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bookViews>
    <workbookView xWindow="0" yWindow="0" windowWidth="23040" windowHeight="9408" tabRatio="741" activeTab="2"/>
  </bookViews>
  <sheets>
    <sheet name="1" sheetId="1" r:id="rId1"/>
    <sheet name="2" sheetId="56" r:id="rId2"/>
    <sheet name="3" sheetId="96" r:id="rId3"/>
    <sheet name="4" sheetId="62" r:id="rId4"/>
    <sheet name="5" sheetId="60" r:id="rId5"/>
    <sheet name="6" sheetId="64" r:id="rId6"/>
    <sheet name="7" sheetId="66" r:id="rId7"/>
    <sheet name="8" sheetId="70" r:id="rId8"/>
    <sheet name="9" sheetId="166" r:id="rId9"/>
    <sheet name="10" sheetId="74" r:id="rId10"/>
    <sheet name="11" sheetId="68" r:id="rId11"/>
    <sheet name="12" sheetId="161" r:id="rId12"/>
    <sheet name="13" sheetId="30" r:id="rId13"/>
    <sheet name="14" sheetId="171" r:id="rId14"/>
    <sheet name="15" sheetId="169" r:id="rId15"/>
    <sheet name="16" sheetId="82" r:id="rId16"/>
    <sheet name="17" sheetId="88" r:id="rId17"/>
    <sheet name="18" sheetId="174" r:id="rId18"/>
    <sheet name="19" sheetId="80" r:id="rId19"/>
    <sheet name="20" sheetId="90" r:id="rId20"/>
    <sheet name="21" sheetId="92" r:id="rId21"/>
    <sheet name="22" sheetId="160" r:id="rId22"/>
    <sheet name="23" sheetId="98" r:id="rId23"/>
    <sheet name="24" sheetId="106" r:id="rId24"/>
    <sheet name="25" sheetId="54" r:id="rId25"/>
    <sheet name="26" sheetId="102" r:id="rId26"/>
    <sheet name="27" sheetId="76" r:id="rId27"/>
    <sheet name="28" sheetId="72" r:id="rId28"/>
    <sheet name="29" sheetId="108" r:id="rId29"/>
    <sheet name="30" sheetId="110" r:id="rId30"/>
    <sheet name="31" sheetId="112" r:id="rId31"/>
    <sheet name="32" sheetId="114" r:id="rId32"/>
    <sheet name="33" sheetId="195" r:id="rId33"/>
    <sheet name="34" sheetId="122" r:id="rId34"/>
    <sheet name="35" sheetId="118" r:id="rId35"/>
    <sheet name="36" sheetId="104" r:id="rId36"/>
    <sheet name="37" sheetId="200" r:id="rId37"/>
    <sheet name="38" sheetId="116" r:id="rId38"/>
    <sheet name="39" sheetId="124" r:id="rId39"/>
    <sheet name="40" sheetId="204" r:id="rId40"/>
    <sheet name="41" sheetId="206" r:id="rId41"/>
    <sheet name="42" sheetId="207" r:id="rId42"/>
    <sheet name="43" sheetId="138" r:id="rId43"/>
    <sheet name="WINNERS ALL-TIME" sheetId="214" r:id="rId44"/>
  </sheets>
  <definedNames>
    <definedName name="_xlnm.Print_Area" localSheetId="0">'1'!$A$1:$AE$136</definedName>
    <definedName name="_xlnm.Print_Area" localSheetId="9">'10'!$A$1:$AI$71</definedName>
    <definedName name="_xlnm.Print_Area" localSheetId="11">'12'!$A$1:$U$189</definedName>
    <definedName name="_xlnm.Print_Area" localSheetId="13">'14'!$A$1:$AH$63</definedName>
    <definedName name="_xlnm.Print_Area" localSheetId="18">'19'!$A$1:$AH$90</definedName>
    <definedName name="_xlnm.Print_Area" localSheetId="19">'20'!$A$1:$AE$157</definedName>
    <definedName name="_xlnm.Print_Area" localSheetId="22">'23'!$A$1:$AH$93</definedName>
    <definedName name="_xlnm.Print_Area" localSheetId="24">'25'!$A$1:$AA$147</definedName>
    <definedName name="_xlnm.Print_Area" localSheetId="26">'27'!$A$1:$AH$74</definedName>
    <definedName name="_xlnm.Print_Area" localSheetId="2">'3'!$A$1:$AF$69</definedName>
    <definedName name="_xlnm.Print_Area" localSheetId="31">'32'!$A$1:$AG$101</definedName>
    <definedName name="_xlnm.Print_Area" localSheetId="3">'4'!$A$1:$AF$97</definedName>
    <definedName name="_xlnm.Print_Area" localSheetId="8">'9'!$A$1:$AH$56</definedName>
  </definedNames>
  <calcPr calcId="152511"/>
</workbook>
</file>

<file path=xl/calcChain.xml><?xml version="1.0" encoding="utf-8"?>
<calcChain xmlns="http://schemas.openxmlformats.org/spreadsheetml/2006/main">
  <c r="J47" i="62" l="1"/>
  <c r="Q49" i="62"/>
  <c r="D46" i="62"/>
  <c r="F46" i="62" s="1"/>
  <c r="D47" i="62"/>
  <c r="F47" i="62" s="1"/>
  <c r="D48" i="62"/>
  <c r="F48" i="62" s="1"/>
  <c r="D49" i="62"/>
  <c r="F49" i="62" s="1"/>
  <c r="I46" i="62"/>
  <c r="I47" i="62"/>
  <c r="I48" i="62"/>
  <c r="I49" i="62"/>
  <c r="J49" i="62"/>
  <c r="Q47" i="62"/>
  <c r="Q48" i="62"/>
  <c r="J48" i="62"/>
  <c r="Q14" i="96" l="1"/>
  <c r="X14" i="96" s="1"/>
  <c r="Q15" i="96"/>
  <c r="X15" i="96" s="1"/>
  <c r="Q7" i="96"/>
  <c r="X7" i="96" s="1"/>
  <c r="D14" i="96"/>
  <c r="E14" i="96"/>
  <c r="G14" i="96"/>
  <c r="H14" i="96"/>
  <c r="I14" i="96"/>
  <c r="J14" i="96"/>
  <c r="D15" i="96"/>
  <c r="E15" i="96"/>
  <c r="G15" i="96"/>
  <c r="H15" i="96"/>
  <c r="I15" i="96"/>
  <c r="J15" i="96"/>
  <c r="D7" i="96"/>
  <c r="E7" i="96"/>
  <c r="G7" i="96"/>
  <c r="H7" i="96"/>
  <c r="I7" i="96"/>
  <c r="J7" i="96"/>
  <c r="Q34" i="96"/>
  <c r="J34" i="96"/>
  <c r="I34" i="96"/>
  <c r="E34" i="96"/>
  <c r="D34" i="96"/>
  <c r="Q33" i="96"/>
  <c r="J33" i="96"/>
  <c r="I33" i="96"/>
  <c r="E33" i="96"/>
  <c r="D33" i="96"/>
  <c r="Q32" i="96"/>
  <c r="J32" i="96"/>
  <c r="I32" i="96"/>
  <c r="E32" i="96"/>
  <c r="D32" i="96"/>
  <c r="Q31" i="96"/>
  <c r="J31" i="96"/>
  <c r="I31" i="96"/>
  <c r="E31" i="96"/>
  <c r="D31" i="96"/>
  <c r="Q30" i="96"/>
  <c r="J30" i="96"/>
  <c r="I30" i="96"/>
  <c r="E30" i="96"/>
  <c r="D30" i="96"/>
  <c r="Q29" i="96"/>
  <c r="J29" i="96"/>
  <c r="I29" i="96"/>
  <c r="E29" i="96"/>
  <c r="D29" i="96"/>
  <c r="Q28" i="96"/>
  <c r="J28" i="96"/>
  <c r="I28" i="96"/>
  <c r="E28" i="96"/>
  <c r="D28" i="96"/>
  <c r="Q27" i="96"/>
  <c r="J27" i="96"/>
  <c r="I27" i="96"/>
  <c r="E27" i="96"/>
  <c r="D27" i="96"/>
  <c r="Q26" i="96"/>
  <c r="J26" i="96"/>
  <c r="I26" i="96"/>
  <c r="E26" i="96"/>
  <c r="D26" i="96"/>
  <c r="Q25" i="96"/>
  <c r="J25" i="96"/>
  <c r="I25" i="96"/>
  <c r="E25" i="96"/>
  <c r="D25" i="96"/>
  <c r="Q24" i="96"/>
  <c r="J24" i="96"/>
  <c r="I24" i="96"/>
  <c r="E24" i="96"/>
  <c r="D24" i="96"/>
  <c r="Q23" i="96"/>
  <c r="J23" i="96"/>
  <c r="I23" i="96"/>
  <c r="E23" i="96"/>
  <c r="D23" i="96"/>
  <c r="Q22" i="96"/>
  <c r="J22" i="96"/>
  <c r="I22" i="96"/>
  <c r="E22" i="96"/>
  <c r="D22" i="96"/>
  <c r="Q21" i="96"/>
  <c r="J21" i="96"/>
  <c r="I21" i="96"/>
  <c r="E21" i="96"/>
  <c r="D21" i="96"/>
  <c r="Q20" i="96"/>
  <c r="J20" i="96"/>
  <c r="I20" i="96"/>
  <c r="E20" i="96"/>
  <c r="D20" i="96"/>
  <c r="Q19" i="96"/>
  <c r="J19" i="96"/>
  <c r="I19" i="96"/>
  <c r="E19" i="96"/>
  <c r="D19" i="96"/>
  <c r="Q18" i="96"/>
  <c r="J18" i="96"/>
  <c r="I18" i="96"/>
  <c r="E18" i="96"/>
  <c r="D18" i="96"/>
  <c r="Q17" i="96"/>
  <c r="J17" i="96"/>
  <c r="I17" i="96"/>
  <c r="H17" i="96"/>
  <c r="G17" i="96"/>
  <c r="E17" i="96"/>
  <c r="D17" i="96"/>
  <c r="Q16" i="96"/>
  <c r="J16" i="96"/>
  <c r="I16" i="96"/>
  <c r="H16" i="96"/>
  <c r="G16" i="96"/>
  <c r="E16" i="96"/>
  <c r="D16" i="96"/>
  <c r="F21" i="96" l="1"/>
  <c r="F25" i="96"/>
  <c r="F29" i="96"/>
  <c r="F33" i="96"/>
  <c r="F17" i="96"/>
  <c r="F19" i="96"/>
  <c r="F23" i="96"/>
  <c r="F27" i="96"/>
  <c r="F31" i="96"/>
  <c r="F14" i="96"/>
  <c r="F18" i="96"/>
  <c r="F22" i="96"/>
  <c r="F26" i="96"/>
  <c r="F30" i="96"/>
  <c r="F34" i="96"/>
  <c r="F20" i="96"/>
  <c r="F24" i="96"/>
  <c r="F28" i="96"/>
  <c r="F32" i="96"/>
  <c r="F7" i="96"/>
  <c r="F15" i="96"/>
  <c r="F16" i="96"/>
  <c r="T75" i="1"/>
  <c r="T74" i="1"/>
  <c r="T73" i="1"/>
  <c r="T72" i="1"/>
  <c r="T71" i="1"/>
  <c r="T70" i="1"/>
  <c r="T69" i="1"/>
  <c r="T68" i="1"/>
  <c r="T67" i="1"/>
  <c r="T66" i="1"/>
  <c r="T65" i="1"/>
  <c r="I95" i="1"/>
  <c r="J95" i="1"/>
  <c r="J8" i="1" l="1"/>
  <c r="I8" i="1"/>
  <c r="I32" i="1"/>
  <c r="J32" i="1"/>
  <c r="I31" i="1"/>
  <c r="J31" i="1"/>
  <c r="I30" i="1"/>
  <c r="J30" i="1"/>
  <c r="I23" i="1"/>
  <c r="J23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H74" i="1" s="1"/>
  <c r="F75" i="1"/>
  <c r="G75" i="1"/>
  <c r="F76" i="1"/>
  <c r="G76" i="1"/>
  <c r="H76" i="1" l="1"/>
  <c r="H75" i="1"/>
  <c r="H73" i="1"/>
  <c r="H72" i="1"/>
  <c r="H71" i="1"/>
  <c r="H70" i="1"/>
  <c r="H69" i="1"/>
  <c r="H68" i="1"/>
  <c r="H67" i="1"/>
  <c r="H66" i="1"/>
  <c r="H65" i="1"/>
  <c r="X61" i="138" l="1"/>
  <c r="X62" i="138"/>
  <c r="X63" i="138"/>
  <c r="X64" i="138"/>
  <c r="X65" i="138"/>
  <c r="X66" i="138"/>
  <c r="X67" i="138"/>
  <c r="X68" i="138"/>
  <c r="X69" i="138"/>
  <c r="X70" i="138"/>
  <c r="X71" i="138"/>
  <c r="X72" i="138"/>
  <c r="X73" i="138"/>
  <c r="X74" i="138"/>
  <c r="X75" i="138"/>
  <c r="X76" i="138"/>
  <c r="X77" i="138"/>
  <c r="X78" i="138"/>
  <c r="X79" i="138"/>
  <c r="X80" i="138"/>
  <c r="X81" i="138"/>
  <c r="X82" i="138"/>
  <c r="X83" i="138"/>
  <c r="X84" i="138"/>
  <c r="X85" i="138"/>
  <c r="X86" i="138"/>
  <c r="X87" i="138"/>
  <c r="X88" i="138"/>
  <c r="X89" i="138"/>
  <c r="X90" i="138"/>
  <c r="X91" i="138"/>
  <c r="X92" i="138"/>
  <c r="X93" i="138"/>
  <c r="X94" i="138"/>
  <c r="X95" i="138"/>
  <c r="X96" i="138"/>
  <c r="X97" i="138"/>
  <c r="X98" i="138"/>
  <c r="X99" i="138"/>
  <c r="X100" i="138"/>
  <c r="X101" i="138"/>
  <c r="X102" i="138"/>
  <c r="X103" i="138"/>
  <c r="X104" i="138"/>
  <c r="X105" i="138"/>
  <c r="X106" i="138"/>
  <c r="X107" i="138"/>
  <c r="X108" i="138"/>
  <c r="X109" i="138"/>
  <c r="X110" i="138"/>
  <c r="X111" i="138"/>
  <c r="X112" i="138"/>
  <c r="X60" i="138"/>
  <c r="X5" i="138"/>
  <c r="X6" i="138"/>
  <c r="X7" i="138"/>
  <c r="X8" i="138"/>
  <c r="X9" i="138"/>
  <c r="X10" i="138"/>
  <c r="X11" i="138"/>
  <c r="X12" i="138"/>
  <c r="X13" i="138"/>
  <c r="X14" i="138"/>
  <c r="X15" i="138"/>
  <c r="X16" i="138"/>
  <c r="X17" i="138"/>
  <c r="X18" i="138"/>
  <c r="X19" i="138"/>
  <c r="X20" i="138"/>
  <c r="X21" i="138"/>
  <c r="X22" i="138"/>
  <c r="X23" i="138"/>
  <c r="X24" i="138"/>
  <c r="X25" i="138"/>
  <c r="X26" i="138"/>
  <c r="X27" i="138"/>
  <c r="X28" i="138"/>
  <c r="X29" i="138"/>
  <c r="X30" i="138"/>
  <c r="X31" i="138"/>
  <c r="X32" i="138"/>
  <c r="X33" i="138"/>
  <c r="X34" i="138"/>
  <c r="X35" i="138"/>
  <c r="X36" i="138"/>
  <c r="X37" i="138"/>
  <c r="X38" i="138"/>
  <c r="X39" i="138"/>
  <c r="X40" i="138"/>
  <c r="X41" i="138"/>
  <c r="X42" i="138"/>
  <c r="X43" i="138"/>
  <c r="X44" i="138"/>
  <c r="X45" i="138"/>
  <c r="X46" i="138"/>
  <c r="X47" i="138"/>
  <c r="X48" i="138"/>
  <c r="X49" i="138"/>
  <c r="X50" i="138"/>
  <c r="X51" i="138"/>
  <c r="X52" i="138"/>
  <c r="X53" i="138"/>
  <c r="X54" i="138"/>
  <c r="X4" i="138"/>
  <c r="AE57" i="207" l="1"/>
  <c r="AG57" i="207"/>
  <c r="AC57" i="207"/>
  <c r="AA57" i="207"/>
  <c r="X57" i="207"/>
  <c r="V57" i="207"/>
  <c r="T57" i="207"/>
  <c r="O57" i="207"/>
  <c r="P57" i="207"/>
  <c r="Q57" i="207"/>
  <c r="R57" i="207"/>
  <c r="N57" i="207"/>
  <c r="AG27" i="207"/>
  <c r="AE27" i="207"/>
  <c r="AC27" i="207"/>
  <c r="AA27" i="207"/>
  <c r="X27" i="207"/>
  <c r="V27" i="207"/>
  <c r="T27" i="207"/>
  <c r="O27" i="207"/>
  <c r="P27" i="207"/>
  <c r="Q27" i="207"/>
  <c r="R27" i="207"/>
  <c r="N27" i="207"/>
  <c r="E33" i="206" l="1"/>
  <c r="AG71" i="206"/>
  <c r="AE71" i="206"/>
  <c r="AC71" i="206"/>
  <c r="AA71" i="206"/>
  <c r="X71" i="206"/>
  <c r="V71" i="206"/>
  <c r="T71" i="206"/>
  <c r="O71" i="206"/>
  <c r="P71" i="206"/>
  <c r="Q71" i="206"/>
  <c r="R71" i="206"/>
  <c r="N71" i="206"/>
  <c r="AG29" i="206"/>
  <c r="AE29" i="206"/>
  <c r="AC29" i="206"/>
  <c r="AA29" i="206"/>
  <c r="X29" i="206"/>
  <c r="V29" i="206"/>
  <c r="T29" i="206"/>
  <c r="O29" i="206"/>
  <c r="P29" i="206"/>
  <c r="Q29" i="206"/>
  <c r="R29" i="206"/>
  <c r="N29" i="206"/>
  <c r="AG70" i="204" l="1"/>
  <c r="AE70" i="204"/>
  <c r="AC70" i="204"/>
  <c r="AA70" i="204"/>
  <c r="X70" i="204"/>
  <c r="V70" i="204"/>
  <c r="T70" i="204"/>
  <c r="O70" i="204"/>
  <c r="P70" i="204"/>
  <c r="Q70" i="204"/>
  <c r="R70" i="204"/>
  <c r="N70" i="204"/>
  <c r="AG35" i="204"/>
  <c r="AE35" i="204"/>
  <c r="AC35" i="204"/>
  <c r="AA35" i="204"/>
  <c r="X35" i="204"/>
  <c r="V35" i="204"/>
  <c r="T35" i="204"/>
  <c r="O35" i="204"/>
  <c r="P35" i="204"/>
  <c r="Q35" i="204"/>
  <c r="R35" i="204"/>
  <c r="N35" i="204"/>
  <c r="J5" i="124" l="1"/>
  <c r="J6" i="124"/>
  <c r="J7" i="124"/>
  <c r="J8" i="124"/>
  <c r="J9" i="124"/>
  <c r="J10" i="124"/>
  <c r="J11" i="124"/>
  <c r="J12" i="124"/>
  <c r="J13" i="124"/>
  <c r="J14" i="124"/>
  <c r="J15" i="124"/>
  <c r="J16" i="124"/>
  <c r="J17" i="124"/>
  <c r="J4" i="124"/>
  <c r="I5" i="124"/>
  <c r="I6" i="124"/>
  <c r="I7" i="124"/>
  <c r="I8" i="124"/>
  <c r="I9" i="124"/>
  <c r="I10" i="124"/>
  <c r="I11" i="124"/>
  <c r="I12" i="124"/>
  <c r="I13" i="124"/>
  <c r="I14" i="124"/>
  <c r="I15" i="124"/>
  <c r="I16" i="124"/>
  <c r="I17" i="124"/>
  <c r="I4" i="124"/>
  <c r="J42" i="124"/>
  <c r="J43" i="124"/>
  <c r="J44" i="124"/>
  <c r="J45" i="124"/>
  <c r="J46" i="124"/>
  <c r="J47" i="124"/>
  <c r="J48" i="124"/>
  <c r="J49" i="124"/>
  <c r="J50" i="124"/>
  <c r="J51" i="124"/>
  <c r="J52" i="124"/>
  <c r="J53" i="124"/>
  <c r="J54" i="124"/>
  <c r="J55" i="124"/>
  <c r="J56" i="124"/>
  <c r="J57" i="124"/>
  <c r="J58" i="124"/>
  <c r="J41" i="124"/>
  <c r="I42" i="124"/>
  <c r="I43" i="124"/>
  <c r="I44" i="124"/>
  <c r="I45" i="124"/>
  <c r="I46" i="124"/>
  <c r="I47" i="124"/>
  <c r="I48" i="124"/>
  <c r="I49" i="124"/>
  <c r="I50" i="124"/>
  <c r="I51" i="124"/>
  <c r="I52" i="124"/>
  <c r="I53" i="124"/>
  <c r="I54" i="124"/>
  <c r="I55" i="124"/>
  <c r="I56" i="124"/>
  <c r="I57" i="124"/>
  <c r="I58" i="124"/>
  <c r="I41" i="124"/>
  <c r="AH84" i="124"/>
  <c r="AF84" i="124"/>
  <c r="AD84" i="124"/>
  <c r="AB84" i="124"/>
  <c r="Y84" i="124"/>
  <c r="W84" i="124"/>
  <c r="U84" i="124"/>
  <c r="O84" i="124"/>
  <c r="P84" i="124"/>
  <c r="Q84" i="124"/>
  <c r="R84" i="124"/>
  <c r="S84" i="124"/>
  <c r="N84" i="124"/>
  <c r="AH36" i="124"/>
  <c r="AF36" i="124"/>
  <c r="AD36" i="124"/>
  <c r="AB36" i="124"/>
  <c r="Y36" i="124"/>
  <c r="W36" i="124"/>
  <c r="U36" i="124"/>
  <c r="O36" i="124"/>
  <c r="P36" i="124"/>
  <c r="Q36" i="124"/>
  <c r="R36" i="124"/>
  <c r="S36" i="124"/>
  <c r="N36" i="124"/>
  <c r="F42" i="124"/>
  <c r="F84" i="124" s="1"/>
  <c r="H84" i="124" s="1"/>
  <c r="G42" i="124"/>
  <c r="G84" i="124" s="1"/>
  <c r="F43" i="124"/>
  <c r="G43" i="124"/>
  <c r="F44" i="124"/>
  <c r="G44" i="124"/>
  <c r="F45" i="124"/>
  <c r="G45" i="124"/>
  <c r="F46" i="124"/>
  <c r="G46" i="124"/>
  <c r="F47" i="124"/>
  <c r="G47" i="124"/>
  <c r="F48" i="124"/>
  <c r="G48" i="124"/>
  <c r="F49" i="124"/>
  <c r="G49" i="124"/>
  <c r="F50" i="124"/>
  <c r="G50" i="124"/>
  <c r="F51" i="124"/>
  <c r="G51" i="124"/>
  <c r="F52" i="124"/>
  <c r="G52" i="124"/>
  <c r="F53" i="124"/>
  <c r="G53" i="124"/>
  <c r="F54" i="124"/>
  <c r="G54" i="124"/>
  <c r="F55" i="124"/>
  <c r="G55" i="124"/>
  <c r="F56" i="124"/>
  <c r="G56" i="124"/>
  <c r="F57" i="124"/>
  <c r="G57" i="124"/>
  <c r="F58" i="124"/>
  <c r="G58" i="124"/>
  <c r="F59" i="124"/>
  <c r="G59" i="124"/>
  <c r="F60" i="124"/>
  <c r="G60" i="124"/>
  <c r="F61" i="124"/>
  <c r="G61" i="124"/>
  <c r="F62" i="124"/>
  <c r="G62" i="124"/>
  <c r="F63" i="124"/>
  <c r="G63" i="124"/>
  <c r="F64" i="124"/>
  <c r="G64" i="124"/>
  <c r="F65" i="124"/>
  <c r="G65" i="124"/>
  <c r="F66" i="124"/>
  <c r="G66" i="124"/>
  <c r="F67" i="124"/>
  <c r="G67" i="124"/>
  <c r="F68" i="124"/>
  <c r="G68" i="124"/>
  <c r="F69" i="124"/>
  <c r="G69" i="124"/>
  <c r="F70" i="124"/>
  <c r="G70" i="124"/>
  <c r="F71" i="124"/>
  <c r="G71" i="124"/>
  <c r="F72" i="124"/>
  <c r="G72" i="124"/>
  <c r="F73" i="124"/>
  <c r="G73" i="124"/>
  <c r="F74" i="124"/>
  <c r="G74" i="124"/>
  <c r="F75" i="124"/>
  <c r="G75" i="124"/>
  <c r="F76" i="124"/>
  <c r="G76" i="124"/>
  <c r="F77" i="124"/>
  <c r="G77" i="124"/>
  <c r="F78" i="124"/>
  <c r="G78" i="124"/>
  <c r="F79" i="124"/>
  <c r="G79" i="124"/>
  <c r="F80" i="124"/>
  <c r="G80" i="124"/>
  <c r="F81" i="124"/>
  <c r="G81" i="124"/>
  <c r="F82" i="124"/>
  <c r="G82" i="124"/>
  <c r="F83" i="124"/>
  <c r="G83" i="124"/>
  <c r="G41" i="124"/>
  <c r="F41" i="124"/>
  <c r="G5" i="124"/>
  <c r="G6" i="124"/>
  <c r="G7" i="124"/>
  <c r="G8" i="124"/>
  <c r="G9" i="124"/>
  <c r="G10" i="124"/>
  <c r="G11" i="124"/>
  <c r="G12" i="124"/>
  <c r="G13" i="124"/>
  <c r="G14" i="124"/>
  <c r="G15" i="124"/>
  <c r="G16" i="124"/>
  <c r="G17" i="124"/>
  <c r="G18" i="124"/>
  <c r="G19" i="124"/>
  <c r="G20" i="124"/>
  <c r="G21" i="124"/>
  <c r="G22" i="124"/>
  <c r="G23" i="124"/>
  <c r="G24" i="124"/>
  <c r="G25" i="124"/>
  <c r="G26" i="124"/>
  <c r="G27" i="124"/>
  <c r="G28" i="124"/>
  <c r="G29" i="124"/>
  <c r="G30" i="124"/>
  <c r="G31" i="124"/>
  <c r="G32" i="124"/>
  <c r="G33" i="124"/>
  <c r="G34" i="124"/>
  <c r="G35" i="124"/>
  <c r="G4" i="124"/>
  <c r="F5" i="124"/>
  <c r="F6" i="124"/>
  <c r="F7" i="124"/>
  <c r="F8" i="124"/>
  <c r="F9" i="124"/>
  <c r="F10" i="124"/>
  <c r="F11" i="124"/>
  <c r="F12" i="124"/>
  <c r="F13" i="124"/>
  <c r="F14" i="124"/>
  <c r="F15" i="124"/>
  <c r="F16" i="124"/>
  <c r="F17" i="124"/>
  <c r="F18" i="124"/>
  <c r="F19" i="124"/>
  <c r="F20" i="124"/>
  <c r="F21" i="124"/>
  <c r="F22" i="124"/>
  <c r="F23" i="124"/>
  <c r="F24" i="124"/>
  <c r="F25" i="124"/>
  <c r="F26" i="124"/>
  <c r="F27" i="124"/>
  <c r="F28" i="124"/>
  <c r="F29" i="124"/>
  <c r="F30" i="124"/>
  <c r="F31" i="124"/>
  <c r="F32" i="124"/>
  <c r="F33" i="124"/>
  <c r="F34" i="124"/>
  <c r="F35" i="124"/>
  <c r="F4" i="124"/>
  <c r="H81" i="124"/>
  <c r="H83" i="124"/>
  <c r="K83" i="124"/>
  <c r="L83" i="124"/>
  <c r="T83" i="124"/>
  <c r="K82" i="124"/>
  <c r="L82" i="124"/>
  <c r="T82" i="124"/>
  <c r="K81" i="124"/>
  <c r="L81" i="124"/>
  <c r="T81" i="124"/>
  <c r="H82" i="124" l="1"/>
  <c r="E45" i="116"/>
  <c r="AG80" i="116"/>
  <c r="AE80" i="116"/>
  <c r="AC80" i="116"/>
  <c r="AA80" i="116"/>
  <c r="X80" i="116"/>
  <c r="V80" i="116"/>
  <c r="T80" i="116"/>
  <c r="O80" i="116"/>
  <c r="P80" i="116"/>
  <c r="Q80" i="116"/>
  <c r="R80" i="116"/>
  <c r="N80" i="116"/>
  <c r="AG41" i="116"/>
  <c r="AE41" i="116"/>
  <c r="AC41" i="116"/>
  <c r="AA41" i="116"/>
  <c r="X41" i="116"/>
  <c r="V41" i="116"/>
  <c r="T41" i="116"/>
  <c r="O41" i="116"/>
  <c r="P41" i="116"/>
  <c r="Q41" i="116"/>
  <c r="R41" i="116"/>
  <c r="N41" i="116"/>
  <c r="F11" i="200" l="1"/>
  <c r="F159" i="200"/>
  <c r="G159" i="200"/>
  <c r="H159" i="200" s="1"/>
  <c r="F160" i="200"/>
  <c r="H160" i="200" s="1"/>
  <c r="G160" i="200"/>
  <c r="F161" i="200"/>
  <c r="G161" i="200"/>
  <c r="H161" i="200" s="1"/>
  <c r="F162" i="200"/>
  <c r="G162" i="200"/>
  <c r="H162" i="200"/>
  <c r="F163" i="200"/>
  <c r="G163" i="200"/>
  <c r="F164" i="200"/>
  <c r="G164" i="200"/>
  <c r="H164" i="200"/>
  <c r="F165" i="200"/>
  <c r="G165" i="200"/>
  <c r="H165" i="200" s="1"/>
  <c r="F166" i="200"/>
  <c r="G166" i="200"/>
  <c r="H166" i="200" s="1"/>
  <c r="F167" i="200"/>
  <c r="G167" i="200"/>
  <c r="F168" i="200"/>
  <c r="G168" i="200"/>
  <c r="H168" i="200"/>
  <c r="F169" i="200"/>
  <c r="G169" i="200"/>
  <c r="H169" i="200" s="1"/>
  <c r="F170" i="200"/>
  <c r="G170" i="200"/>
  <c r="H170" i="200" s="1"/>
  <c r="H167" i="200" l="1"/>
  <c r="H163" i="200"/>
  <c r="Y171" i="200"/>
  <c r="X171" i="200"/>
  <c r="U171" i="200"/>
  <c r="T171" i="200"/>
  <c r="S171" i="200"/>
  <c r="M171" i="200"/>
  <c r="N171" i="200"/>
  <c r="O171" i="200"/>
  <c r="P171" i="200"/>
  <c r="L171" i="200"/>
  <c r="I170" i="200"/>
  <c r="Q170" i="200"/>
  <c r="J170" i="200"/>
  <c r="I169" i="200"/>
  <c r="Q169" i="200"/>
  <c r="J169" i="200"/>
  <c r="I168" i="200"/>
  <c r="Q168" i="200"/>
  <c r="J168" i="200"/>
  <c r="I167" i="200"/>
  <c r="Q167" i="200"/>
  <c r="J167" i="200"/>
  <c r="I166" i="200"/>
  <c r="Q166" i="200"/>
  <c r="J166" i="200"/>
  <c r="I165" i="200"/>
  <c r="Q165" i="200"/>
  <c r="J165" i="200"/>
  <c r="I164" i="200"/>
  <c r="Q164" i="200"/>
  <c r="J164" i="200"/>
  <c r="I163" i="200"/>
  <c r="Q163" i="200"/>
  <c r="J163" i="200"/>
  <c r="I162" i="200"/>
  <c r="Q162" i="200"/>
  <c r="R162" i="200" s="1"/>
  <c r="J162" i="200"/>
  <c r="I161" i="200"/>
  <c r="Q161" i="200"/>
  <c r="J161" i="200"/>
  <c r="I160" i="200"/>
  <c r="Q160" i="200"/>
  <c r="J160" i="200"/>
  <c r="I159" i="200"/>
  <c r="Q159" i="200"/>
  <c r="J159" i="200"/>
  <c r="F158" i="200"/>
  <c r="G158" i="200"/>
  <c r="H158" i="200" s="1"/>
  <c r="I158" i="200"/>
  <c r="Q158" i="200"/>
  <c r="J158" i="200"/>
  <c r="F157" i="200"/>
  <c r="G157" i="200"/>
  <c r="I157" i="200"/>
  <c r="Q157" i="200"/>
  <c r="J157" i="200"/>
  <c r="F156" i="200"/>
  <c r="G156" i="200"/>
  <c r="I156" i="200"/>
  <c r="Q156" i="200"/>
  <c r="J156" i="200"/>
  <c r="F155" i="200"/>
  <c r="G155" i="200"/>
  <c r="I155" i="200"/>
  <c r="Q155" i="200"/>
  <c r="J155" i="200"/>
  <c r="R158" i="200"/>
  <c r="R156" i="200"/>
  <c r="F154" i="200"/>
  <c r="G154" i="200"/>
  <c r="I154" i="200"/>
  <c r="Q154" i="200"/>
  <c r="J154" i="200"/>
  <c r="F153" i="200"/>
  <c r="G153" i="200"/>
  <c r="H153" i="200" s="1"/>
  <c r="I153" i="200"/>
  <c r="Q153" i="200"/>
  <c r="R154" i="200" s="1"/>
  <c r="J153" i="200"/>
  <c r="F102" i="200"/>
  <c r="G102" i="200"/>
  <c r="F103" i="200"/>
  <c r="G103" i="200"/>
  <c r="F104" i="200"/>
  <c r="G104" i="200"/>
  <c r="F105" i="200"/>
  <c r="G105" i="200"/>
  <c r="F106" i="200"/>
  <c r="G106" i="200"/>
  <c r="F107" i="200"/>
  <c r="G107" i="200"/>
  <c r="F108" i="200"/>
  <c r="G108" i="200"/>
  <c r="F109" i="200"/>
  <c r="G109" i="200"/>
  <c r="F110" i="200"/>
  <c r="G110" i="200"/>
  <c r="F111" i="200"/>
  <c r="G111" i="200"/>
  <c r="F112" i="200"/>
  <c r="G112" i="200"/>
  <c r="F113" i="200"/>
  <c r="G113" i="200"/>
  <c r="F114" i="200"/>
  <c r="G114" i="200"/>
  <c r="F115" i="200"/>
  <c r="G115" i="200"/>
  <c r="F116" i="200"/>
  <c r="G116" i="200"/>
  <c r="F117" i="200"/>
  <c r="G117" i="200"/>
  <c r="F118" i="200"/>
  <c r="G118" i="200"/>
  <c r="F119" i="200"/>
  <c r="G119" i="200"/>
  <c r="F120" i="200"/>
  <c r="G120" i="200"/>
  <c r="F121" i="200"/>
  <c r="G121" i="200"/>
  <c r="F122" i="200"/>
  <c r="G122" i="200"/>
  <c r="F123" i="200"/>
  <c r="G123" i="200"/>
  <c r="F124" i="200"/>
  <c r="G124" i="200"/>
  <c r="F125" i="200"/>
  <c r="G125" i="200"/>
  <c r="F126" i="200"/>
  <c r="G126" i="200"/>
  <c r="F127" i="200"/>
  <c r="G127" i="200"/>
  <c r="F128" i="200"/>
  <c r="G128" i="200"/>
  <c r="F129" i="200"/>
  <c r="G129" i="200"/>
  <c r="F130" i="200"/>
  <c r="G130" i="200"/>
  <c r="F131" i="200"/>
  <c r="G131" i="200"/>
  <c r="F132" i="200"/>
  <c r="G132" i="200"/>
  <c r="F133" i="200"/>
  <c r="G133" i="200"/>
  <c r="F134" i="200"/>
  <c r="G134" i="200"/>
  <c r="F135" i="200"/>
  <c r="G135" i="200"/>
  <c r="F136" i="200"/>
  <c r="G136" i="200"/>
  <c r="F137" i="200"/>
  <c r="G137" i="200"/>
  <c r="F138" i="200"/>
  <c r="G138" i="200"/>
  <c r="F139" i="200"/>
  <c r="G139" i="200"/>
  <c r="F140" i="200"/>
  <c r="G140" i="200"/>
  <c r="F141" i="200"/>
  <c r="G141" i="200"/>
  <c r="F142" i="200"/>
  <c r="G142" i="200"/>
  <c r="F143" i="200"/>
  <c r="G143" i="200"/>
  <c r="F144" i="200"/>
  <c r="G144" i="200"/>
  <c r="F145" i="200"/>
  <c r="G145" i="200"/>
  <c r="F146" i="200"/>
  <c r="G146" i="200"/>
  <c r="F147" i="200"/>
  <c r="G147" i="200"/>
  <c r="F148" i="200"/>
  <c r="G148" i="200"/>
  <c r="F149" i="200"/>
  <c r="G149" i="200"/>
  <c r="F150" i="200"/>
  <c r="G150" i="200"/>
  <c r="F151" i="200"/>
  <c r="G151" i="200"/>
  <c r="F152" i="200"/>
  <c r="G152" i="200"/>
  <c r="G101" i="200"/>
  <c r="F101" i="200"/>
  <c r="F171" i="200" s="1"/>
  <c r="Y96" i="200"/>
  <c r="X96" i="200"/>
  <c r="U96" i="200"/>
  <c r="T96" i="200"/>
  <c r="S96" i="200"/>
  <c r="M96" i="200"/>
  <c r="N96" i="200"/>
  <c r="O96" i="200"/>
  <c r="P96" i="200"/>
  <c r="L96" i="200"/>
  <c r="F95" i="200"/>
  <c r="G95" i="200"/>
  <c r="I95" i="200"/>
  <c r="J95" i="200"/>
  <c r="F94" i="200"/>
  <c r="G94" i="200"/>
  <c r="I94" i="200"/>
  <c r="J94" i="200"/>
  <c r="F93" i="200"/>
  <c r="G93" i="200"/>
  <c r="I93" i="200"/>
  <c r="J93" i="200"/>
  <c r="F92" i="200"/>
  <c r="G92" i="200"/>
  <c r="I92" i="200"/>
  <c r="J92" i="200"/>
  <c r="F91" i="200"/>
  <c r="G91" i="200"/>
  <c r="I91" i="200"/>
  <c r="J91" i="200"/>
  <c r="F90" i="200"/>
  <c r="G90" i="200"/>
  <c r="I90" i="200"/>
  <c r="J90" i="200"/>
  <c r="F89" i="200"/>
  <c r="G89" i="200"/>
  <c r="I89" i="200"/>
  <c r="J89" i="200"/>
  <c r="F88" i="200"/>
  <c r="G88" i="200"/>
  <c r="I88" i="200"/>
  <c r="J88" i="200"/>
  <c r="Q88" i="200"/>
  <c r="Q89" i="200"/>
  <c r="Q90" i="200"/>
  <c r="Q91" i="200"/>
  <c r="Q92" i="200"/>
  <c r="Q93" i="200"/>
  <c r="Q94" i="200"/>
  <c r="Q95" i="200"/>
  <c r="F87" i="200"/>
  <c r="G87" i="200"/>
  <c r="I87" i="200"/>
  <c r="Q87" i="200"/>
  <c r="J87" i="200"/>
  <c r="F86" i="200"/>
  <c r="G86" i="200"/>
  <c r="I86" i="200"/>
  <c r="Q86" i="200"/>
  <c r="J86" i="200"/>
  <c r="H157" i="200" l="1"/>
  <c r="R164" i="200"/>
  <c r="R166" i="200"/>
  <c r="R170" i="200"/>
  <c r="G171" i="200"/>
  <c r="H171" i="200" s="1"/>
  <c r="H154" i="200"/>
  <c r="H155" i="200"/>
  <c r="H156" i="200"/>
  <c r="R168" i="200"/>
  <c r="R160" i="200"/>
  <c r="H88" i="200"/>
  <c r="H89" i="200"/>
  <c r="H90" i="200"/>
  <c r="H91" i="200"/>
  <c r="H92" i="200"/>
  <c r="H93" i="200"/>
  <c r="H94" i="200"/>
  <c r="H95" i="200"/>
  <c r="R87" i="200"/>
  <c r="H87" i="200"/>
  <c r="R95" i="200"/>
  <c r="R93" i="200"/>
  <c r="R91" i="200"/>
  <c r="R89" i="200"/>
  <c r="H86" i="200"/>
  <c r="G5" i="200"/>
  <c r="G6" i="200"/>
  <c r="G7" i="200"/>
  <c r="G8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G22" i="200"/>
  <c r="G23" i="200"/>
  <c r="G24" i="200"/>
  <c r="G25" i="200"/>
  <c r="G26" i="200"/>
  <c r="G27" i="200"/>
  <c r="G28" i="200"/>
  <c r="G29" i="200"/>
  <c r="G30" i="200"/>
  <c r="G31" i="200"/>
  <c r="G32" i="200"/>
  <c r="G33" i="200"/>
  <c r="G34" i="200"/>
  <c r="G35" i="200"/>
  <c r="G36" i="200"/>
  <c r="G37" i="200"/>
  <c r="G38" i="200"/>
  <c r="G39" i="200"/>
  <c r="G40" i="200"/>
  <c r="G41" i="200"/>
  <c r="G42" i="200"/>
  <c r="G43" i="200"/>
  <c r="G44" i="200"/>
  <c r="G45" i="200"/>
  <c r="G46" i="200"/>
  <c r="G47" i="200"/>
  <c r="G48" i="200"/>
  <c r="G49" i="200"/>
  <c r="G50" i="200"/>
  <c r="G51" i="200"/>
  <c r="G52" i="200"/>
  <c r="G53" i="200"/>
  <c r="G54" i="200"/>
  <c r="G55" i="200"/>
  <c r="G56" i="200"/>
  <c r="G57" i="200"/>
  <c r="G58" i="200"/>
  <c r="G59" i="200"/>
  <c r="G60" i="200"/>
  <c r="G61" i="200"/>
  <c r="G62" i="200"/>
  <c r="G63" i="200"/>
  <c r="G64" i="200"/>
  <c r="G65" i="200"/>
  <c r="G66" i="200"/>
  <c r="G67" i="200"/>
  <c r="G68" i="200"/>
  <c r="G69" i="200"/>
  <c r="G70" i="200"/>
  <c r="G71" i="200"/>
  <c r="G72" i="200"/>
  <c r="G73" i="200"/>
  <c r="G74" i="200"/>
  <c r="G75" i="200"/>
  <c r="G76" i="200"/>
  <c r="G77" i="200"/>
  <c r="G78" i="200"/>
  <c r="G79" i="200"/>
  <c r="G80" i="200"/>
  <c r="G81" i="200"/>
  <c r="G82" i="200"/>
  <c r="G83" i="200"/>
  <c r="G84" i="200"/>
  <c r="G85" i="200"/>
  <c r="G4" i="200"/>
  <c r="G96" i="200" s="1"/>
  <c r="F5" i="200"/>
  <c r="F6" i="200"/>
  <c r="F7" i="200"/>
  <c r="F8" i="200"/>
  <c r="F9" i="200"/>
  <c r="F10" i="200"/>
  <c r="F12" i="200"/>
  <c r="F13" i="200"/>
  <c r="F14" i="200"/>
  <c r="F15" i="200"/>
  <c r="F16" i="200"/>
  <c r="F17" i="200"/>
  <c r="F18" i="200"/>
  <c r="F19" i="200"/>
  <c r="F20" i="200"/>
  <c r="F21" i="200"/>
  <c r="F22" i="200"/>
  <c r="F23" i="200"/>
  <c r="F24" i="200"/>
  <c r="F25" i="200"/>
  <c r="F26" i="200"/>
  <c r="F27" i="200"/>
  <c r="F28" i="200"/>
  <c r="F29" i="200"/>
  <c r="F30" i="200"/>
  <c r="F31" i="200"/>
  <c r="F32" i="200"/>
  <c r="F33" i="200"/>
  <c r="F34" i="200"/>
  <c r="F35" i="200"/>
  <c r="F36" i="200"/>
  <c r="F37" i="200"/>
  <c r="F38" i="200"/>
  <c r="F39" i="200"/>
  <c r="F40" i="200"/>
  <c r="F41" i="200"/>
  <c r="F42" i="200"/>
  <c r="F43" i="200"/>
  <c r="F44" i="200"/>
  <c r="F45" i="200"/>
  <c r="F46" i="200"/>
  <c r="F47" i="200"/>
  <c r="F48" i="200"/>
  <c r="F49" i="200"/>
  <c r="F50" i="200"/>
  <c r="F51" i="200"/>
  <c r="F52" i="200"/>
  <c r="F53" i="200"/>
  <c r="F54" i="200"/>
  <c r="F55" i="200"/>
  <c r="H55" i="200" s="1"/>
  <c r="F56" i="200"/>
  <c r="H56" i="200" s="1"/>
  <c r="F57" i="200"/>
  <c r="H57" i="200" s="1"/>
  <c r="F58" i="200"/>
  <c r="F59" i="200"/>
  <c r="H59" i="200" s="1"/>
  <c r="F60" i="200"/>
  <c r="H60" i="200" s="1"/>
  <c r="F61" i="200"/>
  <c r="H61" i="200" s="1"/>
  <c r="F62" i="200"/>
  <c r="F63" i="200"/>
  <c r="H63" i="200" s="1"/>
  <c r="F64" i="200"/>
  <c r="H64" i="200" s="1"/>
  <c r="F65" i="200"/>
  <c r="H65" i="200" s="1"/>
  <c r="F66" i="200"/>
  <c r="F67" i="200"/>
  <c r="H67" i="200" s="1"/>
  <c r="F68" i="200"/>
  <c r="H68" i="200" s="1"/>
  <c r="F69" i="200"/>
  <c r="H69" i="200" s="1"/>
  <c r="F70" i="200"/>
  <c r="F71" i="200"/>
  <c r="H71" i="200" s="1"/>
  <c r="F72" i="200"/>
  <c r="H72" i="200" s="1"/>
  <c r="F73" i="200"/>
  <c r="H73" i="200" s="1"/>
  <c r="F74" i="200"/>
  <c r="F75" i="200"/>
  <c r="H75" i="200" s="1"/>
  <c r="F76" i="200"/>
  <c r="H76" i="200" s="1"/>
  <c r="F77" i="200"/>
  <c r="H77" i="200" s="1"/>
  <c r="F78" i="200"/>
  <c r="F79" i="200"/>
  <c r="H79" i="200" s="1"/>
  <c r="F80" i="200"/>
  <c r="H80" i="200" s="1"/>
  <c r="F81" i="200"/>
  <c r="H81" i="200" s="1"/>
  <c r="F82" i="200"/>
  <c r="F83" i="200"/>
  <c r="H83" i="200" s="1"/>
  <c r="F84" i="200"/>
  <c r="H84" i="200" s="1"/>
  <c r="F85" i="200"/>
  <c r="H85" i="200" s="1"/>
  <c r="F4" i="200"/>
  <c r="I54" i="200"/>
  <c r="J54" i="200"/>
  <c r="Q54" i="200"/>
  <c r="I55" i="200"/>
  <c r="J55" i="200"/>
  <c r="Q55" i="200"/>
  <c r="I56" i="200"/>
  <c r="J56" i="200"/>
  <c r="Q56" i="200"/>
  <c r="I57" i="200"/>
  <c r="J57" i="200"/>
  <c r="Q57" i="200"/>
  <c r="I58" i="200"/>
  <c r="J58" i="200"/>
  <c r="Q58" i="200"/>
  <c r="I59" i="200"/>
  <c r="J59" i="200"/>
  <c r="Q59" i="200"/>
  <c r="I60" i="200"/>
  <c r="J60" i="200"/>
  <c r="Q60" i="200"/>
  <c r="I61" i="200"/>
  <c r="J61" i="200"/>
  <c r="Q61" i="200"/>
  <c r="I62" i="200"/>
  <c r="J62" i="200"/>
  <c r="Q62" i="200"/>
  <c r="I63" i="200"/>
  <c r="J63" i="200"/>
  <c r="Q63" i="200"/>
  <c r="I64" i="200"/>
  <c r="J64" i="200"/>
  <c r="Q64" i="200"/>
  <c r="I65" i="200"/>
  <c r="J65" i="200"/>
  <c r="Q65" i="200"/>
  <c r="I66" i="200"/>
  <c r="J66" i="200"/>
  <c r="Q66" i="200"/>
  <c r="I67" i="200"/>
  <c r="J67" i="200"/>
  <c r="Q67" i="200"/>
  <c r="I68" i="200"/>
  <c r="J68" i="200"/>
  <c r="Q68" i="200"/>
  <c r="I69" i="200"/>
  <c r="J69" i="200"/>
  <c r="Q69" i="200"/>
  <c r="I70" i="200"/>
  <c r="J70" i="200"/>
  <c r="Q70" i="200"/>
  <c r="I71" i="200"/>
  <c r="J71" i="200"/>
  <c r="Q71" i="200"/>
  <c r="I72" i="200"/>
  <c r="J72" i="200"/>
  <c r="Q72" i="200"/>
  <c r="I73" i="200"/>
  <c r="J73" i="200"/>
  <c r="Q73" i="200"/>
  <c r="I74" i="200"/>
  <c r="J74" i="200"/>
  <c r="Q74" i="200"/>
  <c r="I75" i="200"/>
  <c r="J75" i="200"/>
  <c r="Q75" i="200"/>
  <c r="I76" i="200"/>
  <c r="J76" i="200"/>
  <c r="Q76" i="200"/>
  <c r="I77" i="200"/>
  <c r="J77" i="200"/>
  <c r="Q77" i="200"/>
  <c r="I78" i="200"/>
  <c r="J78" i="200"/>
  <c r="Q78" i="200"/>
  <c r="I79" i="200"/>
  <c r="J79" i="200"/>
  <c r="Q79" i="200"/>
  <c r="I80" i="200"/>
  <c r="J80" i="200"/>
  <c r="Q80" i="200"/>
  <c r="I81" i="200"/>
  <c r="J81" i="200"/>
  <c r="Q81" i="200"/>
  <c r="I82" i="200"/>
  <c r="J82" i="200"/>
  <c r="Q82" i="200"/>
  <c r="I83" i="200"/>
  <c r="J83" i="200"/>
  <c r="Q83" i="200"/>
  <c r="I84" i="200"/>
  <c r="J84" i="200"/>
  <c r="Q84" i="200"/>
  <c r="I85" i="200"/>
  <c r="J85" i="200"/>
  <c r="Q85" i="200"/>
  <c r="AG39" i="104"/>
  <c r="AE39" i="104"/>
  <c r="AC39" i="104"/>
  <c r="AA39" i="104"/>
  <c r="X39" i="104"/>
  <c r="V39" i="104"/>
  <c r="T39" i="104"/>
  <c r="R39" i="104"/>
  <c r="O39" i="104"/>
  <c r="P39" i="104"/>
  <c r="Q39" i="104"/>
  <c r="N39" i="104"/>
  <c r="AG22" i="104"/>
  <c r="AE22" i="104"/>
  <c r="AC22" i="104"/>
  <c r="AA22" i="104"/>
  <c r="X22" i="104"/>
  <c r="V22" i="104"/>
  <c r="T22" i="104"/>
  <c r="O22" i="104"/>
  <c r="P22" i="104"/>
  <c r="Q22" i="104"/>
  <c r="R22" i="104"/>
  <c r="N22" i="104"/>
  <c r="F96" i="200" l="1"/>
  <c r="H96" i="200" s="1"/>
  <c r="R85" i="200"/>
  <c r="R77" i="200"/>
  <c r="R83" i="200"/>
  <c r="H82" i="200"/>
  <c r="R81" i="200"/>
  <c r="R79" i="200"/>
  <c r="R75" i="200"/>
  <c r="H74" i="200"/>
  <c r="R73" i="200"/>
  <c r="R71" i="200"/>
  <c r="R69" i="200"/>
  <c r="R67" i="200"/>
  <c r="H66" i="200"/>
  <c r="R65" i="200"/>
  <c r="R63" i="200"/>
  <c r="R61" i="200"/>
  <c r="R59" i="200"/>
  <c r="H58" i="200"/>
  <c r="R57" i="200"/>
  <c r="R55" i="200"/>
  <c r="H78" i="200"/>
  <c r="H70" i="200"/>
  <c r="H62" i="200"/>
  <c r="H54" i="200"/>
  <c r="F131" i="118" l="1"/>
  <c r="G131" i="118"/>
  <c r="I131" i="118"/>
  <c r="J131" i="118"/>
  <c r="Q131" i="118"/>
  <c r="F132" i="118"/>
  <c r="G132" i="118"/>
  <c r="I132" i="118"/>
  <c r="J132" i="118"/>
  <c r="Q132" i="118"/>
  <c r="H132" i="118" l="1"/>
  <c r="R132" i="118"/>
  <c r="H131" i="118"/>
  <c r="F101" i="122"/>
  <c r="H101" i="122" s="1"/>
  <c r="G101" i="122"/>
  <c r="F102" i="122"/>
  <c r="G102" i="122"/>
  <c r="H102" i="122" s="1"/>
  <c r="F103" i="122"/>
  <c r="H103" i="122" s="1"/>
  <c r="G103" i="122"/>
  <c r="F104" i="122"/>
  <c r="G104" i="122"/>
  <c r="H104" i="122" s="1"/>
  <c r="F105" i="122"/>
  <c r="G105" i="122"/>
  <c r="H105" i="122"/>
  <c r="F106" i="122"/>
  <c r="G106" i="122"/>
  <c r="F107" i="122"/>
  <c r="G107" i="122"/>
  <c r="H107" i="122" s="1"/>
  <c r="F108" i="122"/>
  <c r="G108" i="122"/>
  <c r="F109" i="122"/>
  <c r="H109" i="122" s="1"/>
  <c r="G109" i="122"/>
  <c r="F110" i="122"/>
  <c r="G110" i="122"/>
  <c r="H110" i="122" s="1"/>
  <c r="F111" i="122"/>
  <c r="H111" i="122" s="1"/>
  <c r="G111" i="122"/>
  <c r="F112" i="122"/>
  <c r="G112" i="122"/>
  <c r="H112" i="122" s="1"/>
  <c r="F113" i="122"/>
  <c r="G113" i="122"/>
  <c r="H113" i="122"/>
  <c r="F114" i="122"/>
  <c r="G114" i="122"/>
  <c r="F115" i="122"/>
  <c r="G115" i="122"/>
  <c r="H115" i="122" s="1"/>
  <c r="F116" i="122"/>
  <c r="G116" i="122"/>
  <c r="F117" i="122"/>
  <c r="H117" i="122" s="1"/>
  <c r="G117" i="122"/>
  <c r="F118" i="122"/>
  <c r="G118" i="122"/>
  <c r="H118" i="122" s="1"/>
  <c r="I105" i="122"/>
  <c r="J105" i="122"/>
  <c r="I106" i="122"/>
  <c r="J106" i="122"/>
  <c r="I107" i="122"/>
  <c r="J107" i="122"/>
  <c r="I108" i="122"/>
  <c r="J108" i="122"/>
  <c r="I109" i="122"/>
  <c r="J109" i="122"/>
  <c r="I110" i="122"/>
  <c r="J110" i="122"/>
  <c r="I111" i="122"/>
  <c r="J111" i="122"/>
  <c r="I112" i="122"/>
  <c r="J112" i="122"/>
  <c r="I113" i="122"/>
  <c r="J113" i="122"/>
  <c r="I114" i="122"/>
  <c r="J114" i="122"/>
  <c r="I115" i="122"/>
  <c r="J115" i="122"/>
  <c r="I116" i="122"/>
  <c r="J116" i="122"/>
  <c r="I117" i="122"/>
  <c r="J117" i="122"/>
  <c r="I118" i="122"/>
  <c r="J118" i="122"/>
  <c r="Z119" i="122"/>
  <c r="Y119" i="122"/>
  <c r="X119" i="122"/>
  <c r="W119" i="122"/>
  <c r="V119" i="122"/>
  <c r="U119" i="122"/>
  <c r="T119" i="122"/>
  <c r="S119" i="122"/>
  <c r="M119" i="122"/>
  <c r="N119" i="122"/>
  <c r="O119" i="122"/>
  <c r="P119" i="122"/>
  <c r="Q119" i="122"/>
  <c r="L119" i="122"/>
  <c r="Z64" i="122"/>
  <c r="Y64" i="122"/>
  <c r="X64" i="122"/>
  <c r="W64" i="122"/>
  <c r="V64" i="122"/>
  <c r="U64" i="122"/>
  <c r="T64" i="122"/>
  <c r="S64" i="122"/>
  <c r="M64" i="122"/>
  <c r="N64" i="122"/>
  <c r="O64" i="122"/>
  <c r="P64" i="122"/>
  <c r="Q64" i="122"/>
  <c r="L64" i="122"/>
  <c r="R118" i="122"/>
  <c r="R117" i="122"/>
  <c r="R116" i="122"/>
  <c r="R115" i="122"/>
  <c r="R114" i="122"/>
  <c r="R113" i="122"/>
  <c r="R112" i="122"/>
  <c r="R111" i="122"/>
  <c r="R110" i="122"/>
  <c r="R109" i="122"/>
  <c r="R108" i="122"/>
  <c r="R107" i="122"/>
  <c r="R106" i="122"/>
  <c r="R105" i="122"/>
  <c r="F62" i="122"/>
  <c r="G62" i="122"/>
  <c r="H62" i="122" s="1"/>
  <c r="I62" i="122"/>
  <c r="J62" i="122"/>
  <c r="R62" i="122"/>
  <c r="F63" i="122"/>
  <c r="G63" i="122"/>
  <c r="I63" i="122"/>
  <c r="J63" i="122"/>
  <c r="R63" i="122"/>
  <c r="F46" i="122"/>
  <c r="G46" i="122"/>
  <c r="I46" i="122"/>
  <c r="J46" i="122"/>
  <c r="R46" i="122"/>
  <c r="F47" i="122"/>
  <c r="G47" i="122"/>
  <c r="I47" i="122"/>
  <c r="J47" i="122"/>
  <c r="R47" i="122"/>
  <c r="F48" i="122"/>
  <c r="G48" i="122"/>
  <c r="I48" i="122"/>
  <c r="J48" i="122"/>
  <c r="R48" i="122"/>
  <c r="F49" i="122"/>
  <c r="G49" i="122"/>
  <c r="I49" i="122"/>
  <c r="J49" i="122"/>
  <c r="R49" i="122"/>
  <c r="F50" i="122"/>
  <c r="G50" i="122"/>
  <c r="H50" i="122" s="1"/>
  <c r="I50" i="122"/>
  <c r="J50" i="122"/>
  <c r="R50" i="122"/>
  <c r="F51" i="122"/>
  <c r="G51" i="122"/>
  <c r="I51" i="122"/>
  <c r="J51" i="122"/>
  <c r="R51" i="122"/>
  <c r="F52" i="122"/>
  <c r="G52" i="122"/>
  <c r="H52" i="122" s="1"/>
  <c r="I52" i="122"/>
  <c r="J52" i="122"/>
  <c r="R52" i="122"/>
  <c r="F53" i="122"/>
  <c r="G53" i="122"/>
  <c r="I53" i="122"/>
  <c r="J53" i="122"/>
  <c r="R53" i="122"/>
  <c r="F54" i="122"/>
  <c r="G54" i="122"/>
  <c r="H54" i="122" s="1"/>
  <c r="I54" i="122"/>
  <c r="J54" i="122"/>
  <c r="R54" i="122"/>
  <c r="F55" i="122"/>
  <c r="G55" i="122"/>
  <c r="I55" i="122"/>
  <c r="J55" i="122"/>
  <c r="R55" i="122"/>
  <c r="F56" i="122"/>
  <c r="G56" i="122"/>
  <c r="I56" i="122"/>
  <c r="J56" i="122"/>
  <c r="R56" i="122"/>
  <c r="F57" i="122"/>
  <c r="G57" i="122"/>
  <c r="I57" i="122"/>
  <c r="J57" i="122"/>
  <c r="R57" i="122"/>
  <c r="F58" i="122"/>
  <c r="G58" i="122"/>
  <c r="H58" i="122" s="1"/>
  <c r="I58" i="122"/>
  <c r="J58" i="122"/>
  <c r="R58" i="122"/>
  <c r="F59" i="122"/>
  <c r="G59" i="122"/>
  <c r="I59" i="122"/>
  <c r="J59" i="122"/>
  <c r="R59" i="122"/>
  <c r="F60" i="122"/>
  <c r="G60" i="122"/>
  <c r="H60" i="122" s="1"/>
  <c r="I60" i="122"/>
  <c r="J60" i="122"/>
  <c r="R60" i="122"/>
  <c r="F61" i="122"/>
  <c r="G61" i="122"/>
  <c r="I61" i="122"/>
  <c r="J61" i="122"/>
  <c r="R61" i="122"/>
  <c r="H114" i="122" l="1"/>
  <c r="H106" i="122"/>
  <c r="H116" i="122"/>
  <c r="H108" i="122"/>
  <c r="H63" i="122"/>
  <c r="H61" i="122"/>
  <c r="H59" i="122"/>
  <c r="H57" i="122"/>
  <c r="H56" i="122"/>
  <c r="H55" i="122"/>
  <c r="H53" i="122"/>
  <c r="H51" i="122"/>
  <c r="H49" i="122"/>
  <c r="H48" i="122"/>
  <c r="H46" i="122"/>
  <c r="H47" i="122"/>
  <c r="G102" i="195"/>
  <c r="G103" i="195"/>
  <c r="G104" i="195"/>
  <c r="G105" i="195"/>
  <c r="G106" i="195"/>
  <c r="G107" i="195"/>
  <c r="G108" i="195"/>
  <c r="G109" i="195"/>
  <c r="G110" i="195"/>
  <c r="G111" i="195"/>
  <c r="G112" i="195"/>
  <c r="G113" i="195"/>
  <c r="G114" i="195"/>
  <c r="G115" i="195"/>
  <c r="G116" i="195"/>
  <c r="G117" i="195"/>
  <c r="G118" i="195"/>
  <c r="G119" i="195"/>
  <c r="G120" i="195"/>
  <c r="G121" i="195"/>
  <c r="G122" i="195"/>
  <c r="G123" i="195"/>
  <c r="G124" i="195"/>
  <c r="G125" i="195"/>
  <c r="G126" i="195"/>
  <c r="G127" i="195"/>
  <c r="G128" i="195"/>
  <c r="G129" i="195"/>
  <c r="G130" i="195"/>
  <c r="G131" i="195"/>
  <c r="G132" i="195"/>
  <c r="G133" i="195"/>
  <c r="G134" i="195"/>
  <c r="G135" i="195"/>
  <c r="G136" i="195"/>
  <c r="G137" i="195"/>
  <c r="G138" i="195"/>
  <c r="G139" i="195"/>
  <c r="G140" i="195"/>
  <c r="G141" i="195"/>
  <c r="G142" i="195"/>
  <c r="G143" i="195"/>
  <c r="G144" i="195"/>
  <c r="G145" i="195"/>
  <c r="G146" i="195"/>
  <c r="G147" i="195"/>
  <c r="G148" i="195"/>
  <c r="G149" i="195"/>
  <c r="G150" i="195"/>
  <c r="G151" i="195"/>
  <c r="G152" i="195"/>
  <c r="G153" i="195"/>
  <c r="G154" i="195"/>
  <c r="G155" i="195"/>
  <c r="G156" i="195"/>
  <c r="G157" i="195"/>
  <c r="G158" i="195"/>
  <c r="G159" i="195"/>
  <c r="G160" i="195"/>
  <c r="G161" i="195"/>
  <c r="G162" i="195"/>
  <c r="G163" i="195"/>
  <c r="G164" i="195"/>
  <c r="G165" i="195"/>
  <c r="G166" i="195"/>
  <c r="G167" i="195"/>
  <c r="G168" i="195"/>
  <c r="G84" i="195"/>
  <c r="G169" i="195" s="1"/>
  <c r="G85" i="195"/>
  <c r="G86" i="195"/>
  <c r="G87" i="195"/>
  <c r="G88" i="195"/>
  <c r="G89" i="195"/>
  <c r="G90" i="195"/>
  <c r="G91" i="195"/>
  <c r="G92" i="195"/>
  <c r="G93" i="195"/>
  <c r="G94" i="195"/>
  <c r="G95" i="195"/>
  <c r="G96" i="195"/>
  <c r="G97" i="195"/>
  <c r="G98" i="195"/>
  <c r="G99" i="195"/>
  <c r="G100" i="195"/>
  <c r="G101" i="195"/>
  <c r="G83" i="195"/>
  <c r="G5" i="195"/>
  <c r="G78" i="195" s="1"/>
  <c r="G6" i="195"/>
  <c r="G7" i="195"/>
  <c r="G8" i="195"/>
  <c r="G9" i="195"/>
  <c r="G10" i="195"/>
  <c r="G11" i="195"/>
  <c r="G12" i="195"/>
  <c r="G13" i="195"/>
  <c r="G14" i="195"/>
  <c r="G15" i="195"/>
  <c r="G16" i="195"/>
  <c r="G17" i="195"/>
  <c r="G18" i="195"/>
  <c r="G19" i="195"/>
  <c r="G20" i="195"/>
  <c r="G21" i="195"/>
  <c r="G22" i="195"/>
  <c r="G23" i="195"/>
  <c r="G24" i="195"/>
  <c r="G25" i="195"/>
  <c r="G26" i="195"/>
  <c r="G27" i="195"/>
  <c r="G28" i="195"/>
  <c r="G29" i="195"/>
  <c r="G30" i="195"/>
  <c r="G31" i="195"/>
  <c r="G32" i="195"/>
  <c r="G33" i="195"/>
  <c r="G34" i="195"/>
  <c r="G35" i="195"/>
  <c r="G36" i="195"/>
  <c r="G37" i="195"/>
  <c r="G38" i="195"/>
  <c r="G39" i="195"/>
  <c r="G40" i="195"/>
  <c r="G41" i="195"/>
  <c r="G42" i="195"/>
  <c r="G43" i="195"/>
  <c r="G44" i="195"/>
  <c r="G45" i="195"/>
  <c r="G46" i="195"/>
  <c r="G47" i="195"/>
  <c r="G48" i="195"/>
  <c r="G49" i="195"/>
  <c r="G50" i="195"/>
  <c r="G51" i="195"/>
  <c r="G52" i="195"/>
  <c r="G53" i="195"/>
  <c r="G54" i="195"/>
  <c r="G55" i="195"/>
  <c r="G56" i="195"/>
  <c r="G57" i="195"/>
  <c r="G58" i="195"/>
  <c r="G59" i="195"/>
  <c r="G60" i="195"/>
  <c r="G61" i="195"/>
  <c r="G62" i="195"/>
  <c r="G63" i="195"/>
  <c r="G64" i="195"/>
  <c r="G65" i="195"/>
  <c r="G66" i="195"/>
  <c r="G67" i="195"/>
  <c r="G68" i="195"/>
  <c r="G69" i="195"/>
  <c r="G70" i="195"/>
  <c r="G71" i="195"/>
  <c r="G72" i="195"/>
  <c r="G73" i="195"/>
  <c r="G74" i="195"/>
  <c r="G75" i="195"/>
  <c r="G76" i="195"/>
  <c r="G77" i="195"/>
  <c r="G4" i="195"/>
  <c r="X169" i="195"/>
  <c r="U169" i="195"/>
  <c r="T169" i="195"/>
  <c r="S169" i="195"/>
  <c r="M169" i="195"/>
  <c r="N169" i="195"/>
  <c r="O169" i="195"/>
  <c r="P169" i="195"/>
  <c r="L169" i="195"/>
  <c r="X78" i="195"/>
  <c r="U78" i="195"/>
  <c r="T78" i="195"/>
  <c r="S78" i="195"/>
  <c r="P78" i="195"/>
  <c r="N78" i="195"/>
  <c r="O78" i="195"/>
  <c r="M78" i="195"/>
  <c r="L78" i="195"/>
  <c r="F54" i="195"/>
  <c r="I54" i="195"/>
  <c r="J54" i="195"/>
  <c r="Q54" i="195"/>
  <c r="F55" i="195"/>
  <c r="I55" i="195"/>
  <c r="J55" i="195"/>
  <c r="Q55" i="195"/>
  <c r="F56" i="195"/>
  <c r="I56" i="195"/>
  <c r="J56" i="195"/>
  <c r="Q56" i="195"/>
  <c r="F57" i="195"/>
  <c r="I57" i="195"/>
  <c r="J57" i="195"/>
  <c r="Q57" i="195"/>
  <c r="F58" i="195"/>
  <c r="I58" i="195"/>
  <c r="J58" i="195"/>
  <c r="Q58" i="195"/>
  <c r="F59" i="195"/>
  <c r="I59" i="195"/>
  <c r="J59" i="195"/>
  <c r="Q59" i="195"/>
  <c r="F60" i="195"/>
  <c r="I60" i="195"/>
  <c r="J60" i="195"/>
  <c r="Q60" i="195"/>
  <c r="F61" i="195"/>
  <c r="I61" i="195"/>
  <c r="J61" i="195"/>
  <c r="Q61" i="195"/>
  <c r="F62" i="195"/>
  <c r="H62" i="195"/>
  <c r="I62" i="195"/>
  <c r="J62" i="195"/>
  <c r="Q62" i="195"/>
  <c r="F63" i="195"/>
  <c r="I63" i="195"/>
  <c r="J63" i="195"/>
  <c r="Q63" i="195"/>
  <c r="R63" i="195" s="1"/>
  <c r="F64" i="195"/>
  <c r="I64" i="195"/>
  <c r="J64" i="195"/>
  <c r="Q64" i="195"/>
  <c r="F65" i="195"/>
  <c r="I65" i="195"/>
  <c r="J65" i="195"/>
  <c r="Q65" i="195"/>
  <c r="F66" i="195"/>
  <c r="I66" i="195"/>
  <c r="J66" i="195"/>
  <c r="Q66" i="195"/>
  <c r="F67" i="195"/>
  <c r="I67" i="195"/>
  <c r="J67" i="195"/>
  <c r="Q67" i="195"/>
  <c r="F68" i="195"/>
  <c r="H68" i="195"/>
  <c r="I68" i="195"/>
  <c r="J68" i="195"/>
  <c r="Q68" i="195"/>
  <c r="F69" i="195"/>
  <c r="I69" i="195"/>
  <c r="J69" i="195"/>
  <c r="Q69" i="195"/>
  <c r="F70" i="195"/>
  <c r="I70" i="195"/>
  <c r="J70" i="195"/>
  <c r="Q70" i="195"/>
  <c r="F71" i="195"/>
  <c r="I71" i="195"/>
  <c r="J71" i="195"/>
  <c r="Q71" i="195"/>
  <c r="F72" i="195"/>
  <c r="I72" i="195"/>
  <c r="J72" i="195"/>
  <c r="Q72" i="195"/>
  <c r="F73" i="195"/>
  <c r="I73" i="195"/>
  <c r="J73" i="195"/>
  <c r="Q73" i="195"/>
  <c r="F74" i="195"/>
  <c r="I74" i="195"/>
  <c r="J74" i="195"/>
  <c r="Q74" i="195"/>
  <c r="F75" i="195"/>
  <c r="I75" i="195"/>
  <c r="J75" i="195"/>
  <c r="Q75" i="195"/>
  <c r="F76" i="195"/>
  <c r="I76" i="195"/>
  <c r="J76" i="195"/>
  <c r="Q76" i="195"/>
  <c r="F77" i="195"/>
  <c r="I77" i="195"/>
  <c r="J77" i="195"/>
  <c r="Q77" i="195"/>
  <c r="F135" i="195"/>
  <c r="I135" i="195"/>
  <c r="J135" i="195"/>
  <c r="Q135" i="195"/>
  <c r="F136" i="195"/>
  <c r="I136" i="195"/>
  <c r="J136" i="195"/>
  <c r="Q136" i="195"/>
  <c r="F137" i="195"/>
  <c r="I137" i="195"/>
  <c r="J137" i="195"/>
  <c r="Q137" i="195"/>
  <c r="F138" i="195"/>
  <c r="I138" i="195"/>
  <c r="J138" i="195"/>
  <c r="Q138" i="195"/>
  <c r="F139" i="195"/>
  <c r="I139" i="195"/>
  <c r="J139" i="195"/>
  <c r="Q139" i="195"/>
  <c r="F140" i="195"/>
  <c r="I140" i="195"/>
  <c r="J140" i="195"/>
  <c r="Q140" i="195"/>
  <c r="F141" i="195"/>
  <c r="I141" i="195"/>
  <c r="J141" i="195"/>
  <c r="Q141" i="195"/>
  <c r="F142" i="195"/>
  <c r="I142" i="195"/>
  <c r="J142" i="195"/>
  <c r="Q142" i="195"/>
  <c r="F143" i="195"/>
  <c r="I143" i="195"/>
  <c r="J143" i="195"/>
  <c r="Q143" i="195"/>
  <c r="F144" i="195"/>
  <c r="I144" i="195"/>
  <c r="J144" i="195"/>
  <c r="Q144" i="195"/>
  <c r="F145" i="195"/>
  <c r="I145" i="195"/>
  <c r="J145" i="195"/>
  <c r="Q145" i="195"/>
  <c r="F146" i="195"/>
  <c r="I146" i="195"/>
  <c r="J146" i="195"/>
  <c r="Q146" i="195"/>
  <c r="F147" i="195"/>
  <c r="I147" i="195"/>
  <c r="J147" i="195"/>
  <c r="Q147" i="195"/>
  <c r="F148" i="195"/>
  <c r="I148" i="195"/>
  <c r="J148" i="195"/>
  <c r="Q148" i="195"/>
  <c r="F149" i="195"/>
  <c r="I149" i="195"/>
  <c r="J149" i="195"/>
  <c r="Q149" i="195"/>
  <c r="F150" i="195"/>
  <c r="I150" i="195"/>
  <c r="J150" i="195"/>
  <c r="Q150" i="195"/>
  <c r="F151" i="195"/>
  <c r="I151" i="195"/>
  <c r="J151" i="195"/>
  <c r="Q151" i="195"/>
  <c r="F152" i="195"/>
  <c r="I152" i="195"/>
  <c r="J152" i="195"/>
  <c r="Q152" i="195"/>
  <c r="F153" i="195"/>
  <c r="I153" i="195"/>
  <c r="J153" i="195"/>
  <c r="Q153" i="195"/>
  <c r="F154" i="195"/>
  <c r="I154" i="195"/>
  <c r="J154" i="195"/>
  <c r="Q154" i="195"/>
  <c r="F155" i="195"/>
  <c r="I155" i="195"/>
  <c r="J155" i="195"/>
  <c r="Q155" i="195"/>
  <c r="F156" i="195"/>
  <c r="I156" i="195"/>
  <c r="J156" i="195"/>
  <c r="Q156" i="195"/>
  <c r="F157" i="195"/>
  <c r="I157" i="195"/>
  <c r="J157" i="195"/>
  <c r="Q157" i="195"/>
  <c r="F158" i="195"/>
  <c r="I158" i="195"/>
  <c r="J158" i="195"/>
  <c r="Q158" i="195"/>
  <c r="F159" i="195"/>
  <c r="I159" i="195"/>
  <c r="J159" i="195"/>
  <c r="Q159" i="195"/>
  <c r="F160" i="195"/>
  <c r="I160" i="195"/>
  <c r="J160" i="195"/>
  <c r="Q160" i="195"/>
  <c r="F161" i="195"/>
  <c r="I161" i="195"/>
  <c r="J161" i="195"/>
  <c r="Q161" i="195"/>
  <c r="F162" i="195"/>
  <c r="I162" i="195"/>
  <c r="J162" i="195"/>
  <c r="Q162" i="195"/>
  <c r="F163" i="195"/>
  <c r="I163" i="195"/>
  <c r="J163" i="195"/>
  <c r="Q163" i="195"/>
  <c r="F164" i="195"/>
  <c r="I164" i="195"/>
  <c r="J164" i="195"/>
  <c r="Q164" i="195"/>
  <c r="F165" i="195"/>
  <c r="I165" i="195"/>
  <c r="J165" i="195"/>
  <c r="Q165" i="195"/>
  <c r="F166" i="195"/>
  <c r="I166" i="195"/>
  <c r="J166" i="195"/>
  <c r="Q166" i="195"/>
  <c r="F167" i="195"/>
  <c r="I167" i="195"/>
  <c r="J167" i="195"/>
  <c r="Q167" i="195"/>
  <c r="F168" i="195"/>
  <c r="I168" i="195"/>
  <c r="J168" i="195"/>
  <c r="Q168" i="195"/>
  <c r="H64" i="195" l="1"/>
  <c r="H150" i="195"/>
  <c r="R150" i="195"/>
  <c r="H71" i="195"/>
  <c r="H56" i="195"/>
  <c r="H77" i="195"/>
  <c r="R77" i="195"/>
  <c r="H76" i="195"/>
  <c r="H75" i="195"/>
  <c r="R75" i="195"/>
  <c r="H74" i="195"/>
  <c r="H73" i="195"/>
  <c r="R73" i="195"/>
  <c r="H72" i="195"/>
  <c r="R71" i="195"/>
  <c r="H70" i="195"/>
  <c r="H69" i="195"/>
  <c r="R69" i="195"/>
  <c r="H67" i="195"/>
  <c r="R67" i="195"/>
  <c r="H66" i="195"/>
  <c r="H65" i="195"/>
  <c r="R65" i="195"/>
  <c r="H63" i="195"/>
  <c r="H61" i="195"/>
  <c r="R61" i="195"/>
  <c r="H60" i="195"/>
  <c r="H59" i="195"/>
  <c r="R59" i="195"/>
  <c r="H58" i="195"/>
  <c r="H57" i="195"/>
  <c r="R57" i="195"/>
  <c r="H55" i="195"/>
  <c r="R55" i="195"/>
  <c r="H54" i="195"/>
  <c r="H149" i="195"/>
  <c r="H137" i="195"/>
  <c r="R166" i="195"/>
  <c r="H166" i="195"/>
  <c r="H157" i="195"/>
  <c r="H153" i="195"/>
  <c r="H151" i="195"/>
  <c r="H148" i="195"/>
  <c r="R148" i="195"/>
  <c r="H146" i="195"/>
  <c r="R146" i="195"/>
  <c r="H142" i="195"/>
  <c r="R142" i="195"/>
  <c r="H138" i="195"/>
  <c r="R138" i="195"/>
  <c r="H165" i="195"/>
  <c r="H164" i="195"/>
  <c r="R164" i="195"/>
  <c r="H162" i="195"/>
  <c r="R162" i="195"/>
  <c r="H158" i="195"/>
  <c r="R158" i="195"/>
  <c r="H141" i="195"/>
  <c r="H139" i="195"/>
  <c r="H136" i="195"/>
  <c r="H167" i="195"/>
  <c r="H161" i="195"/>
  <c r="H159" i="195"/>
  <c r="H156" i="195"/>
  <c r="R156" i="195"/>
  <c r="H154" i="195"/>
  <c r="R154" i="195"/>
  <c r="H145" i="195"/>
  <c r="H143" i="195"/>
  <c r="H140" i="195"/>
  <c r="H135" i="195"/>
  <c r="R140" i="195"/>
  <c r="H168" i="195"/>
  <c r="R168" i="195"/>
  <c r="H163" i="195"/>
  <c r="H160" i="195"/>
  <c r="R160" i="195"/>
  <c r="H155" i="195"/>
  <c r="H152" i="195"/>
  <c r="R152" i="195"/>
  <c r="H147" i="195"/>
  <c r="H144" i="195"/>
  <c r="R144" i="195"/>
  <c r="R136" i="195"/>
  <c r="AG64" i="112"/>
  <c r="AE64" i="112"/>
  <c r="AC64" i="112"/>
  <c r="AA64" i="112"/>
  <c r="X64" i="112"/>
  <c r="V64" i="112"/>
  <c r="T64" i="112"/>
  <c r="O64" i="112"/>
  <c r="P64" i="112"/>
  <c r="Q64" i="112"/>
  <c r="R64" i="112"/>
  <c r="N64" i="112"/>
  <c r="AG31" i="112"/>
  <c r="AE31" i="112"/>
  <c r="AC31" i="112"/>
  <c r="AA31" i="112"/>
  <c r="X31" i="112"/>
  <c r="V31" i="112"/>
  <c r="T31" i="112"/>
  <c r="O31" i="112"/>
  <c r="P31" i="112"/>
  <c r="Q31" i="112"/>
  <c r="R31" i="112"/>
  <c r="N31" i="112"/>
  <c r="AF101" i="114"/>
  <c r="AD101" i="114"/>
  <c r="AB101" i="114"/>
  <c r="Y101" i="114"/>
  <c r="W101" i="114"/>
  <c r="U101" i="114"/>
  <c r="O101" i="114"/>
  <c r="P101" i="114"/>
  <c r="Q101" i="114"/>
  <c r="R101" i="114"/>
  <c r="S101" i="114"/>
  <c r="N101" i="114"/>
  <c r="AF49" i="114"/>
  <c r="AD49" i="114"/>
  <c r="AB49" i="114"/>
  <c r="Y49" i="114"/>
  <c r="W49" i="114"/>
  <c r="U49" i="114"/>
  <c r="O49" i="114"/>
  <c r="P49" i="114"/>
  <c r="Q49" i="114"/>
  <c r="R49" i="114"/>
  <c r="S49" i="114"/>
  <c r="N49" i="114"/>
  <c r="E35" i="112" l="1"/>
  <c r="I70" i="114"/>
  <c r="J70" i="114"/>
  <c r="I71" i="114"/>
  <c r="J71" i="114"/>
  <c r="I72" i="114"/>
  <c r="J72" i="114"/>
  <c r="I73" i="114"/>
  <c r="J73" i="114"/>
  <c r="I8" i="114"/>
  <c r="J8" i="114"/>
  <c r="I9" i="114"/>
  <c r="J9" i="114"/>
  <c r="I10" i="114"/>
  <c r="J10" i="114"/>
  <c r="I11" i="114"/>
  <c r="J11" i="114"/>
  <c r="I12" i="114"/>
  <c r="J12" i="114"/>
  <c r="I13" i="114"/>
  <c r="J13" i="114"/>
  <c r="I14" i="114"/>
  <c r="J14" i="114"/>
  <c r="I15" i="114"/>
  <c r="J15" i="114"/>
  <c r="I16" i="114"/>
  <c r="J16" i="114"/>
  <c r="F94" i="114" l="1"/>
  <c r="G94" i="114"/>
  <c r="K94" i="114"/>
  <c r="L94" i="114"/>
  <c r="T94" i="114"/>
  <c r="F95" i="114"/>
  <c r="G95" i="114"/>
  <c r="K95" i="114"/>
  <c r="L95" i="114"/>
  <c r="T95" i="114"/>
  <c r="F96" i="114"/>
  <c r="G96" i="114"/>
  <c r="K96" i="114"/>
  <c r="L96" i="114"/>
  <c r="T96" i="114"/>
  <c r="F97" i="114"/>
  <c r="G97" i="114"/>
  <c r="K97" i="114"/>
  <c r="L97" i="114"/>
  <c r="T97" i="114"/>
  <c r="F98" i="114"/>
  <c r="G98" i="114"/>
  <c r="K98" i="114"/>
  <c r="L98" i="114"/>
  <c r="T98" i="114"/>
  <c r="F99" i="114"/>
  <c r="G99" i="114"/>
  <c r="K99" i="114"/>
  <c r="L99" i="114"/>
  <c r="T99" i="114"/>
  <c r="F100" i="114"/>
  <c r="G100" i="114"/>
  <c r="K100" i="114"/>
  <c r="L100" i="114"/>
  <c r="T100" i="114"/>
  <c r="I68" i="114"/>
  <c r="J68" i="114"/>
  <c r="H100" i="114" l="1"/>
  <c r="H99" i="114"/>
  <c r="H98" i="114"/>
  <c r="H97" i="114"/>
  <c r="H96" i="114"/>
  <c r="H95" i="114"/>
  <c r="H94" i="114"/>
  <c r="F41" i="112"/>
  <c r="G41" i="112"/>
  <c r="I41" i="112"/>
  <c r="J41" i="112"/>
  <c r="K41" i="112"/>
  <c r="L41" i="112"/>
  <c r="S41" i="112"/>
  <c r="Z41" i="112" s="1"/>
  <c r="S53" i="112"/>
  <c r="S52" i="112"/>
  <c r="S42" i="112"/>
  <c r="H41" i="112" l="1"/>
  <c r="I62" i="110"/>
  <c r="I63" i="110"/>
  <c r="I64" i="110"/>
  <c r="I65" i="110"/>
  <c r="I66" i="110"/>
  <c r="I67" i="110"/>
  <c r="I68" i="110"/>
  <c r="I69" i="110"/>
  <c r="I70" i="110"/>
  <c r="I71" i="110"/>
  <c r="I72" i="110"/>
  <c r="I73" i="110"/>
  <c r="I74" i="110"/>
  <c r="I75" i="110"/>
  <c r="I76" i="110"/>
  <c r="I77" i="110"/>
  <c r="I78" i="110"/>
  <c r="I79" i="110"/>
  <c r="I80" i="110"/>
  <c r="I81" i="110"/>
  <c r="I82" i="110"/>
  <c r="I83" i="110"/>
  <c r="I84" i="110"/>
  <c r="I85" i="110"/>
  <c r="I86" i="110"/>
  <c r="I87" i="110"/>
  <c r="I88" i="110"/>
  <c r="I89" i="110"/>
  <c r="I90" i="110"/>
  <c r="I91" i="110"/>
  <c r="I92" i="110"/>
  <c r="I93" i="110"/>
  <c r="I94" i="110"/>
  <c r="I95" i="110"/>
  <c r="I96" i="110"/>
  <c r="I97" i="110"/>
  <c r="I98" i="110"/>
  <c r="I99" i="110"/>
  <c r="I100" i="110"/>
  <c r="I101" i="110"/>
  <c r="I102" i="110"/>
  <c r="I103" i="110"/>
  <c r="I104" i="110"/>
  <c r="I105" i="110"/>
  <c r="I106" i="110"/>
  <c r="I107" i="110"/>
  <c r="I108" i="110"/>
  <c r="I109" i="110"/>
  <c r="I110" i="110"/>
  <c r="I111" i="110"/>
  <c r="I112" i="110"/>
  <c r="I113" i="110"/>
  <c r="I114" i="110"/>
  <c r="I115" i="110"/>
  <c r="I116" i="110"/>
  <c r="I117" i="110"/>
  <c r="I118" i="110"/>
  <c r="I119" i="110"/>
  <c r="I120" i="110"/>
  <c r="I121" i="110"/>
  <c r="I122" i="110"/>
  <c r="I123" i="110"/>
  <c r="I124" i="110"/>
  <c r="I125" i="110"/>
  <c r="I126" i="110"/>
  <c r="I61" i="110"/>
  <c r="I5" i="110"/>
  <c r="I6" i="110"/>
  <c r="I7" i="110"/>
  <c r="I8" i="110"/>
  <c r="I9" i="110"/>
  <c r="I10" i="110"/>
  <c r="I11" i="110"/>
  <c r="I12" i="110"/>
  <c r="I13" i="110"/>
  <c r="I14" i="110"/>
  <c r="I15" i="110"/>
  <c r="I16" i="110"/>
  <c r="I17" i="110"/>
  <c r="I18" i="110"/>
  <c r="I19" i="110"/>
  <c r="I20" i="110"/>
  <c r="I21" i="110"/>
  <c r="I22" i="110"/>
  <c r="I23" i="110"/>
  <c r="I24" i="110"/>
  <c r="I25" i="110"/>
  <c r="I26" i="110"/>
  <c r="I27" i="110"/>
  <c r="I28" i="110"/>
  <c r="I29" i="110"/>
  <c r="I30" i="110"/>
  <c r="I31" i="110"/>
  <c r="I32" i="110"/>
  <c r="I33" i="110"/>
  <c r="I34" i="110"/>
  <c r="I35" i="110"/>
  <c r="I36" i="110"/>
  <c r="I37" i="110"/>
  <c r="I38" i="110"/>
  <c r="I39" i="110"/>
  <c r="I40" i="110"/>
  <c r="I41" i="110"/>
  <c r="I42" i="110"/>
  <c r="I43" i="110"/>
  <c r="I44" i="110"/>
  <c r="I45" i="110"/>
  <c r="I46" i="110"/>
  <c r="I47" i="110"/>
  <c r="I48" i="110"/>
  <c r="I49" i="110"/>
  <c r="I50" i="110"/>
  <c r="I51" i="110"/>
  <c r="I52" i="110"/>
  <c r="I53" i="110"/>
  <c r="I54" i="110"/>
  <c r="I4" i="110"/>
  <c r="Y127" i="110" l="1"/>
  <c r="X127" i="110"/>
  <c r="U127" i="110"/>
  <c r="T127" i="110"/>
  <c r="S127" i="110"/>
  <c r="M127" i="110"/>
  <c r="N127" i="110"/>
  <c r="O127" i="110"/>
  <c r="P127" i="110"/>
  <c r="L127" i="110"/>
  <c r="Y55" i="110"/>
  <c r="X55" i="110"/>
  <c r="U55" i="110"/>
  <c r="T55" i="110"/>
  <c r="S55" i="110"/>
  <c r="M55" i="110"/>
  <c r="N55" i="110"/>
  <c r="O55" i="110"/>
  <c r="P55" i="110"/>
  <c r="L55" i="110"/>
  <c r="F124" i="110"/>
  <c r="G124" i="110"/>
  <c r="J124" i="110"/>
  <c r="Q124" i="110"/>
  <c r="F125" i="110"/>
  <c r="G125" i="110"/>
  <c r="J125" i="110"/>
  <c r="Q125" i="110"/>
  <c r="F126" i="110"/>
  <c r="G126" i="110"/>
  <c r="J126" i="110"/>
  <c r="Q126" i="110"/>
  <c r="F112" i="110"/>
  <c r="G112" i="110"/>
  <c r="J112" i="110"/>
  <c r="Q112" i="110"/>
  <c r="F113" i="110"/>
  <c r="G113" i="110"/>
  <c r="H113" i="110" s="1"/>
  <c r="J113" i="110"/>
  <c r="Q113" i="110"/>
  <c r="F114" i="110"/>
  <c r="G114" i="110"/>
  <c r="J114" i="110"/>
  <c r="Q114" i="110"/>
  <c r="F115" i="110"/>
  <c r="G115" i="110"/>
  <c r="J115" i="110"/>
  <c r="Q115" i="110"/>
  <c r="F116" i="110"/>
  <c r="G116" i="110"/>
  <c r="J116" i="110"/>
  <c r="Q116" i="110"/>
  <c r="F117" i="110"/>
  <c r="G117" i="110"/>
  <c r="J117" i="110"/>
  <c r="Q117" i="110"/>
  <c r="F118" i="110"/>
  <c r="H118" i="110" s="1"/>
  <c r="G118" i="110"/>
  <c r="J118" i="110"/>
  <c r="Q118" i="110"/>
  <c r="F119" i="110"/>
  <c r="H119" i="110" s="1"/>
  <c r="G119" i="110"/>
  <c r="J119" i="110"/>
  <c r="Q119" i="110"/>
  <c r="F120" i="110"/>
  <c r="G120" i="110"/>
  <c r="J120" i="110"/>
  <c r="Q120" i="110"/>
  <c r="R120" i="110" s="1"/>
  <c r="F121" i="110"/>
  <c r="G121" i="110"/>
  <c r="J121" i="110"/>
  <c r="Q121" i="110"/>
  <c r="F122" i="110"/>
  <c r="G122" i="110"/>
  <c r="J122" i="110"/>
  <c r="Q122" i="110"/>
  <c r="F123" i="110"/>
  <c r="G123" i="110"/>
  <c r="J123" i="110"/>
  <c r="Q123" i="110"/>
  <c r="H126" i="110" l="1"/>
  <c r="H125" i="110"/>
  <c r="R126" i="110"/>
  <c r="H124" i="110"/>
  <c r="H123" i="110"/>
  <c r="H122" i="110"/>
  <c r="R123" i="110"/>
  <c r="H121" i="110"/>
  <c r="H120" i="110"/>
  <c r="H117" i="110"/>
  <c r="H116" i="110"/>
  <c r="R117" i="110"/>
  <c r="H115" i="110"/>
  <c r="H114" i="110"/>
  <c r="R114" i="110"/>
  <c r="H112" i="110"/>
  <c r="AG60" i="108"/>
  <c r="AE60" i="108"/>
  <c r="AC60" i="108"/>
  <c r="AA60" i="108"/>
  <c r="X60" i="108"/>
  <c r="V60" i="108"/>
  <c r="T60" i="108"/>
  <c r="O60" i="108"/>
  <c r="P60" i="108"/>
  <c r="Q60" i="108"/>
  <c r="R60" i="108"/>
  <c r="N60" i="108"/>
  <c r="AG30" i="108"/>
  <c r="AE30" i="108"/>
  <c r="AC30" i="108"/>
  <c r="AA30" i="108"/>
  <c r="X30" i="108"/>
  <c r="V30" i="108"/>
  <c r="T30" i="108"/>
  <c r="O30" i="108"/>
  <c r="P30" i="108"/>
  <c r="Q30" i="108"/>
  <c r="R30" i="108"/>
  <c r="N30" i="108"/>
  <c r="AG56" i="174"/>
  <c r="AE56" i="174"/>
  <c r="AC56" i="174"/>
  <c r="AA56" i="174"/>
  <c r="X56" i="174"/>
  <c r="V56" i="174"/>
  <c r="T56" i="174"/>
  <c r="O56" i="174"/>
  <c r="P56" i="174"/>
  <c r="Q56" i="174"/>
  <c r="R56" i="174"/>
  <c r="N56" i="174"/>
  <c r="AG30" i="174"/>
  <c r="AE30" i="174"/>
  <c r="AC30" i="174"/>
  <c r="AA30" i="174"/>
  <c r="X30" i="174"/>
  <c r="V30" i="174"/>
  <c r="T30" i="174"/>
  <c r="O30" i="174"/>
  <c r="P30" i="174"/>
  <c r="Q30" i="174"/>
  <c r="R30" i="174"/>
  <c r="N30" i="174"/>
  <c r="K27" i="108" l="1"/>
  <c r="L27" i="108"/>
  <c r="S27" i="108"/>
  <c r="K28" i="108"/>
  <c r="L28" i="108"/>
  <c r="S28" i="108"/>
  <c r="K29" i="108"/>
  <c r="L29" i="108"/>
  <c r="S29" i="108"/>
  <c r="F27" i="108"/>
  <c r="G27" i="108"/>
  <c r="F28" i="108"/>
  <c r="G28" i="108"/>
  <c r="F29" i="108"/>
  <c r="G29" i="108"/>
  <c r="I36" i="108"/>
  <c r="J36" i="108"/>
  <c r="I42" i="108"/>
  <c r="J42" i="108"/>
  <c r="F58" i="108"/>
  <c r="G58" i="108"/>
  <c r="K58" i="108"/>
  <c r="L58" i="108"/>
  <c r="S58" i="108"/>
  <c r="F50" i="108"/>
  <c r="G50" i="108"/>
  <c r="K50" i="108"/>
  <c r="L50" i="108"/>
  <c r="S50" i="108"/>
  <c r="F51" i="108"/>
  <c r="G51" i="108"/>
  <c r="K51" i="108"/>
  <c r="L51" i="108"/>
  <c r="S51" i="108"/>
  <c r="F52" i="108"/>
  <c r="G52" i="108"/>
  <c r="K52" i="108"/>
  <c r="L52" i="108"/>
  <c r="S52" i="108"/>
  <c r="F53" i="108"/>
  <c r="G53" i="108"/>
  <c r="K53" i="108"/>
  <c r="L53" i="108"/>
  <c r="S53" i="108"/>
  <c r="F54" i="108"/>
  <c r="G54" i="108"/>
  <c r="K54" i="108"/>
  <c r="L54" i="108"/>
  <c r="S54" i="108"/>
  <c r="F55" i="108"/>
  <c r="G55" i="108"/>
  <c r="H55" i="108" s="1"/>
  <c r="K55" i="108"/>
  <c r="L55" i="108"/>
  <c r="S55" i="108"/>
  <c r="F56" i="108"/>
  <c r="G56" i="108"/>
  <c r="K56" i="108"/>
  <c r="L56" i="108"/>
  <c r="S56" i="108"/>
  <c r="F57" i="108"/>
  <c r="G57" i="108"/>
  <c r="K57" i="108"/>
  <c r="L57" i="108"/>
  <c r="S57" i="108"/>
  <c r="AG65" i="72"/>
  <c r="AE65" i="72"/>
  <c r="AC65" i="72"/>
  <c r="AA65" i="72"/>
  <c r="X65" i="72"/>
  <c r="V65" i="72"/>
  <c r="T65" i="72"/>
  <c r="R65" i="72"/>
  <c r="O65" i="72"/>
  <c r="P65" i="72"/>
  <c r="Q65" i="72"/>
  <c r="N65" i="72"/>
  <c r="E33" i="72"/>
  <c r="E3" i="72"/>
  <c r="F62" i="72"/>
  <c r="G62" i="72"/>
  <c r="K62" i="72"/>
  <c r="L62" i="72"/>
  <c r="S62" i="72"/>
  <c r="F63" i="72"/>
  <c r="G63" i="72"/>
  <c r="K63" i="72"/>
  <c r="L63" i="72"/>
  <c r="S63" i="72"/>
  <c r="F64" i="72"/>
  <c r="G64" i="72"/>
  <c r="K64" i="72"/>
  <c r="L64" i="72"/>
  <c r="S64" i="72"/>
  <c r="AG29" i="72"/>
  <c r="AE29" i="72"/>
  <c r="AC29" i="72"/>
  <c r="AA29" i="72"/>
  <c r="X29" i="72"/>
  <c r="V29" i="72"/>
  <c r="T29" i="72"/>
  <c r="O29" i="72"/>
  <c r="P29" i="72"/>
  <c r="Q29" i="72"/>
  <c r="R29" i="72"/>
  <c r="N29" i="72"/>
  <c r="F27" i="72"/>
  <c r="G27" i="72"/>
  <c r="H27" i="72" s="1"/>
  <c r="K27" i="72"/>
  <c r="S27" i="72"/>
  <c r="L27" i="72"/>
  <c r="F26" i="72"/>
  <c r="G26" i="72"/>
  <c r="K26" i="72"/>
  <c r="S26" i="72"/>
  <c r="L26" i="72"/>
  <c r="F25" i="72"/>
  <c r="G25" i="72"/>
  <c r="K25" i="72"/>
  <c r="S25" i="72"/>
  <c r="L25" i="72"/>
  <c r="F24" i="72"/>
  <c r="G24" i="72"/>
  <c r="H24" i="72" s="1"/>
  <c r="K24" i="72"/>
  <c r="S24" i="72"/>
  <c r="L24" i="72"/>
  <c r="F23" i="72"/>
  <c r="G23" i="72"/>
  <c r="H23" i="72" s="1"/>
  <c r="K23" i="72"/>
  <c r="S23" i="72"/>
  <c r="L23" i="72"/>
  <c r="H26" i="72" l="1"/>
  <c r="H25" i="72"/>
  <c r="H58" i="108"/>
  <c r="H57" i="108"/>
  <c r="H53" i="108"/>
  <c r="H51" i="108"/>
  <c r="H56" i="108"/>
  <c r="H54" i="108"/>
  <c r="H52" i="108"/>
  <c r="H50" i="108"/>
  <c r="H29" i="108"/>
  <c r="H28" i="108"/>
  <c r="H27" i="108"/>
  <c r="H64" i="72"/>
  <c r="H63" i="72"/>
  <c r="H62" i="72"/>
  <c r="G41" i="76"/>
  <c r="AG74" i="76"/>
  <c r="AE74" i="76"/>
  <c r="AC74" i="76"/>
  <c r="AA74" i="76"/>
  <c r="X74" i="76"/>
  <c r="V74" i="76"/>
  <c r="T74" i="76"/>
  <c r="O74" i="76"/>
  <c r="P74" i="76"/>
  <c r="Q74" i="76"/>
  <c r="R74" i="76"/>
  <c r="N74" i="76"/>
  <c r="AG29" i="76"/>
  <c r="AE29" i="76"/>
  <c r="AC29" i="76"/>
  <c r="AA29" i="76"/>
  <c r="X29" i="76"/>
  <c r="V29" i="76"/>
  <c r="T29" i="76"/>
  <c r="O29" i="76"/>
  <c r="P29" i="76"/>
  <c r="Q29" i="76"/>
  <c r="R29" i="76"/>
  <c r="N29" i="76"/>
  <c r="F41" i="76"/>
  <c r="I44" i="76"/>
  <c r="J44" i="76"/>
  <c r="I45" i="76"/>
  <c r="J45" i="76"/>
  <c r="I46" i="76"/>
  <c r="J46" i="76"/>
  <c r="I47" i="76"/>
  <c r="J47" i="76"/>
  <c r="I48" i="76"/>
  <c r="J48" i="76"/>
  <c r="I49" i="76"/>
  <c r="J49" i="76"/>
  <c r="F73" i="76"/>
  <c r="G73" i="76"/>
  <c r="K73" i="76"/>
  <c r="L73" i="76"/>
  <c r="S73" i="76"/>
  <c r="F68" i="76"/>
  <c r="G68" i="76"/>
  <c r="K68" i="76"/>
  <c r="L68" i="76"/>
  <c r="S68" i="76"/>
  <c r="F69" i="76"/>
  <c r="G69" i="76"/>
  <c r="K69" i="76"/>
  <c r="L69" i="76"/>
  <c r="S69" i="76"/>
  <c r="F70" i="76"/>
  <c r="G70" i="76"/>
  <c r="K70" i="76"/>
  <c r="L70" i="76"/>
  <c r="S70" i="76"/>
  <c r="F71" i="76"/>
  <c r="G71" i="76"/>
  <c r="K71" i="76"/>
  <c r="L71" i="76"/>
  <c r="S71" i="76"/>
  <c r="F72" i="76"/>
  <c r="G72" i="76"/>
  <c r="K72" i="76"/>
  <c r="L72" i="76"/>
  <c r="S72" i="76"/>
  <c r="F55" i="76"/>
  <c r="G55" i="76"/>
  <c r="K55" i="76"/>
  <c r="L55" i="76"/>
  <c r="S55" i="76"/>
  <c r="F56" i="76"/>
  <c r="G56" i="76"/>
  <c r="H56" i="76" s="1"/>
  <c r="K56" i="76"/>
  <c r="L56" i="76"/>
  <c r="S56" i="76"/>
  <c r="F57" i="76"/>
  <c r="G57" i="76"/>
  <c r="K57" i="76"/>
  <c r="L57" i="76"/>
  <c r="S57" i="76"/>
  <c r="F58" i="76"/>
  <c r="G58" i="76"/>
  <c r="K58" i="76"/>
  <c r="L58" i="76"/>
  <c r="S58" i="76"/>
  <c r="F59" i="76"/>
  <c r="G59" i="76"/>
  <c r="K59" i="76"/>
  <c r="L59" i="76"/>
  <c r="S59" i="76"/>
  <c r="F60" i="76"/>
  <c r="G60" i="76"/>
  <c r="H60" i="76" s="1"/>
  <c r="K60" i="76"/>
  <c r="L60" i="76"/>
  <c r="S60" i="76"/>
  <c r="F61" i="76"/>
  <c r="G61" i="76"/>
  <c r="K61" i="76"/>
  <c r="L61" i="76"/>
  <c r="S61" i="76"/>
  <c r="F62" i="76"/>
  <c r="G62" i="76"/>
  <c r="K62" i="76"/>
  <c r="L62" i="76"/>
  <c r="S62" i="76"/>
  <c r="F63" i="76"/>
  <c r="G63" i="76"/>
  <c r="K63" i="76"/>
  <c r="L63" i="76"/>
  <c r="S63" i="76"/>
  <c r="F64" i="76"/>
  <c r="G64" i="76"/>
  <c r="K64" i="76"/>
  <c r="L64" i="76"/>
  <c r="S64" i="76"/>
  <c r="F65" i="76"/>
  <c r="G65" i="76"/>
  <c r="K65" i="76"/>
  <c r="L65" i="76"/>
  <c r="S65" i="76"/>
  <c r="F66" i="76"/>
  <c r="G66" i="76"/>
  <c r="K66" i="76"/>
  <c r="L66" i="76"/>
  <c r="S66" i="76"/>
  <c r="F67" i="76"/>
  <c r="G67" i="76"/>
  <c r="K67" i="76"/>
  <c r="L67" i="76"/>
  <c r="S67" i="76"/>
  <c r="H66" i="76" l="1"/>
  <c r="H62" i="76"/>
  <c r="H58" i="76"/>
  <c r="H72" i="76"/>
  <c r="H68" i="76"/>
  <c r="H70" i="76"/>
  <c r="H73" i="76"/>
  <c r="H71" i="76"/>
  <c r="H69" i="76"/>
  <c r="H67" i="76"/>
  <c r="H65" i="76"/>
  <c r="H64" i="76"/>
  <c r="H63" i="76"/>
  <c r="H61" i="76"/>
  <c r="H59" i="76"/>
  <c r="H57" i="76"/>
  <c r="H55" i="76"/>
  <c r="G6" i="102" l="1"/>
  <c r="G7" i="102"/>
  <c r="G8" i="102"/>
  <c r="G9" i="102"/>
  <c r="G5" i="102"/>
  <c r="G4" i="102"/>
  <c r="L5" i="102"/>
  <c r="L6" i="102"/>
  <c r="L7" i="102"/>
  <c r="L8" i="102"/>
  <c r="L9" i="102"/>
  <c r="L10" i="102"/>
  <c r="L11" i="102"/>
  <c r="L12" i="102"/>
  <c r="L13" i="102"/>
  <c r="L14" i="102"/>
  <c r="L15" i="102"/>
  <c r="L16" i="102"/>
  <c r="L17" i="102"/>
  <c r="L18" i="102"/>
  <c r="L19" i="102"/>
  <c r="L20" i="102"/>
  <c r="L21" i="102"/>
  <c r="L22" i="102"/>
  <c r="L23" i="102"/>
  <c r="L24" i="102"/>
  <c r="L25" i="102"/>
  <c r="L26" i="102"/>
  <c r="L27" i="102"/>
  <c r="L28" i="102"/>
  <c r="L29" i="102"/>
  <c r="L30" i="102"/>
  <c r="L31" i="102"/>
  <c r="L32" i="102"/>
  <c r="L33" i="102"/>
  <c r="L34" i="102"/>
  <c r="L35" i="102"/>
  <c r="L36" i="102"/>
  <c r="L37" i="102"/>
  <c r="L38" i="102"/>
  <c r="L39" i="102"/>
  <c r="L40" i="102"/>
  <c r="L41" i="102"/>
  <c r="L42" i="102"/>
  <c r="L43" i="102"/>
  <c r="L44" i="102"/>
  <c r="L45" i="102"/>
  <c r="L46" i="102"/>
  <c r="L47" i="102"/>
  <c r="L48" i="102"/>
  <c r="L49" i="102"/>
  <c r="L50" i="102"/>
  <c r="L51" i="102"/>
  <c r="L52" i="102"/>
  <c r="L53" i="102"/>
  <c r="L54" i="102"/>
  <c r="L4" i="102"/>
  <c r="L61" i="102"/>
  <c r="L62" i="102"/>
  <c r="L63" i="102"/>
  <c r="L64" i="102"/>
  <c r="L65" i="102"/>
  <c r="L66" i="102"/>
  <c r="L67" i="102"/>
  <c r="L68" i="102"/>
  <c r="L69" i="102"/>
  <c r="L70" i="102"/>
  <c r="L71" i="102"/>
  <c r="L72" i="102"/>
  <c r="L73" i="102"/>
  <c r="L74" i="102"/>
  <c r="L75" i="102"/>
  <c r="L76" i="102"/>
  <c r="L77" i="102"/>
  <c r="L78" i="102"/>
  <c r="L79" i="102"/>
  <c r="L80" i="102"/>
  <c r="L81" i="102"/>
  <c r="L82" i="102"/>
  <c r="L83" i="102"/>
  <c r="L84" i="102"/>
  <c r="L85" i="102"/>
  <c r="L86" i="102"/>
  <c r="L87" i="102"/>
  <c r="L88" i="102"/>
  <c r="L89" i="102"/>
  <c r="L90" i="102"/>
  <c r="L91" i="102"/>
  <c r="L92" i="102"/>
  <c r="L93" i="102"/>
  <c r="L94" i="102"/>
  <c r="L95" i="102"/>
  <c r="L96" i="102"/>
  <c r="L97" i="102"/>
  <c r="L98" i="102"/>
  <c r="L99" i="102"/>
  <c r="L100" i="102"/>
  <c r="L101" i="102"/>
  <c r="L102" i="102"/>
  <c r="L103" i="102"/>
  <c r="L104" i="102"/>
  <c r="L105" i="102"/>
  <c r="L106" i="102"/>
  <c r="L60" i="102"/>
  <c r="K105" i="102"/>
  <c r="K106" i="102"/>
  <c r="F96" i="102"/>
  <c r="G96" i="102"/>
  <c r="H96" i="102" s="1"/>
  <c r="F97" i="102"/>
  <c r="G97" i="102"/>
  <c r="H97" i="102" s="1"/>
  <c r="F98" i="102"/>
  <c r="G98" i="102"/>
  <c r="F99" i="102"/>
  <c r="G99" i="102"/>
  <c r="H99" i="102"/>
  <c r="F100" i="102"/>
  <c r="G100" i="102"/>
  <c r="H100" i="102" s="1"/>
  <c r="F101" i="102"/>
  <c r="G101" i="102"/>
  <c r="H101" i="102" s="1"/>
  <c r="F102" i="102"/>
  <c r="G102" i="102"/>
  <c r="F103" i="102"/>
  <c r="G103" i="102"/>
  <c r="H103" i="102"/>
  <c r="F104" i="102"/>
  <c r="G104" i="102"/>
  <c r="H104" i="102" s="1"/>
  <c r="F105" i="102"/>
  <c r="G105" i="102"/>
  <c r="H105" i="102" s="1"/>
  <c r="F106" i="102"/>
  <c r="G106" i="102"/>
  <c r="I69" i="102"/>
  <c r="J69" i="102"/>
  <c r="I70" i="102"/>
  <c r="J70" i="102"/>
  <c r="I71" i="102"/>
  <c r="J71" i="102"/>
  <c r="I72" i="102"/>
  <c r="J72" i="102"/>
  <c r="I73" i="102"/>
  <c r="J73" i="102"/>
  <c r="I74" i="102"/>
  <c r="J74" i="102"/>
  <c r="I75" i="102"/>
  <c r="J75" i="102"/>
  <c r="I76" i="102"/>
  <c r="J76" i="102"/>
  <c r="I77" i="102"/>
  <c r="J77" i="102"/>
  <c r="I78" i="102"/>
  <c r="J78" i="102"/>
  <c r="I79" i="102"/>
  <c r="J79" i="102"/>
  <c r="I23" i="102"/>
  <c r="J23" i="102"/>
  <c r="I18" i="102"/>
  <c r="J18" i="102"/>
  <c r="I19" i="102"/>
  <c r="J19" i="102"/>
  <c r="AF107" i="102"/>
  <c r="AD107" i="102"/>
  <c r="AB107" i="102"/>
  <c r="AF55" i="102"/>
  <c r="AD55" i="102"/>
  <c r="AB55" i="102"/>
  <c r="Y55" i="102"/>
  <c r="W55" i="102"/>
  <c r="U55" i="102"/>
  <c r="Y107" i="102"/>
  <c r="W107" i="102"/>
  <c r="U107" i="102"/>
  <c r="O107" i="102"/>
  <c r="P107" i="102"/>
  <c r="Q107" i="102"/>
  <c r="R107" i="102"/>
  <c r="S107" i="102"/>
  <c r="N107" i="102"/>
  <c r="K104" i="102"/>
  <c r="K103" i="102"/>
  <c r="K102" i="102"/>
  <c r="K101" i="102"/>
  <c r="K100" i="102"/>
  <c r="K99" i="102"/>
  <c r="K98" i="102"/>
  <c r="K97" i="102"/>
  <c r="K96" i="102"/>
  <c r="T96" i="102"/>
  <c r="T97" i="102"/>
  <c r="T98" i="102"/>
  <c r="T99" i="102"/>
  <c r="T100" i="102"/>
  <c r="T101" i="102"/>
  <c r="T102" i="102"/>
  <c r="T103" i="102"/>
  <c r="T104" i="102"/>
  <c r="T105" i="102"/>
  <c r="T106" i="102"/>
  <c r="O55" i="102"/>
  <c r="P55" i="102"/>
  <c r="Q55" i="102"/>
  <c r="R55" i="102"/>
  <c r="S55" i="102"/>
  <c r="N55" i="102"/>
  <c r="F47" i="102"/>
  <c r="G47" i="102"/>
  <c r="K47" i="102"/>
  <c r="T47" i="102"/>
  <c r="F48" i="102"/>
  <c r="G48" i="102"/>
  <c r="K48" i="102"/>
  <c r="T48" i="102"/>
  <c r="F49" i="102"/>
  <c r="G49" i="102"/>
  <c r="K49" i="102"/>
  <c r="T49" i="102"/>
  <c r="F50" i="102"/>
  <c r="G50" i="102"/>
  <c r="K50" i="102"/>
  <c r="T50" i="102"/>
  <c r="F51" i="102"/>
  <c r="G51" i="102"/>
  <c r="K51" i="102"/>
  <c r="T51" i="102"/>
  <c r="F52" i="102"/>
  <c r="G52" i="102"/>
  <c r="K52" i="102"/>
  <c r="T52" i="102"/>
  <c r="F53" i="102"/>
  <c r="G53" i="102"/>
  <c r="K53" i="102"/>
  <c r="T53" i="102"/>
  <c r="F54" i="102"/>
  <c r="G54" i="102"/>
  <c r="K54" i="102"/>
  <c r="T54" i="102"/>
  <c r="H106" i="102" l="1"/>
  <c r="H98" i="102"/>
  <c r="H102" i="102"/>
  <c r="H54" i="102"/>
  <c r="H53" i="102"/>
  <c r="H52" i="102"/>
  <c r="H51" i="102"/>
  <c r="H50" i="102"/>
  <c r="H49" i="102"/>
  <c r="H48" i="102"/>
  <c r="H47" i="102"/>
  <c r="U147" i="54"/>
  <c r="T147" i="54"/>
  <c r="S147" i="54"/>
  <c r="M147" i="54"/>
  <c r="N147" i="54"/>
  <c r="O147" i="54"/>
  <c r="P147" i="54"/>
  <c r="L147" i="54"/>
  <c r="U50" i="54"/>
  <c r="T50" i="54"/>
  <c r="S50" i="54"/>
  <c r="M50" i="54"/>
  <c r="N50" i="54"/>
  <c r="O50" i="54"/>
  <c r="P50" i="54"/>
  <c r="L50" i="54"/>
  <c r="F109" i="54" l="1"/>
  <c r="G109" i="54"/>
  <c r="I109" i="54"/>
  <c r="J109" i="54"/>
  <c r="Q109" i="54"/>
  <c r="F110" i="54"/>
  <c r="G110" i="54"/>
  <c r="I110" i="54"/>
  <c r="J110" i="54"/>
  <c r="Q110" i="54"/>
  <c r="F111" i="54"/>
  <c r="G111" i="54"/>
  <c r="I111" i="54"/>
  <c r="J111" i="54"/>
  <c r="Q111" i="54"/>
  <c r="F112" i="54"/>
  <c r="G112" i="54"/>
  <c r="I112" i="54"/>
  <c r="J112" i="54"/>
  <c r="Q112" i="54"/>
  <c r="F113" i="54"/>
  <c r="G113" i="54"/>
  <c r="I113" i="54"/>
  <c r="J113" i="54"/>
  <c r="Q113" i="54"/>
  <c r="F114" i="54"/>
  <c r="G114" i="54"/>
  <c r="I114" i="54"/>
  <c r="J114" i="54"/>
  <c r="Q114" i="54"/>
  <c r="F115" i="54"/>
  <c r="G115" i="54"/>
  <c r="I115" i="54"/>
  <c r="J115" i="54"/>
  <c r="Q115" i="54"/>
  <c r="F116" i="54"/>
  <c r="G116" i="54"/>
  <c r="I116" i="54"/>
  <c r="J116" i="54"/>
  <c r="Q116" i="54"/>
  <c r="F117" i="54"/>
  <c r="G117" i="54"/>
  <c r="I117" i="54"/>
  <c r="J117" i="54"/>
  <c r="Q117" i="54"/>
  <c r="F118" i="54"/>
  <c r="G118" i="54"/>
  <c r="I118" i="54"/>
  <c r="J118" i="54"/>
  <c r="Q118" i="54"/>
  <c r="F119" i="54"/>
  <c r="G119" i="54"/>
  <c r="I119" i="54"/>
  <c r="J119" i="54"/>
  <c r="Q119" i="54"/>
  <c r="F120" i="54"/>
  <c r="G120" i="54"/>
  <c r="I120" i="54"/>
  <c r="J120" i="54"/>
  <c r="Q120" i="54"/>
  <c r="F121" i="54"/>
  <c r="G121" i="54"/>
  <c r="H121" i="54" s="1"/>
  <c r="I121" i="54"/>
  <c r="J121" i="54"/>
  <c r="Q121" i="54"/>
  <c r="F122" i="54"/>
  <c r="G122" i="54"/>
  <c r="I122" i="54"/>
  <c r="J122" i="54"/>
  <c r="Q122" i="54"/>
  <c r="F123" i="54"/>
  <c r="G123" i="54"/>
  <c r="H123" i="54" s="1"/>
  <c r="I123" i="54"/>
  <c r="J123" i="54"/>
  <c r="Q123" i="54"/>
  <c r="F124" i="54"/>
  <c r="G124" i="54"/>
  <c r="I124" i="54"/>
  <c r="J124" i="54"/>
  <c r="Q124" i="54"/>
  <c r="F125" i="54"/>
  <c r="G125" i="54"/>
  <c r="I125" i="54"/>
  <c r="J125" i="54"/>
  <c r="Q125" i="54"/>
  <c r="F126" i="54"/>
  <c r="G126" i="54"/>
  <c r="I126" i="54"/>
  <c r="J126" i="54"/>
  <c r="Q126" i="54"/>
  <c r="F127" i="54"/>
  <c r="G127" i="54"/>
  <c r="I127" i="54"/>
  <c r="J127" i="54"/>
  <c r="Q127" i="54"/>
  <c r="F128" i="54"/>
  <c r="G128" i="54"/>
  <c r="I128" i="54"/>
  <c r="J128" i="54"/>
  <c r="Q128" i="54"/>
  <c r="F129" i="54"/>
  <c r="G129" i="54"/>
  <c r="I129" i="54"/>
  <c r="J129" i="54"/>
  <c r="Q129" i="54"/>
  <c r="F130" i="54"/>
  <c r="G130" i="54"/>
  <c r="I130" i="54"/>
  <c r="J130" i="54"/>
  <c r="Q130" i="54"/>
  <c r="F131" i="54"/>
  <c r="G131" i="54"/>
  <c r="I131" i="54"/>
  <c r="J131" i="54"/>
  <c r="Q131" i="54"/>
  <c r="F132" i="54"/>
  <c r="G132" i="54"/>
  <c r="I132" i="54"/>
  <c r="J132" i="54"/>
  <c r="Q132" i="54"/>
  <c r="F133" i="54"/>
  <c r="G133" i="54"/>
  <c r="I133" i="54"/>
  <c r="J133" i="54"/>
  <c r="Q133" i="54"/>
  <c r="F134" i="54"/>
  <c r="G134" i="54"/>
  <c r="I134" i="54"/>
  <c r="J134" i="54"/>
  <c r="Q134" i="54"/>
  <c r="F135" i="54"/>
  <c r="G135" i="54"/>
  <c r="I135" i="54"/>
  <c r="J135" i="54"/>
  <c r="Q135" i="54"/>
  <c r="F136" i="54"/>
  <c r="G136" i="54"/>
  <c r="I136" i="54"/>
  <c r="J136" i="54"/>
  <c r="Q136" i="54"/>
  <c r="F137" i="54"/>
  <c r="G137" i="54"/>
  <c r="I137" i="54"/>
  <c r="J137" i="54"/>
  <c r="Q137" i="54"/>
  <c r="F138" i="54"/>
  <c r="G138" i="54"/>
  <c r="I138" i="54"/>
  <c r="J138" i="54"/>
  <c r="Q138" i="54"/>
  <c r="F139" i="54"/>
  <c r="G139" i="54"/>
  <c r="I139" i="54"/>
  <c r="J139" i="54"/>
  <c r="Q139" i="54"/>
  <c r="F140" i="54"/>
  <c r="G140" i="54"/>
  <c r="I140" i="54"/>
  <c r="J140" i="54"/>
  <c r="Q140" i="54"/>
  <c r="F141" i="54"/>
  <c r="G141" i="54"/>
  <c r="I141" i="54"/>
  <c r="J141" i="54"/>
  <c r="Q141" i="54"/>
  <c r="F142" i="54"/>
  <c r="G142" i="54"/>
  <c r="I142" i="54"/>
  <c r="J142" i="54"/>
  <c r="Q142" i="54"/>
  <c r="F143" i="54"/>
  <c r="G143" i="54"/>
  <c r="I143" i="54"/>
  <c r="J143" i="54"/>
  <c r="Q143" i="54"/>
  <c r="F144" i="54"/>
  <c r="G144" i="54"/>
  <c r="I144" i="54"/>
  <c r="J144" i="54"/>
  <c r="Q144" i="54"/>
  <c r="F145" i="54"/>
  <c r="G145" i="54"/>
  <c r="I145" i="54"/>
  <c r="J145" i="54"/>
  <c r="Q145" i="54"/>
  <c r="F146" i="54"/>
  <c r="G146" i="54"/>
  <c r="I146" i="54"/>
  <c r="J146" i="54"/>
  <c r="Q146" i="54"/>
  <c r="R146" i="54" s="1"/>
  <c r="F107" i="54"/>
  <c r="G107" i="54"/>
  <c r="I107" i="54"/>
  <c r="J107" i="54"/>
  <c r="Q107" i="54"/>
  <c r="F108" i="54"/>
  <c r="G108" i="54"/>
  <c r="I108" i="54"/>
  <c r="J108" i="54"/>
  <c r="Q108" i="54"/>
  <c r="H146" i="54" l="1"/>
  <c r="H145" i="54"/>
  <c r="H144" i="54"/>
  <c r="R144" i="54"/>
  <c r="H142" i="54"/>
  <c r="R142" i="54"/>
  <c r="H141" i="54"/>
  <c r="H139" i="54"/>
  <c r="H138" i="54"/>
  <c r="R138" i="54"/>
  <c r="H137" i="54"/>
  <c r="H136" i="54"/>
  <c r="R136" i="54"/>
  <c r="H134" i="54"/>
  <c r="R134" i="54"/>
  <c r="H133" i="54"/>
  <c r="H131" i="54"/>
  <c r="H130" i="54"/>
  <c r="R130" i="54"/>
  <c r="H129" i="54"/>
  <c r="H128" i="54"/>
  <c r="R128" i="54"/>
  <c r="H126" i="54"/>
  <c r="R126" i="54"/>
  <c r="H125" i="54"/>
  <c r="H122" i="54"/>
  <c r="R122" i="54"/>
  <c r="H120" i="54"/>
  <c r="R120" i="54"/>
  <c r="H118" i="54"/>
  <c r="R118" i="54"/>
  <c r="H117" i="54"/>
  <c r="H115" i="54"/>
  <c r="H114" i="54"/>
  <c r="R114" i="54"/>
  <c r="H113" i="54"/>
  <c r="H111" i="54"/>
  <c r="H110" i="54"/>
  <c r="R110" i="54"/>
  <c r="H109" i="54"/>
  <c r="H107" i="54"/>
  <c r="H112" i="54"/>
  <c r="R112" i="54"/>
  <c r="H108" i="54"/>
  <c r="R108" i="54"/>
  <c r="H143" i="54"/>
  <c r="H140" i="54"/>
  <c r="R140" i="54"/>
  <c r="H135" i="54"/>
  <c r="H132" i="54"/>
  <c r="R132" i="54"/>
  <c r="H127" i="54"/>
  <c r="H124" i="54"/>
  <c r="R124" i="54"/>
  <c r="H119" i="54"/>
  <c r="H116" i="54"/>
  <c r="R116" i="54"/>
  <c r="F67" i="106"/>
  <c r="H67" i="106" s="1"/>
  <c r="G67" i="106"/>
  <c r="F68" i="106"/>
  <c r="G68" i="106"/>
  <c r="H68" i="106" s="1"/>
  <c r="F69" i="106"/>
  <c r="H69" i="106" s="1"/>
  <c r="G69" i="106"/>
  <c r="F70" i="106"/>
  <c r="G70" i="106"/>
  <c r="H70" i="106" s="1"/>
  <c r="F71" i="106"/>
  <c r="G71" i="106"/>
  <c r="H71" i="106"/>
  <c r="F72" i="106"/>
  <c r="G72" i="106"/>
  <c r="F73" i="106"/>
  <c r="G73" i="106"/>
  <c r="H73" i="106"/>
  <c r="F74" i="106"/>
  <c r="G74" i="106"/>
  <c r="F75" i="106"/>
  <c r="H75" i="106" s="1"/>
  <c r="G75" i="106"/>
  <c r="F76" i="106"/>
  <c r="G76" i="106"/>
  <c r="H76" i="106" s="1"/>
  <c r="F77" i="106"/>
  <c r="H77" i="106" s="1"/>
  <c r="G77" i="106"/>
  <c r="F78" i="106"/>
  <c r="G78" i="106"/>
  <c r="H78" i="106" s="1"/>
  <c r="F79" i="106"/>
  <c r="G79" i="106"/>
  <c r="H79" i="106"/>
  <c r="F80" i="106"/>
  <c r="G80" i="106"/>
  <c r="F81" i="106"/>
  <c r="G81" i="106"/>
  <c r="H81" i="106"/>
  <c r="F82" i="106"/>
  <c r="G82" i="106"/>
  <c r="F83" i="106"/>
  <c r="H83" i="106" s="1"/>
  <c r="G83" i="106"/>
  <c r="F84" i="106"/>
  <c r="G84" i="106"/>
  <c r="H84" i="106" s="1"/>
  <c r="F85" i="106"/>
  <c r="H85" i="106" s="1"/>
  <c r="G85" i="106"/>
  <c r="F86" i="106"/>
  <c r="G86" i="106"/>
  <c r="H86" i="106" s="1"/>
  <c r="F87" i="106"/>
  <c r="G87" i="106"/>
  <c r="H87" i="106"/>
  <c r="F88" i="106"/>
  <c r="G88" i="106"/>
  <c r="F89" i="106"/>
  <c r="G89" i="106"/>
  <c r="H89" i="106"/>
  <c r="F90" i="106"/>
  <c r="G90" i="106"/>
  <c r="F91" i="106"/>
  <c r="H91" i="106" s="1"/>
  <c r="G91" i="106"/>
  <c r="G93" i="106" s="1"/>
  <c r="F92" i="106"/>
  <c r="G92" i="106"/>
  <c r="H92" i="106" s="1"/>
  <c r="F93" i="106"/>
  <c r="H93" i="106" s="1"/>
  <c r="W93" i="106"/>
  <c r="V93" i="106"/>
  <c r="U93" i="106"/>
  <c r="T93" i="106"/>
  <c r="R93" i="106"/>
  <c r="Q93" i="106"/>
  <c r="P93" i="106"/>
  <c r="O93" i="106"/>
  <c r="N93" i="106"/>
  <c r="M93" i="106"/>
  <c r="S92" i="106"/>
  <c r="S91" i="106"/>
  <c r="S90" i="106"/>
  <c r="S89" i="106"/>
  <c r="S88" i="106"/>
  <c r="S87" i="106"/>
  <c r="S86" i="106"/>
  <c r="S85" i="106"/>
  <c r="S84" i="106"/>
  <c r="S83" i="106"/>
  <c r="S82" i="106"/>
  <c r="S81" i="106"/>
  <c r="S80" i="106"/>
  <c r="S79" i="106"/>
  <c r="S78" i="106"/>
  <c r="S77" i="106"/>
  <c r="S76" i="106"/>
  <c r="S75" i="106"/>
  <c r="S74" i="106"/>
  <c r="S73" i="106"/>
  <c r="S72" i="106"/>
  <c r="S71" i="106"/>
  <c r="S70" i="106"/>
  <c r="S69" i="106"/>
  <c r="S68" i="106"/>
  <c r="S67" i="106"/>
  <c r="H88" i="106" l="1"/>
  <c r="H80" i="106"/>
  <c r="H72" i="106"/>
  <c r="H90" i="106"/>
  <c r="H82" i="106"/>
  <c r="H74" i="106"/>
  <c r="F5" i="106"/>
  <c r="F6" i="106"/>
  <c r="F7" i="106"/>
  <c r="F8" i="106"/>
  <c r="F9" i="106"/>
  <c r="F10" i="106"/>
  <c r="G8" i="106"/>
  <c r="G7" i="106"/>
  <c r="G6" i="106"/>
  <c r="G5" i="106"/>
  <c r="I5" i="106"/>
  <c r="J5" i="106"/>
  <c r="K5" i="106"/>
  <c r="L5" i="106"/>
  <c r="AG62" i="106" l="1"/>
  <c r="AE62" i="106"/>
  <c r="AC62" i="106"/>
  <c r="AA62" i="106"/>
  <c r="X62" i="106"/>
  <c r="V62" i="106"/>
  <c r="T62" i="106"/>
  <c r="O62" i="106"/>
  <c r="P62" i="106"/>
  <c r="Q62" i="106"/>
  <c r="R62" i="106"/>
  <c r="N62" i="106"/>
  <c r="AG27" i="106"/>
  <c r="AE27" i="106"/>
  <c r="AC27" i="106"/>
  <c r="AA27" i="106"/>
  <c r="X27" i="106"/>
  <c r="V27" i="106"/>
  <c r="T27" i="106"/>
  <c r="O27" i="106"/>
  <c r="P27" i="106"/>
  <c r="Q27" i="106"/>
  <c r="R27" i="106"/>
  <c r="N27" i="106"/>
  <c r="I39" i="106"/>
  <c r="J39" i="106"/>
  <c r="I40" i="106"/>
  <c r="J40" i="106"/>
  <c r="I41" i="106"/>
  <c r="J41" i="106"/>
  <c r="I42" i="106"/>
  <c r="J42" i="106"/>
  <c r="I43" i="106"/>
  <c r="J43" i="106"/>
  <c r="F32" i="106"/>
  <c r="G32" i="106"/>
  <c r="S61" i="106"/>
  <c r="S60" i="106"/>
  <c r="S59" i="106"/>
  <c r="S58" i="106"/>
  <c r="S57" i="106"/>
  <c r="S56" i="106"/>
  <c r="F55" i="106"/>
  <c r="G55" i="106"/>
  <c r="H55" i="106" s="1"/>
  <c r="K55" i="106"/>
  <c r="L55" i="106"/>
  <c r="F56" i="106"/>
  <c r="G56" i="106"/>
  <c r="K56" i="106"/>
  <c r="L56" i="106"/>
  <c r="F57" i="106"/>
  <c r="G57" i="106"/>
  <c r="K57" i="106"/>
  <c r="L57" i="106"/>
  <c r="F58" i="106"/>
  <c r="G58" i="106"/>
  <c r="K58" i="106"/>
  <c r="L58" i="106"/>
  <c r="F59" i="106"/>
  <c r="G59" i="106"/>
  <c r="K59" i="106"/>
  <c r="L59" i="106"/>
  <c r="F60" i="106"/>
  <c r="G60" i="106"/>
  <c r="K60" i="106"/>
  <c r="L60" i="106"/>
  <c r="F61" i="106"/>
  <c r="G61" i="106"/>
  <c r="K61" i="106"/>
  <c r="L61" i="106"/>
  <c r="S55" i="106"/>
  <c r="H61" i="106" l="1"/>
  <c r="H60" i="106"/>
  <c r="H59" i="106"/>
  <c r="H58" i="106"/>
  <c r="H57" i="106"/>
  <c r="H56" i="106"/>
  <c r="AG93" i="98" l="1"/>
  <c r="AE93" i="98"/>
  <c r="AC93" i="98"/>
  <c r="AA93" i="98"/>
  <c r="X93" i="98"/>
  <c r="V93" i="98"/>
  <c r="T93" i="98"/>
  <c r="O93" i="98"/>
  <c r="P93" i="98"/>
  <c r="Q93" i="98"/>
  <c r="R93" i="98"/>
  <c r="N93" i="98"/>
  <c r="AG52" i="98"/>
  <c r="AE52" i="98"/>
  <c r="AC52" i="98"/>
  <c r="AA52" i="98"/>
  <c r="X52" i="98"/>
  <c r="V52" i="98"/>
  <c r="T52" i="98"/>
  <c r="O52" i="98"/>
  <c r="P52" i="98"/>
  <c r="Q52" i="98"/>
  <c r="R52" i="98"/>
  <c r="N52" i="98"/>
  <c r="E56" i="98"/>
  <c r="E3" i="98"/>
  <c r="F88" i="98"/>
  <c r="G88" i="98"/>
  <c r="H88" i="98" s="1"/>
  <c r="K88" i="98"/>
  <c r="L88" i="98"/>
  <c r="S88" i="98"/>
  <c r="F89" i="98"/>
  <c r="G89" i="98"/>
  <c r="K89" i="98"/>
  <c r="L89" i="98"/>
  <c r="S89" i="98"/>
  <c r="F90" i="98"/>
  <c r="G90" i="98"/>
  <c r="K90" i="98"/>
  <c r="L90" i="98"/>
  <c r="S90" i="98"/>
  <c r="F91" i="98"/>
  <c r="G91" i="98"/>
  <c r="K91" i="98"/>
  <c r="L91" i="98"/>
  <c r="S91" i="98"/>
  <c r="F92" i="98"/>
  <c r="G92" i="98"/>
  <c r="H92" i="98" s="1"/>
  <c r="K92" i="98"/>
  <c r="L92" i="98"/>
  <c r="S92" i="98"/>
  <c r="I70" i="98"/>
  <c r="J70" i="98"/>
  <c r="I71" i="98"/>
  <c r="J71" i="98"/>
  <c r="I72" i="98"/>
  <c r="J72" i="98"/>
  <c r="I66" i="98"/>
  <c r="J66" i="98"/>
  <c r="I67" i="98"/>
  <c r="J67" i="98"/>
  <c r="I68" i="98"/>
  <c r="J68" i="98"/>
  <c r="I69" i="98"/>
  <c r="J69" i="98"/>
  <c r="I61" i="98"/>
  <c r="J61" i="98"/>
  <c r="I62" i="98"/>
  <c r="J62" i="98"/>
  <c r="H91" i="98" l="1"/>
  <c r="H90" i="98"/>
  <c r="H89" i="98"/>
  <c r="AH99" i="160"/>
  <c r="AF99" i="160"/>
  <c r="AD99" i="160"/>
  <c r="AB99" i="160"/>
  <c r="Y99" i="160"/>
  <c r="W99" i="160"/>
  <c r="U99" i="160"/>
  <c r="S99" i="160"/>
  <c r="R99" i="160"/>
  <c r="Q99" i="160"/>
  <c r="P99" i="160"/>
  <c r="O99" i="160"/>
  <c r="N99" i="160"/>
  <c r="AH54" i="160"/>
  <c r="AF54" i="160"/>
  <c r="AD54" i="160"/>
  <c r="AB54" i="160"/>
  <c r="Y54" i="160"/>
  <c r="W54" i="160"/>
  <c r="U54" i="160"/>
  <c r="O54" i="160"/>
  <c r="P54" i="160"/>
  <c r="Q54" i="160"/>
  <c r="R54" i="160"/>
  <c r="S54" i="160"/>
  <c r="N54" i="160"/>
  <c r="G62" i="160" l="1"/>
  <c r="F62" i="160"/>
  <c r="F96" i="160"/>
  <c r="G96" i="160"/>
  <c r="K96" i="160"/>
  <c r="L96" i="160"/>
  <c r="T96" i="160"/>
  <c r="F97" i="160"/>
  <c r="G97" i="160"/>
  <c r="K97" i="160"/>
  <c r="L97" i="160"/>
  <c r="T97" i="160"/>
  <c r="F98" i="160"/>
  <c r="G98" i="160"/>
  <c r="K98" i="160"/>
  <c r="L98" i="160"/>
  <c r="T98" i="160"/>
  <c r="H97" i="160" l="1"/>
  <c r="H98" i="160"/>
  <c r="H96" i="160"/>
  <c r="G94" i="92" l="1"/>
  <c r="F94" i="92"/>
  <c r="AG94" i="92"/>
  <c r="AE94" i="92"/>
  <c r="AC94" i="92"/>
  <c r="AA94" i="92"/>
  <c r="X94" i="92"/>
  <c r="V94" i="92"/>
  <c r="T94" i="92"/>
  <c r="O94" i="92"/>
  <c r="P94" i="92"/>
  <c r="Q94" i="92"/>
  <c r="R94" i="92"/>
  <c r="N94" i="92"/>
  <c r="AG40" i="92"/>
  <c r="AE40" i="92"/>
  <c r="AC40" i="92"/>
  <c r="AA40" i="92"/>
  <c r="X40" i="92"/>
  <c r="V40" i="92"/>
  <c r="T40" i="92"/>
  <c r="O40" i="92"/>
  <c r="P40" i="92"/>
  <c r="Q40" i="92"/>
  <c r="R40" i="92"/>
  <c r="N40" i="92"/>
  <c r="I120" i="90" l="1"/>
  <c r="J120" i="90"/>
  <c r="G107" i="90"/>
  <c r="G108" i="90"/>
  <c r="I22" i="90" l="1"/>
  <c r="J22" i="90"/>
  <c r="I29" i="90"/>
  <c r="J29" i="90"/>
  <c r="I37" i="90"/>
  <c r="J37" i="90"/>
  <c r="I42" i="90"/>
  <c r="J42" i="90"/>
  <c r="I31" i="90"/>
  <c r="J31" i="90"/>
  <c r="I23" i="90"/>
  <c r="J23" i="90"/>
  <c r="I123" i="90"/>
  <c r="J123" i="90"/>
  <c r="I111" i="90"/>
  <c r="J111" i="90"/>
  <c r="I118" i="90"/>
  <c r="J118" i="90"/>
  <c r="I121" i="90"/>
  <c r="J121" i="90"/>
  <c r="I112" i="90"/>
  <c r="J112" i="90"/>
  <c r="AD157" i="90"/>
  <c r="AB157" i="90"/>
  <c r="Y157" i="90"/>
  <c r="W157" i="90"/>
  <c r="U157" i="90"/>
  <c r="O157" i="90"/>
  <c r="P157" i="90"/>
  <c r="Q157" i="90"/>
  <c r="R157" i="90"/>
  <c r="S157" i="90"/>
  <c r="N157" i="90"/>
  <c r="AD97" i="90"/>
  <c r="AB97" i="90"/>
  <c r="Y97" i="90"/>
  <c r="W97" i="90"/>
  <c r="U97" i="90"/>
  <c r="S97" i="90"/>
  <c r="O97" i="90"/>
  <c r="P97" i="90"/>
  <c r="Q97" i="90"/>
  <c r="R97" i="90"/>
  <c r="N97" i="90"/>
  <c r="F96" i="90"/>
  <c r="G96" i="90"/>
  <c r="H96" i="90" s="1"/>
  <c r="K96" i="90"/>
  <c r="L96" i="90"/>
  <c r="F95" i="90"/>
  <c r="H95" i="90" s="1"/>
  <c r="G95" i="90"/>
  <c r="K95" i="90"/>
  <c r="L95" i="90"/>
  <c r="F94" i="90"/>
  <c r="H94" i="90" s="1"/>
  <c r="G94" i="90"/>
  <c r="K94" i="90"/>
  <c r="L94" i="90"/>
  <c r="F93" i="90"/>
  <c r="G93" i="90"/>
  <c r="H93" i="90"/>
  <c r="K93" i="90"/>
  <c r="L93" i="90"/>
  <c r="F92" i="90"/>
  <c r="G92" i="90"/>
  <c r="H92" i="90" s="1"/>
  <c r="K92" i="90"/>
  <c r="L92" i="90"/>
  <c r="F91" i="90"/>
  <c r="H91" i="90" s="1"/>
  <c r="G91" i="90"/>
  <c r="K91" i="90"/>
  <c r="L91" i="90"/>
  <c r="F90" i="90"/>
  <c r="H90" i="90" s="1"/>
  <c r="G90" i="90"/>
  <c r="K90" i="90"/>
  <c r="L90" i="90"/>
  <c r="T144" i="90"/>
  <c r="F156" i="90"/>
  <c r="G156" i="90"/>
  <c r="H156" i="90" s="1"/>
  <c r="K156" i="90"/>
  <c r="L156" i="90"/>
  <c r="F155" i="90"/>
  <c r="G155" i="90"/>
  <c r="K155" i="90"/>
  <c r="L155" i="90"/>
  <c r="F154" i="90"/>
  <c r="G154" i="90"/>
  <c r="K154" i="90"/>
  <c r="L154" i="90"/>
  <c r="T154" i="90"/>
  <c r="T155" i="90"/>
  <c r="T156" i="90"/>
  <c r="T90" i="90"/>
  <c r="T91" i="90"/>
  <c r="T92" i="90"/>
  <c r="T93" i="90"/>
  <c r="T94" i="90"/>
  <c r="T95" i="90"/>
  <c r="T96" i="90"/>
  <c r="F143" i="90"/>
  <c r="G143" i="90"/>
  <c r="K143" i="90"/>
  <c r="L143" i="90"/>
  <c r="T143" i="90"/>
  <c r="F144" i="90"/>
  <c r="G144" i="90"/>
  <c r="K144" i="90"/>
  <c r="L144" i="90"/>
  <c r="F145" i="90"/>
  <c r="G145" i="90"/>
  <c r="K145" i="90"/>
  <c r="L145" i="90"/>
  <c r="T145" i="90"/>
  <c r="F146" i="90"/>
  <c r="G146" i="90"/>
  <c r="K146" i="90"/>
  <c r="L146" i="90"/>
  <c r="T146" i="90"/>
  <c r="F147" i="90"/>
  <c r="G147" i="90"/>
  <c r="K147" i="90"/>
  <c r="L147" i="90"/>
  <c r="T147" i="90"/>
  <c r="F148" i="90"/>
  <c r="G148" i="90"/>
  <c r="K148" i="90"/>
  <c r="L148" i="90"/>
  <c r="T148" i="90"/>
  <c r="F149" i="90"/>
  <c r="G149" i="90"/>
  <c r="K149" i="90"/>
  <c r="L149" i="90"/>
  <c r="T149" i="90"/>
  <c r="F150" i="90"/>
  <c r="G150" i="90"/>
  <c r="K150" i="90"/>
  <c r="L150" i="90"/>
  <c r="T150" i="90"/>
  <c r="F151" i="90"/>
  <c r="G151" i="90"/>
  <c r="K151" i="90"/>
  <c r="L151" i="90"/>
  <c r="T151" i="90"/>
  <c r="F152" i="90"/>
  <c r="G152" i="90"/>
  <c r="K152" i="90"/>
  <c r="L152" i="90"/>
  <c r="T152" i="90"/>
  <c r="F153" i="90"/>
  <c r="G153" i="90"/>
  <c r="K153" i="90"/>
  <c r="L153" i="90"/>
  <c r="T153" i="90"/>
  <c r="H151" i="90" l="1"/>
  <c r="H147" i="90"/>
  <c r="H149" i="90"/>
  <c r="H155" i="90"/>
  <c r="H154" i="90"/>
  <c r="H153" i="90"/>
  <c r="H152" i="90"/>
  <c r="H150" i="90"/>
  <c r="H148" i="90"/>
  <c r="H146" i="90"/>
  <c r="H145" i="90"/>
  <c r="H144" i="90"/>
  <c r="H143" i="90"/>
  <c r="J52" i="80"/>
  <c r="J53" i="80"/>
  <c r="J54" i="80"/>
  <c r="J55" i="80"/>
  <c r="J56" i="80"/>
  <c r="J57" i="80"/>
  <c r="J58" i="80"/>
  <c r="J59" i="80"/>
  <c r="J60" i="80"/>
  <c r="J61" i="80"/>
  <c r="J62" i="80"/>
  <c r="J63" i="80"/>
  <c r="J64" i="80"/>
  <c r="J50" i="80"/>
  <c r="J51" i="80"/>
  <c r="I51" i="80"/>
  <c r="I52" i="80"/>
  <c r="I53" i="80"/>
  <c r="I54" i="80"/>
  <c r="I55" i="80"/>
  <c r="I56" i="80"/>
  <c r="I57" i="80"/>
  <c r="I58" i="80"/>
  <c r="I59" i="80"/>
  <c r="I60" i="80"/>
  <c r="I61" i="80"/>
  <c r="I62" i="80"/>
  <c r="I63" i="80"/>
  <c r="I64" i="80"/>
  <c r="AG88" i="80"/>
  <c r="AE88" i="80"/>
  <c r="AC88" i="80"/>
  <c r="AA88" i="80"/>
  <c r="X88" i="80"/>
  <c r="V88" i="80"/>
  <c r="T88" i="80"/>
  <c r="O88" i="80"/>
  <c r="P88" i="80"/>
  <c r="Q88" i="80"/>
  <c r="R88" i="80"/>
  <c r="N88" i="80"/>
  <c r="AG45" i="80"/>
  <c r="AE45" i="80"/>
  <c r="AC45" i="80"/>
  <c r="AA45" i="80"/>
  <c r="X45" i="80"/>
  <c r="V45" i="80"/>
  <c r="T45" i="80"/>
  <c r="O45" i="80"/>
  <c r="P45" i="80"/>
  <c r="Q45" i="80"/>
  <c r="R45" i="80"/>
  <c r="N45" i="80"/>
  <c r="F44" i="80"/>
  <c r="G44" i="80"/>
  <c r="K44" i="80"/>
  <c r="S44" i="80"/>
  <c r="L44" i="80"/>
  <c r="F65" i="80"/>
  <c r="G65" i="80"/>
  <c r="K65" i="80"/>
  <c r="L65" i="80"/>
  <c r="S65" i="80"/>
  <c r="F75" i="80"/>
  <c r="G75" i="80"/>
  <c r="K75" i="80"/>
  <c r="L75" i="80"/>
  <c r="S75" i="80"/>
  <c r="F76" i="80"/>
  <c r="G76" i="80"/>
  <c r="K76" i="80"/>
  <c r="L76" i="80"/>
  <c r="S76" i="80"/>
  <c r="F77" i="80"/>
  <c r="G77" i="80"/>
  <c r="K77" i="80"/>
  <c r="L77" i="80"/>
  <c r="S77" i="80"/>
  <c r="F78" i="80"/>
  <c r="G78" i="80"/>
  <c r="K78" i="80"/>
  <c r="L78" i="80"/>
  <c r="S78" i="80"/>
  <c r="F79" i="80"/>
  <c r="G79" i="80"/>
  <c r="K79" i="80"/>
  <c r="L79" i="80"/>
  <c r="S79" i="80"/>
  <c r="F80" i="80"/>
  <c r="G80" i="80"/>
  <c r="K80" i="80"/>
  <c r="L80" i="80"/>
  <c r="S80" i="80"/>
  <c r="F81" i="80"/>
  <c r="G81" i="80"/>
  <c r="K81" i="80"/>
  <c r="L81" i="80"/>
  <c r="S81" i="80"/>
  <c r="F82" i="80"/>
  <c r="G82" i="80"/>
  <c r="K82" i="80"/>
  <c r="L82" i="80"/>
  <c r="S82" i="80"/>
  <c r="F83" i="80"/>
  <c r="G83" i="80"/>
  <c r="K83" i="80"/>
  <c r="L83" i="80"/>
  <c r="S83" i="80"/>
  <c r="F84" i="80"/>
  <c r="G84" i="80"/>
  <c r="K84" i="80"/>
  <c r="L84" i="80"/>
  <c r="S84" i="80"/>
  <c r="F85" i="80"/>
  <c r="G85" i="80"/>
  <c r="K85" i="80"/>
  <c r="L85" i="80"/>
  <c r="S85" i="80"/>
  <c r="F86" i="80"/>
  <c r="G86" i="80"/>
  <c r="K86" i="80"/>
  <c r="L86" i="80"/>
  <c r="S86" i="80"/>
  <c r="I12" i="80"/>
  <c r="J12" i="80"/>
  <c r="I13" i="80"/>
  <c r="J13" i="80"/>
  <c r="H44" i="80" l="1"/>
  <c r="H85" i="80"/>
  <c r="H83" i="80"/>
  <c r="H81" i="80"/>
  <c r="H79" i="80"/>
  <c r="H77" i="80"/>
  <c r="H75" i="80"/>
  <c r="H65" i="80"/>
  <c r="H86" i="80"/>
  <c r="H84" i="80"/>
  <c r="H82" i="80"/>
  <c r="H80" i="80"/>
  <c r="H78" i="80"/>
  <c r="H76" i="80"/>
  <c r="E3" i="80"/>
  <c r="AG57" i="88" l="1"/>
  <c r="AE57" i="88"/>
  <c r="AC57" i="88"/>
  <c r="AA57" i="88"/>
  <c r="X57" i="88"/>
  <c r="V57" i="88"/>
  <c r="T57" i="88"/>
  <c r="O57" i="88"/>
  <c r="P57" i="88"/>
  <c r="Q57" i="88"/>
  <c r="R57" i="88"/>
  <c r="N57" i="88"/>
  <c r="AG33" i="88"/>
  <c r="AE33" i="88"/>
  <c r="AC33" i="88"/>
  <c r="AA33" i="88"/>
  <c r="X33" i="88"/>
  <c r="V33" i="88"/>
  <c r="T33" i="88"/>
  <c r="O33" i="88"/>
  <c r="P33" i="88"/>
  <c r="Q33" i="88"/>
  <c r="R33" i="88"/>
  <c r="N33" i="88"/>
  <c r="AG58" i="82" l="1"/>
  <c r="AE58" i="82"/>
  <c r="AC58" i="82"/>
  <c r="AA58" i="82"/>
  <c r="X58" i="82"/>
  <c r="V58" i="82"/>
  <c r="T58" i="82"/>
  <c r="O58" i="82"/>
  <c r="P58" i="82"/>
  <c r="Q58" i="82"/>
  <c r="R58" i="82"/>
  <c r="N58" i="82"/>
  <c r="AG34" i="82"/>
  <c r="AE34" i="82"/>
  <c r="AC34" i="82"/>
  <c r="AA34" i="82"/>
  <c r="X34" i="82"/>
  <c r="V34" i="82"/>
  <c r="T34" i="82"/>
  <c r="O34" i="82"/>
  <c r="P34" i="82"/>
  <c r="Q34" i="82"/>
  <c r="R34" i="82"/>
  <c r="N34" i="82"/>
  <c r="X199" i="169" l="1"/>
  <c r="U199" i="169"/>
  <c r="T199" i="169"/>
  <c r="S199" i="169"/>
  <c r="M199" i="169"/>
  <c r="N199" i="169"/>
  <c r="O199" i="169"/>
  <c r="P199" i="169"/>
  <c r="L199" i="169"/>
  <c r="F106" i="169"/>
  <c r="G106" i="169"/>
  <c r="F107" i="169"/>
  <c r="G107" i="169"/>
  <c r="F108" i="169"/>
  <c r="G108" i="169"/>
  <c r="F109" i="169"/>
  <c r="G109" i="169"/>
  <c r="F110" i="169"/>
  <c r="G110" i="169"/>
  <c r="F111" i="169"/>
  <c r="G111" i="169"/>
  <c r="F112" i="169"/>
  <c r="G112" i="169"/>
  <c r="F113" i="169"/>
  <c r="G113" i="169"/>
  <c r="F114" i="169"/>
  <c r="G114" i="169"/>
  <c r="F115" i="169"/>
  <c r="G115" i="169"/>
  <c r="F116" i="169"/>
  <c r="G116" i="169"/>
  <c r="F117" i="169"/>
  <c r="G117" i="169"/>
  <c r="F118" i="169"/>
  <c r="G118" i="169"/>
  <c r="F119" i="169"/>
  <c r="G119" i="169"/>
  <c r="F120" i="169"/>
  <c r="G120" i="169"/>
  <c r="F121" i="169"/>
  <c r="G121" i="169"/>
  <c r="F122" i="169"/>
  <c r="G122" i="169"/>
  <c r="F123" i="169"/>
  <c r="G123" i="169"/>
  <c r="F124" i="169"/>
  <c r="G124" i="169"/>
  <c r="F125" i="169"/>
  <c r="G125" i="169"/>
  <c r="F126" i="169"/>
  <c r="G126" i="169"/>
  <c r="F127" i="169"/>
  <c r="G127" i="169"/>
  <c r="F128" i="169"/>
  <c r="G128" i="169"/>
  <c r="F129" i="169"/>
  <c r="G129" i="169"/>
  <c r="F130" i="169"/>
  <c r="G130" i="169"/>
  <c r="F131" i="169"/>
  <c r="G131" i="169"/>
  <c r="F132" i="169"/>
  <c r="G132" i="169"/>
  <c r="F133" i="169"/>
  <c r="G133" i="169"/>
  <c r="F134" i="169"/>
  <c r="G134" i="169"/>
  <c r="F135" i="169"/>
  <c r="G135" i="169"/>
  <c r="F136" i="169"/>
  <c r="G136" i="169"/>
  <c r="F137" i="169"/>
  <c r="G137" i="169"/>
  <c r="F138" i="169"/>
  <c r="G138" i="169"/>
  <c r="F139" i="169"/>
  <c r="G139" i="169"/>
  <c r="F140" i="169"/>
  <c r="G140" i="169"/>
  <c r="F141" i="169"/>
  <c r="G141" i="169"/>
  <c r="F142" i="169"/>
  <c r="G142" i="169"/>
  <c r="F143" i="169"/>
  <c r="G143" i="169"/>
  <c r="F144" i="169"/>
  <c r="G144" i="169"/>
  <c r="F145" i="169"/>
  <c r="G145" i="169"/>
  <c r="F146" i="169"/>
  <c r="G146" i="169"/>
  <c r="F147" i="169"/>
  <c r="G147" i="169"/>
  <c r="F148" i="169"/>
  <c r="G148" i="169"/>
  <c r="F149" i="169"/>
  <c r="G149" i="169"/>
  <c r="F150" i="169"/>
  <c r="G150" i="169"/>
  <c r="F151" i="169"/>
  <c r="G151" i="169"/>
  <c r="F152" i="169"/>
  <c r="G152" i="169"/>
  <c r="F153" i="169"/>
  <c r="G153" i="169"/>
  <c r="F154" i="169"/>
  <c r="G154" i="169"/>
  <c r="F155" i="169"/>
  <c r="G155" i="169"/>
  <c r="F156" i="169"/>
  <c r="G156" i="169"/>
  <c r="F157" i="169"/>
  <c r="G157" i="169"/>
  <c r="F158" i="169"/>
  <c r="G158" i="169"/>
  <c r="F159" i="169"/>
  <c r="G159" i="169"/>
  <c r="F160" i="169"/>
  <c r="G160" i="169"/>
  <c r="F161" i="169"/>
  <c r="G161" i="169"/>
  <c r="F162" i="169"/>
  <c r="G162" i="169"/>
  <c r="F163" i="169"/>
  <c r="G163" i="169"/>
  <c r="F164" i="169"/>
  <c r="G164" i="169"/>
  <c r="F165" i="169"/>
  <c r="G165" i="169"/>
  <c r="F166" i="169"/>
  <c r="G166" i="169"/>
  <c r="F167" i="169"/>
  <c r="G167" i="169"/>
  <c r="F168" i="169"/>
  <c r="G168" i="169"/>
  <c r="F169" i="169"/>
  <c r="G169" i="169"/>
  <c r="F170" i="169"/>
  <c r="G170" i="169"/>
  <c r="F171" i="169"/>
  <c r="G171" i="169"/>
  <c r="F172" i="169"/>
  <c r="G172" i="169"/>
  <c r="F173" i="169"/>
  <c r="G173" i="169"/>
  <c r="F174" i="169"/>
  <c r="G174" i="169"/>
  <c r="F175" i="169"/>
  <c r="G175" i="169"/>
  <c r="F176" i="169"/>
  <c r="G176" i="169"/>
  <c r="F177" i="169"/>
  <c r="G177" i="169"/>
  <c r="F178" i="169"/>
  <c r="G178" i="169"/>
  <c r="F179" i="169"/>
  <c r="G179" i="169"/>
  <c r="F180" i="169"/>
  <c r="G180" i="169"/>
  <c r="F181" i="169"/>
  <c r="G181" i="169"/>
  <c r="F182" i="169"/>
  <c r="G182" i="169"/>
  <c r="F183" i="169"/>
  <c r="G183" i="169"/>
  <c r="F184" i="169"/>
  <c r="G184" i="169"/>
  <c r="F185" i="169"/>
  <c r="G185" i="169"/>
  <c r="F186" i="169"/>
  <c r="G186" i="169"/>
  <c r="F187" i="169"/>
  <c r="G187" i="169"/>
  <c r="F188" i="169"/>
  <c r="G188" i="169"/>
  <c r="F189" i="169"/>
  <c r="G189" i="169"/>
  <c r="F190" i="169"/>
  <c r="G190" i="169"/>
  <c r="F191" i="169"/>
  <c r="G191" i="169"/>
  <c r="F192" i="169"/>
  <c r="G192" i="169"/>
  <c r="F193" i="169"/>
  <c r="G193" i="169"/>
  <c r="F194" i="169"/>
  <c r="G194" i="169"/>
  <c r="F195" i="169"/>
  <c r="G195" i="169"/>
  <c r="F196" i="169"/>
  <c r="G196" i="169"/>
  <c r="F197" i="169"/>
  <c r="G197" i="169"/>
  <c r="F198" i="169"/>
  <c r="G198" i="169"/>
  <c r="G105" i="169"/>
  <c r="G199" i="169" s="1"/>
  <c r="H199" i="169" s="1"/>
  <c r="F105" i="169"/>
  <c r="F199" i="169" s="1"/>
  <c r="F5" i="169"/>
  <c r="F6" i="169"/>
  <c r="F7" i="169"/>
  <c r="F8" i="169"/>
  <c r="F9" i="169"/>
  <c r="F10" i="169"/>
  <c r="F11" i="169"/>
  <c r="F12" i="169"/>
  <c r="F13" i="169"/>
  <c r="F14" i="169"/>
  <c r="F15" i="169"/>
  <c r="F16" i="169"/>
  <c r="F17" i="169"/>
  <c r="F18" i="169"/>
  <c r="F19" i="169"/>
  <c r="F20" i="169"/>
  <c r="F21" i="169"/>
  <c r="F22" i="169"/>
  <c r="F23" i="169"/>
  <c r="F24" i="169"/>
  <c r="F25" i="169"/>
  <c r="F26" i="169"/>
  <c r="F27" i="169"/>
  <c r="F28" i="169"/>
  <c r="F29" i="169"/>
  <c r="F30" i="169"/>
  <c r="F31" i="169"/>
  <c r="F32" i="169"/>
  <c r="F33" i="169"/>
  <c r="F34" i="169"/>
  <c r="F35" i="169"/>
  <c r="F36" i="169"/>
  <c r="F37" i="169"/>
  <c r="F38" i="169"/>
  <c r="F39" i="169"/>
  <c r="F40" i="169"/>
  <c r="F41" i="169"/>
  <c r="F42" i="169"/>
  <c r="F43" i="169"/>
  <c r="F44" i="169"/>
  <c r="F45" i="169"/>
  <c r="F46" i="169"/>
  <c r="F47" i="169"/>
  <c r="F48" i="169"/>
  <c r="F49" i="169"/>
  <c r="F50" i="169"/>
  <c r="F51" i="169"/>
  <c r="F52" i="169"/>
  <c r="F53" i="169"/>
  <c r="F54" i="169"/>
  <c r="F55" i="169"/>
  <c r="F56" i="169"/>
  <c r="F57" i="169"/>
  <c r="F58" i="169"/>
  <c r="F59" i="169"/>
  <c r="F60" i="169"/>
  <c r="F61" i="169"/>
  <c r="F62" i="169"/>
  <c r="F63" i="169"/>
  <c r="F64" i="169"/>
  <c r="F65" i="169"/>
  <c r="F66" i="169"/>
  <c r="F67" i="169"/>
  <c r="F68" i="169"/>
  <c r="F69" i="169"/>
  <c r="F70" i="169"/>
  <c r="F71" i="169"/>
  <c r="F72" i="169"/>
  <c r="F73" i="169"/>
  <c r="F74" i="169"/>
  <c r="F75" i="169"/>
  <c r="F76" i="169"/>
  <c r="F77" i="169"/>
  <c r="F78" i="169"/>
  <c r="F79" i="169"/>
  <c r="F80" i="169"/>
  <c r="F81" i="169"/>
  <c r="F82" i="169"/>
  <c r="F83" i="169"/>
  <c r="F84" i="169"/>
  <c r="F85" i="169"/>
  <c r="F86" i="169"/>
  <c r="F87" i="169"/>
  <c r="F88" i="169"/>
  <c r="F89" i="169"/>
  <c r="F90" i="169"/>
  <c r="F91" i="169"/>
  <c r="F92" i="169"/>
  <c r="F93" i="169"/>
  <c r="F94" i="169"/>
  <c r="F95" i="169"/>
  <c r="F96" i="169"/>
  <c r="F97" i="169"/>
  <c r="F98" i="169"/>
  <c r="F99" i="169"/>
  <c r="F4" i="169"/>
  <c r="F100" i="169" s="1"/>
  <c r="G99" i="169"/>
  <c r="G98" i="169"/>
  <c r="G97" i="169"/>
  <c r="G96" i="169"/>
  <c r="G95" i="169"/>
  <c r="G94" i="169"/>
  <c r="G93" i="169"/>
  <c r="G92" i="169"/>
  <c r="G91" i="169"/>
  <c r="G90" i="169"/>
  <c r="G89" i="169"/>
  <c r="G88" i="169"/>
  <c r="H88" i="169" s="1"/>
  <c r="G87" i="169"/>
  <c r="G86" i="169"/>
  <c r="G85" i="169"/>
  <c r="G84" i="169"/>
  <c r="G83" i="169"/>
  <c r="G82" i="169"/>
  <c r="G81" i="169"/>
  <c r="G80" i="169"/>
  <c r="G79" i="169"/>
  <c r="G78" i="169"/>
  <c r="G77" i="169"/>
  <c r="G76" i="169"/>
  <c r="G75" i="169"/>
  <c r="G74" i="169"/>
  <c r="G73" i="169"/>
  <c r="G72" i="169"/>
  <c r="H72" i="169" s="1"/>
  <c r="G71" i="169"/>
  <c r="G70" i="169"/>
  <c r="G69" i="169"/>
  <c r="G68" i="169"/>
  <c r="G67" i="169"/>
  <c r="G66" i="169"/>
  <c r="G65" i="169"/>
  <c r="G64" i="169"/>
  <c r="G63" i="169"/>
  <c r="G62" i="169"/>
  <c r="G61" i="169"/>
  <c r="G60" i="169"/>
  <c r="G59" i="169"/>
  <c r="G58" i="169"/>
  <c r="G57" i="169"/>
  <c r="G56" i="169"/>
  <c r="G55" i="169"/>
  <c r="G54" i="169"/>
  <c r="G53" i="169"/>
  <c r="G52" i="169"/>
  <c r="G51" i="169"/>
  <c r="G50" i="169"/>
  <c r="G49" i="169"/>
  <c r="G48" i="169"/>
  <c r="G47" i="169"/>
  <c r="G46" i="169"/>
  <c r="G45" i="169"/>
  <c r="G44" i="169"/>
  <c r="G43" i="169"/>
  <c r="G42" i="169"/>
  <c r="G41" i="169"/>
  <c r="G40" i="169"/>
  <c r="G39" i="169"/>
  <c r="G38" i="169"/>
  <c r="G37" i="169"/>
  <c r="G36" i="169"/>
  <c r="G35" i="169"/>
  <c r="G34" i="169"/>
  <c r="G33" i="169"/>
  <c r="G32" i="169"/>
  <c r="G31" i="169"/>
  <c r="G30" i="169"/>
  <c r="G29" i="169"/>
  <c r="G28" i="169"/>
  <c r="G27" i="169"/>
  <c r="G26" i="169"/>
  <c r="G25" i="169"/>
  <c r="G24" i="169"/>
  <c r="G23" i="169"/>
  <c r="G22" i="169"/>
  <c r="G21" i="169"/>
  <c r="G20" i="169"/>
  <c r="G19" i="169"/>
  <c r="G18" i="169"/>
  <c r="G17" i="169"/>
  <c r="G16" i="169"/>
  <c r="G15" i="169"/>
  <c r="G14" i="169"/>
  <c r="G13" i="169"/>
  <c r="G12" i="169"/>
  <c r="G11" i="169"/>
  <c r="G10" i="169"/>
  <c r="G9" i="169"/>
  <c r="G8" i="169"/>
  <c r="G7" i="169"/>
  <c r="G6" i="169"/>
  <c r="G5" i="169"/>
  <c r="G4" i="169"/>
  <c r="G100" i="169" s="1"/>
  <c r="X100" i="169"/>
  <c r="U100" i="169"/>
  <c r="T100" i="169"/>
  <c r="S100" i="169"/>
  <c r="M100" i="169"/>
  <c r="N100" i="169"/>
  <c r="O100" i="169"/>
  <c r="P100" i="169"/>
  <c r="L100" i="169"/>
  <c r="I197" i="169"/>
  <c r="J197" i="169"/>
  <c r="Q197" i="169"/>
  <c r="I198" i="169"/>
  <c r="J198" i="169"/>
  <c r="Q198" i="169"/>
  <c r="R198" i="169" s="1"/>
  <c r="I193" i="169"/>
  <c r="J193" i="169"/>
  <c r="Q193" i="169"/>
  <c r="I194" i="169"/>
  <c r="J194" i="169"/>
  <c r="Q194" i="169"/>
  <c r="I195" i="169"/>
  <c r="J195" i="169"/>
  <c r="Q195" i="169"/>
  <c r="I196" i="169"/>
  <c r="J196" i="169"/>
  <c r="Q196" i="169"/>
  <c r="I157" i="169"/>
  <c r="J157" i="169"/>
  <c r="Q157" i="169"/>
  <c r="I158" i="169"/>
  <c r="J158" i="169"/>
  <c r="Q158" i="169"/>
  <c r="R158" i="169" s="1"/>
  <c r="I159" i="169"/>
  <c r="J159" i="169"/>
  <c r="Q159" i="169"/>
  <c r="I160" i="169"/>
  <c r="J160" i="169"/>
  <c r="Q160" i="169"/>
  <c r="I161" i="169"/>
  <c r="J161" i="169"/>
  <c r="Q161" i="169"/>
  <c r="I162" i="169"/>
  <c r="J162" i="169"/>
  <c r="Q162" i="169"/>
  <c r="I163" i="169"/>
  <c r="J163" i="169"/>
  <c r="Q163" i="169"/>
  <c r="I164" i="169"/>
  <c r="J164" i="169"/>
  <c r="Q164" i="169"/>
  <c r="I165" i="169"/>
  <c r="J165" i="169"/>
  <c r="Q165" i="169"/>
  <c r="I166" i="169"/>
  <c r="J166" i="169"/>
  <c r="Q166" i="169"/>
  <c r="I167" i="169"/>
  <c r="J167" i="169"/>
  <c r="Q167" i="169"/>
  <c r="I168" i="169"/>
  <c r="J168" i="169"/>
  <c r="Q168" i="169"/>
  <c r="I169" i="169"/>
  <c r="J169" i="169"/>
  <c r="Q169" i="169"/>
  <c r="I170" i="169"/>
  <c r="J170" i="169"/>
  <c r="Q170" i="169"/>
  <c r="I171" i="169"/>
  <c r="J171" i="169"/>
  <c r="Q171" i="169"/>
  <c r="I172" i="169"/>
  <c r="J172" i="169"/>
  <c r="Q172" i="169"/>
  <c r="R172" i="169" s="1"/>
  <c r="I173" i="169"/>
  <c r="J173" i="169"/>
  <c r="Q173" i="169"/>
  <c r="I174" i="169"/>
  <c r="J174" i="169"/>
  <c r="Q174" i="169"/>
  <c r="I175" i="169"/>
  <c r="J175" i="169"/>
  <c r="Q175" i="169"/>
  <c r="I176" i="169"/>
  <c r="J176" i="169"/>
  <c r="Q176" i="169"/>
  <c r="I177" i="169"/>
  <c r="J177" i="169"/>
  <c r="Q177" i="169"/>
  <c r="I178" i="169"/>
  <c r="J178" i="169"/>
  <c r="Q178" i="169"/>
  <c r="I179" i="169"/>
  <c r="J179" i="169"/>
  <c r="Q179" i="169"/>
  <c r="I180" i="169"/>
  <c r="J180" i="169"/>
  <c r="Q180" i="169"/>
  <c r="I181" i="169"/>
  <c r="J181" i="169"/>
  <c r="Q181" i="169"/>
  <c r="I182" i="169"/>
  <c r="J182" i="169"/>
  <c r="Q182" i="169"/>
  <c r="I183" i="169"/>
  <c r="J183" i="169"/>
  <c r="Q183" i="169"/>
  <c r="I184" i="169"/>
  <c r="J184" i="169"/>
  <c r="Q184" i="169"/>
  <c r="I185" i="169"/>
  <c r="J185" i="169"/>
  <c r="Q185" i="169"/>
  <c r="I186" i="169"/>
  <c r="J186" i="169"/>
  <c r="Q186" i="169"/>
  <c r="I187" i="169"/>
  <c r="J187" i="169"/>
  <c r="Q187" i="169"/>
  <c r="I188" i="169"/>
  <c r="J188" i="169"/>
  <c r="Q188" i="169"/>
  <c r="I189" i="169"/>
  <c r="J189" i="169"/>
  <c r="Q189" i="169"/>
  <c r="I190" i="169"/>
  <c r="J190" i="169"/>
  <c r="Q190" i="169"/>
  <c r="I191" i="169"/>
  <c r="J191" i="169"/>
  <c r="Q191" i="169"/>
  <c r="I192" i="169"/>
  <c r="J192" i="169"/>
  <c r="Q192" i="169"/>
  <c r="R192" i="169" s="1"/>
  <c r="I84" i="169"/>
  <c r="J84" i="169"/>
  <c r="Q84" i="169"/>
  <c r="I85" i="169"/>
  <c r="J85" i="169"/>
  <c r="Q85" i="169"/>
  <c r="I86" i="169"/>
  <c r="J86" i="169"/>
  <c r="Q86" i="169"/>
  <c r="I87" i="169"/>
  <c r="J87" i="169"/>
  <c r="Q87" i="169"/>
  <c r="I88" i="169"/>
  <c r="J88" i="169"/>
  <c r="Q88" i="169"/>
  <c r="I89" i="169"/>
  <c r="J89" i="169"/>
  <c r="Q89" i="169"/>
  <c r="I90" i="169"/>
  <c r="J90" i="169"/>
  <c r="Q90" i="169"/>
  <c r="I91" i="169"/>
  <c r="J91" i="169"/>
  <c r="Q91" i="169"/>
  <c r="I92" i="169"/>
  <c r="J92" i="169"/>
  <c r="Q92" i="169"/>
  <c r="I93" i="169"/>
  <c r="J93" i="169"/>
  <c r="Q93" i="169"/>
  <c r="I94" i="169"/>
  <c r="J94" i="169"/>
  <c r="Q94" i="169"/>
  <c r="I95" i="169"/>
  <c r="J95" i="169"/>
  <c r="Q95" i="169"/>
  <c r="I96" i="169"/>
  <c r="J96" i="169"/>
  <c r="Q96" i="169"/>
  <c r="I97" i="169"/>
  <c r="J97" i="169"/>
  <c r="Q97" i="169"/>
  <c r="I98" i="169"/>
  <c r="J98" i="169"/>
  <c r="Q98" i="169"/>
  <c r="I99" i="169"/>
  <c r="J99" i="169"/>
  <c r="Q99" i="169"/>
  <c r="I78" i="169"/>
  <c r="J78" i="169"/>
  <c r="Q78" i="169"/>
  <c r="I79" i="169"/>
  <c r="J79" i="169"/>
  <c r="Q79" i="169"/>
  <c r="I80" i="169"/>
  <c r="J80" i="169"/>
  <c r="Q80" i="169"/>
  <c r="I81" i="169"/>
  <c r="J81" i="169"/>
  <c r="Q81" i="169"/>
  <c r="I82" i="169"/>
  <c r="J82" i="169"/>
  <c r="Q82" i="169"/>
  <c r="I83" i="169"/>
  <c r="J83" i="169"/>
  <c r="Q83" i="169"/>
  <c r="I54" i="169"/>
  <c r="J54" i="169"/>
  <c r="Q54" i="169"/>
  <c r="I55" i="169"/>
  <c r="J55" i="169"/>
  <c r="Q55" i="169"/>
  <c r="I56" i="169"/>
  <c r="J56" i="169"/>
  <c r="Q56" i="169"/>
  <c r="I57" i="169"/>
  <c r="J57" i="169"/>
  <c r="Q57" i="169"/>
  <c r="I58" i="169"/>
  <c r="J58" i="169"/>
  <c r="Q58" i="169"/>
  <c r="I59" i="169"/>
  <c r="J59" i="169"/>
  <c r="Q59" i="169"/>
  <c r="I60" i="169"/>
  <c r="J60" i="169"/>
  <c r="Q60" i="169"/>
  <c r="I61" i="169"/>
  <c r="J61" i="169"/>
  <c r="Q61" i="169"/>
  <c r="I62" i="169"/>
  <c r="J62" i="169"/>
  <c r="Q62" i="169"/>
  <c r="I63" i="169"/>
  <c r="J63" i="169"/>
  <c r="Q63" i="169"/>
  <c r="I64" i="169"/>
  <c r="J64" i="169"/>
  <c r="Q64" i="169"/>
  <c r="I65" i="169"/>
  <c r="J65" i="169"/>
  <c r="Q65" i="169"/>
  <c r="I66" i="169"/>
  <c r="J66" i="169"/>
  <c r="Q66" i="169"/>
  <c r="I67" i="169"/>
  <c r="J67" i="169"/>
  <c r="Q67" i="169"/>
  <c r="I68" i="169"/>
  <c r="J68" i="169"/>
  <c r="Q68" i="169"/>
  <c r="I69" i="169"/>
  <c r="J69" i="169"/>
  <c r="Q69" i="169"/>
  <c r="I70" i="169"/>
  <c r="J70" i="169"/>
  <c r="Q70" i="169"/>
  <c r="I71" i="169"/>
  <c r="J71" i="169"/>
  <c r="Q71" i="169"/>
  <c r="I72" i="169"/>
  <c r="J72" i="169"/>
  <c r="Q72" i="169"/>
  <c r="I73" i="169"/>
  <c r="J73" i="169"/>
  <c r="Q73" i="169"/>
  <c r="R73" i="169" s="1"/>
  <c r="I74" i="169"/>
  <c r="J74" i="169"/>
  <c r="Q74" i="169"/>
  <c r="I75" i="169"/>
  <c r="J75" i="169"/>
  <c r="Q75" i="169"/>
  <c r="I76" i="169"/>
  <c r="J76" i="169"/>
  <c r="Q76" i="169"/>
  <c r="I77" i="169"/>
  <c r="J77" i="169"/>
  <c r="Q77" i="169"/>
  <c r="R196" i="169" l="1"/>
  <c r="H197" i="169"/>
  <c r="H98" i="169"/>
  <c r="H196" i="169"/>
  <c r="H194" i="169"/>
  <c r="H180" i="169"/>
  <c r="H198" i="169"/>
  <c r="R194" i="169"/>
  <c r="H193" i="169"/>
  <c r="H191" i="169"/>
  <c r="R190" i="169"/>
  <c r="H190" i="169"/>
  <c r="H188" i="169"/>
  <c r="R188" i="169"/>
  <c r="H187" i="169"/>
  <c r="H186" i="169"/>
  <c r="R186" i="169"/>
  <c r="H184" i="169"/>
  <c r="R184" i="169"/>
  <c r="H183" i="169"/>
  <c r="R182" i="169"/>
  <c r="H182" i="169"/>
  <c r="R180" i="169"/>
  <c r="H179" i="169"/>
  <c r="H178" i="169"/>
  <c r="R178" i="169"/>
  <c r="R176" i="169"/>
  <c r="H176" i="169"/>
  <c r="H175" i="169"/>
  <c r="H173" i="169"/>
  <c r="H172" i="169"/>
  <c r="H171" i="169"/>
  <c r="R170" i="169"/>
  <c r="H170" i="169"/>
  <c r="H168" i="169"/>
  <c r="R168" i="169"/>
  <c r="H167" i="169"/>
  <c r="H165" i="169"/>
  <c r="H164" i="169"/>
  <c r="R164" i="169"/>
  <c r="H163" i="169"/>
  <c r="H162" i="169"/>
  <c r="R162" i="169"/>
  <c r="H159" i="169"/>
  <c r="R160" i="169"/>
  <c r="H158" i="169"/>
  <c r="H157" i="169"/>
  <c r="H97" i="169"/>
  <c r="R97" i="169"/>
  <c r="H96" i="169"/>
  <c r="H95" i="169"/>
  <c r="R95" i="169"/>
  <c r="H93" i="169"/>
  <c r="R93" i="169"/>
  <c r="H92" i="169"/>
  <c r="H90" i="169"/>
  <c r="H89" i="169"/>
  <c r="R89" i="169"/>
  <c r="H87" i="169"/>
  <c r="R87" i="169"/>
  <c r="H85" i="169"/>
  <c r="R85" i="169"/>
  <c r="H84" i="169"/>
  <c r="H81" i="169"/>
  <c r="R81" i="169"/>
  <c r="H80" i="169"/>
  <c r="H73" i="169"/>
  <c r="H71" i="169"/>
  <c r="R71" i="169"/>
  <c r="H61" i="169"/>
  <c r="R61" i="169"/>
  <c r="H60" i="169"/>
  <c r="H56" i="169"/>
  <c r="H54" i="169"/>
  <c r="H82" i="169"/>
  <c r="H79" i="169"/>
  <c r="H99" i="169"/>
  <c r="R99" i="169"/>
  <c r="H94" i="169"/>
  <c r="H91" i="169"/>
  <c r="R91" i="169"/>
  <c r="H86" i="169"/>
  <c r="H192" i="169"/>
  <c r="H189" i="169"/>
  <c r="H185" i="169"/>
  <c r="H181" i="169"/>
  <c r="H177" i="169"/>
  <c r="H174" i="169"/>
  <c r="R174" i="169"/>
  <c r="H169" i="169"/>
  <c r="H166" i="169"/>
  <c r="R166" i="169"/>
  <c r="H161" i="169"/>
  <c r="H160" i="169"/>
  <c r="H195" i="169"/>
  <c r="H77" i="169"/>
  <c r="R77" i="169"/>
  <c r="H68" i="169"/>
  <c r="H64" i="169"/>
  <c r="H62" i="169"/>
  <c r="H59" i="169"/>
  <c r="R59" i="169"/>
  <c r="H57" i="169"/>
  <c r="R57" i="169"/>
  <c r="H76" i="169"/>
  <c r="H74" i="169"/>
  <c r="R69" i="169"/>
  <c r="H69" i="169"/>
  <c r="H67" i="169"/>
  <c r="R67" i="169"/>
  <c r="H65" i="169"/>
  <c r="R65" i="169"/>
  <c r="R79" i="169"/>
  <c r="H75" i="169"/>
  <c r="R75" i="169"/>
  <c r="H70" i="169"/>
  <c r="H66" i="169"/>
  <c r="H63" i="169"/>
  <c r="R63" i="169"/>
  <c r="H58" i="169"/>
  <c r="H55" i="169"/>
  <c r="R55" i="169"/>
  <c r="H83" i="169"/>
  <c r="R83" i="169"/>
  <c r="H78" i="169"/>
  <c r="F58" i="171" l="1"/>
  <c r="G58" i="171"/>
  <c r="H58" i="171" s="1"/>
  <c r="F59" i="171"/>
  <c r="G59" i="171"/>
  <c r="H59" i="171" s="1"/>
  <c r="F60" i="171"/>
  <c r="G60" i="171"/>
  <c r="F61" i="171"/>
  <c r="H61" i="171" s="1"/>
  <c r="G61" i="171"/>
  <c r="F62" i="171"/>
  <c r="G62" i="171"/>
  <c r="H62" i="171" s="1"/>
  <c r="I38" i="171"/>
  <c r="J38" i="171"/>
  <c r="I39" i="171"/>
  <c r="J39" i="171"/>
  <c r="I40" i="171"/>
  <c r="J40" i="171"/>
  <c r="I41" i="171"/>
  <c r="J41" i="171"/>
  <c r="I42" i="171"/>
  <c r="J42" i="171"/>
  <c r="I43" i="171"/>
  <c r="J43" i="171"/>
  <c r="I44" i="171"/>
  <c r="J44" i="171"/>
  <c r="I45" i="171"/>
  <c r="J45" i="171"/>
  <c r="AG63" i="171"/>
  <c r="AE63" i="171"/>
  <c r="AC63" i="171"/>
  <c r="AA63" i="171"/>
  <c r="X63" i="171"/>
  <c r="V63" i="171"/>
  <c r="T63" i="171"/>
  <c r="O63" i="171"/>
  <c r="P63" i="171"/>
  <c r="Q63" i="171"/>
  <c r="R63" i="171"/>
  <c r="N63" i="171"/>
  <c r="K62" i="171"/>
  <c r="L62" i="171"/>
  <c r="K61" i="171"/>
  <c r="L61" i="171"/>
  <c r="K60" i="171"/>
  <c r="L60" i="171"/>
  <c r="K59" i="171"/>
  <c r="L59" i="171"/>
  <c r="K58" i="171"/>
  <c r="L58" i="171"/>
  <c r="E3" i="171"/>
  <c r="S58" i="171"/>
  <c r="S59" i="171"/>
  <c r="S60" i="171"/>
  <c r="S61" i="171"/>
  <c r="S62" i="171"/>
  <c r="AG29" i="171"/>
  <c r="AE29" i="171"/>
  <c r="AC29" i="171"/>
  <c r="AA29" i="171"/>
  <c r="X29" i="171"/>
  <c r="V29" i="171"/>
  <c r="T29" i="171"/>
  <c r="O29" i="171"/>
  <c r="P29" i="171"/>
  <c r="Q29" i="171"/>
  <c r="R29" i="171"/>
  <c r="N29" i="171"/>
  <c r="H60" i="171" l="1"/>
  <c r="M50" i="30"/>
  <c r="N50" i="30"/>
  <c r="O50" i="30"/>
  <c r="P50" i="30"/>
  <c r="S50" i="30"/>
  <c r="T50" i="30"/>
  <c r="U50" i="30"/>
  <c r="L50" i="30"/>
  <c r="I107" i="30"/>
  <c r="J107" i="30"/>
  <c r="I108" i="30"/>
  <c r="J108" i="30"/>
  <c r="F108" i="30"/>
  <c r="H108" i="30" s="1"/>
  <c r="G108" i="30"/>
  <c r="F107" i="30"/>
  <c r="G107" i="30"/>
  <c r="H107" i="30" s="1"/>
  <c r="U109" i="30"/>
  <c r="T109" i="30"/>
  <c r="S109" i="30"/>
  <c r="M109" i="30"/>
  <c r="N109" i="30"/>
  <c r="O109" i="30"/>
  <c r="P109" i="30"/>
  <c r="L109" i="30"/>
  <c r="Q108" i="30"/>
  <c r="Q107" i="30"/>
  <c r="R108" i="30" s="1"/>
  <c r="E54" i="30" l="1"/>
  <c r="E3" i="30"/>
  <c r="U189" i="161" l="1"/>
  <c r="T189" i="161"/>
  <c r="S189" i="161"/>
  <c r="M189" i="161"/>
  <c r="N189" i="161"/>
  <c r="O189" i="161"/>
  <c r="P189" i="161"/>
  <c r="L189" i="161"/>
  <c r="U69" i="161"/>
  <c r="T69" i="161"/>
  <c r="S69" i="161"/>
  <c r="M69" i="161"/>
  <c r="N69" i="161"/>
  <c r="O69" i="161"/>
  <c r="P69" i="161"/>
  <c r="L69" i="161"/>
  <c r="Q188" i="161" l="1"/>
  <c r="J188" i="161"/>
  <c r="I188" i="161"/>
  <c r="G188" i="161"/>
  <c r="F188" i="161"/>
  <c r="Q187" i="161"/>
  <c r="J187" i="161"/>
  <c r="I187" i="161"/>
  <c r="G187" i="161"/>
  <c r="F187" i="161"/>
  <c r="H187" i="161" s="1"/>
  <c r="Q186" i="161"/>
  <c r="J186" i="161"/>
  <c r="I186" i="161"/>
  <c r="G186" i="161"/>
  <c r="F186" i="161"/>
  <c r="Q185" i="161"/>
  <c r="J185" i="161"/>
  <c r="I185" i="161"/>
  <c r="G185" i="161"/>
  <c r="F185" i="161"/>
  <c r="Q184" i="161"/>
  <c r="J184" i="161"/>
  <c r="I184" i="161"/>
  <c r="G184" i="161"/>
  <c r="F184" i="161"/>
  <c r="Q183" i="161"/>
  <c r="J183" i="161"/>
  <c r="I183" i="161"/>
  <c r="G183" i="161"/>
  <c r="F183" i="161"/>
  <c r="H183" i="161" s="1"/>
  <c r="Q182" i="161"/>
  <c r="J182" i="161"/>
  <c r="I182" i="161"/>
  <c r="G182" i="161"/>
  <c r="F182" i="161"/>
  <c r="Q181" i="161"/>
  <c r="J181" i="161"/>
  <c r="I181" i="161"/>
  <c r="G181" i="161"/>
  <c r="F181" i="161"/>
  <c r="Q180" i="161"/>
  <c r="J180" i="161"/>
  <c r="I180" i="161"/>
  <c r="G180" i="161"/>
  <c r="F180" i="161"/>
  <c r="Q179" i="161"/>
  <c r="J179" i="161"/>
  <c r="I179" i="161"/>
  <c r="G179" i="161"/>
  <c r="F179" i="161"/>
  <c r="H179" i="161" s="1"/>
  <c r="Q178" i="161"/>
  <c r="J178" i="161"/>
  <c r="I178" i="161"/>
  <c r="G178" i="161"/>
  <c r="F178" i="161"/>
  <c r="Q177" i="161"/>
  <c r="J177" i="161"/>
  <c r="I177" i="161"/>
  <c r="G177" i="161"/>
  <c r="F177" i="161"/>
  <c r="Q176" i="161"/>
  <c r="J176" i="161"/>
  <c r="I176" i="161"/>
  <c r="G176" i="161"/>
  <c r="F176" i="161"/>
  <c r="Q175" i="161"/>
  <c r="J175" i="161"/>
  <c r="I175" i="161"/>
  <c r="G175" i="161"/>
  <c r="F175" i="161"/>
  <c r="H175" i="161" s="1"/>
  <c r="Q174" i="161"/>
  <c r="J174" i="161"/>
  <c r="I174" i="161"/>
  <c r="G174" i="161"/>
  <c r="F174" i="161"/>
  <c r="Q173" i="161"/>
  <c r="J173" i="161"/>
  <c r="I173" i="161"/>
  <c r="G173" i="161"/>
  <c r="F173" i="161"/>
  <c r="Q172" i="161"/>
  <c r="J172" i="161"/>
  <c r="I172" i="161"/>
  <c r="G172" i="161"/>
  <c r="F172" i="161"/>
  <c r="Q171" i="161"/>
  <c r="J171" i="161"/>
  <c r="I171" i="161"/>
  <c r="G171" i="161"/>
  <c r="F171" i="161"/>
  <c r="H171" i="161" s="1"/>
  <c r="Q170" i="161"/>
  <c r="J170" i="161"/>
  <c r="I170" i="161"/>
  <c r="G170" i="161"/>
  <c r="F170" i="161"/>
  <c r="Q169" i="161"/>
  <c r="J169" i="161"/>
  <c r="I169" i="161"/>
  <c r="G169" i="161"/>
  <c r="F169" i="161"/>
  <c r="Q168" i="161"/>
  <c r="J168" i="161"/>
  <c r="I168" i="161"/>
  <c r="G168" i="161"/>
  <c r="F168" i="161"/>
  <c r="Q167" i="161"/>
  <c r="J167" i="161"/>
  <c r="I167" i="161"/>
  <c r="G167" i="161"/>
  <c r="F167" i="161"/>
  <c r="Q166" i="161"/>
  <c r="J166" i="161"/>
  <c r="I166" i="161"/>
  <c r="G166" i="161"/>
  <c r="F166" i="161"/>
  <c r="Q165" i="161"/>
  <c r="J165" i="161"/>
  <c r="I165" i="161"/>
  <c r="G165" i="161"/>
  <c r="F165" i="161"/>
  <c r="Q164" i="161"/>
  <c r="J164" i="161"/>
  <c r="I164" i="161"/>
  <c r="G164" i="161"/>
  <c r="F164" i="161"/>
  <c r="Q163" i="161"/>
  <c r="J163" i="161"/>
  <c r="I163" i="161"/>
  <c r="G163" i="161"/>
  <c r="F163" i="161"/>
  <c r="H163" i="161" s="1"/>
  <c r="Q162" i="161"/>
  <c r="J162" i="161"/>
  <c r="I162" i="161"/>
  <c r="G162" i="161"/>
  <c r="F162" i="161"/>
  <c r="Q161" i="161"/>
  <c r="J161" i="161"/>
  <c r="I161" i="161"/>
  <c r="G161" i="161"/>
  <c r="F161" i="161"/>
  <c r="Q160" i="161"/>
  <c r="J160" i="161"/>
  <c r="I160" i="161"/>
  <c r="G160" i="161"/>
  <c r="F160" i="161"/>
  <c r="Q159" i="161"/>
  <c r="J159" i="161"/>
  <c r="I159" i="161"/>
  <c r="G159" i="161"/>
  <c r="F159" i="161"/>
  <c r="Q158" i="161"/>
  <c r="J158" i="161"/>
  <c r="I158" i="161"/>
  <c r="G158" i="161"/>
  <c r="F158" i="161"/>
  <c r="Q157" i="161"/>
  <c r="J157" i="161"/>
  <c r="I157" i="161"/>
  <c r="G157" i="161"/>
  <c r="F157" i="161"/>
  <c r="Q156" i="161"/>
  <c r="J156" i="161"/>
  <c r="I156" i="161"/>
  <c r="G156" i="161"/>
  <c r="F156" i="161"/>
  <c r="Q155" i="161"/>
  <c r="J155" i="161"/>
  <c r="I155" i="161"/>
  <c r="G155" i="161"/>
  <c r="F155" i="161"/>
  <c r="Q154" i="161"/>
  <c r="J154" i="161"/>
  <c r="I154" i="161"/>
  <c r="G154" i="161"/>
  <c r="F154" i="161"/>
  <c r="Q153" i="161"/>
  <c r="J153" i="161"/>
  <c r="I153" i="161"/>
  <c r="G153" i="161"/>
  <c r="F153" i="161"/>
  <c r="Q152" i="161"/>
  <c r="J152" i="161"/>
  <c r="I152" i="161"/>
  <c r="G152" i="161"/>
  <c r="F152" i="161"/>
  <c r="Q151" i="161"/>
  <c r="J151" i="161"/>
  <c r="I151" i="161"/>
  <c r="G151" i="161"/>
  <c r="F151" i="161"/>
  <c r="Q150" i="161"/>
  <c r="J150" i="161"/>
  <c r="I150" i="161"/>
  <c r="G150" i="161"/>
  <c r="F150" i="161"/>
  <c r="Q149" i="161"/>
  <c r="J149" i="161"/>
  <c r="I149" i="161"/>
  <c r="G149" i="161"/>
  <c r="F149" i="161"/>
  <c r="Q148" i="161"/>
  <c r="J148" i="161"/>
  <c r="I148" i="161"/>
  <c r="G148" i="161"/>
  <c r="F148" i="161"/>
  <c r="Q147" i="161"/>
  <c r="J147" i="161"/>
  <c r="I147" i="161"/>
  <c r="G147" i="161"/>
  <c r="F147" i="161"/>
  <c r="Q146" i="161"/>
  <c r="J146" i="161"/>
  <c r="I146" i="161"/>
  <c r="G146" i="161"/>
  <c r="F146" i="161"/>
  <c r="Q145" i="161"/>
  <c r="J145" i="161"/>
  <c r="I145" i="161"/>
  <c r="G145" i="161"/>
  <c r="F145" i="161"/>
  <c r="Q144" i="161"/>
  <c r="J144" i="161"/>
  <c r="I144" i="161"/>
  <c r="G144" i="161"/>
  <c r="F144" i="161"/>
  <c r="Q68" i="161"/>
  <c r="J68" i="161"/>
  <c r="I68" i="161"/>
  <c r="G68" i="161"/>
  <c r="F68" i="161"/>
  <c r="Q67" i="161"/>
  <c r="J67" i="161"/>
  <c r="I67" i="161"/>
  <c r="G67" i="161"/>
  <c r="F67" i="161"/>
  <c r="Q66" i="161"/>
  <c r="J66" i="161"/>
  <c r="I66" i="161"/>
  <c r="G66" i="161"/>
  <c r="F66" i="161"/>
  <c r="Q65" i="161"/>
  <c r="J65" i="161"/>
  <c r="I65" i="161"/>
  <c r="G65" i="161"/>
  <c r="F65" i="161"/>
  <c r="Q64" i="161"/>
  <c r="J64" i="161"/>
  <c r="I64" i="161"/>
  <c r="G64" i="161"/>
  <c r="F64" i="161"/>
  <c r="Q63" i="161"/>
  <c r="J63" i="161"/>
  <c r="I63" i="161"/>
  <c r="G63" i="161"/>
  <c r="F63" i="161"/>
  <c r="Q62" i="161"/>
  <c r="J62" i="161"/>
  <c r="I62" i="161"/>
  <c r="G62" i="161"/>
  <c r="F62" i="161"/>
  <c r="Q61" i="161"/>
  <c r="J61" i="161"/>
  <c r="I61" i="161"/>
  <c r="G61" i="161"/>
  <c r="F61" i="161"/>
  <c r="Q60" i="161"/>
  <c r="J60" i="161"/>
  <c r="I60" i="161"/>
  <c r="G60" i="161"/>
  <c r="F60" i="161"/>
  <c r="Q59" i="161"/>
  <c r="J59" i="161"/>
  <c r="I59" i="161"/>
  <c r="G59" i="161"/>
  <c r="F59" i="161"/>
  <c r="H65" i="161" l="1"/>
  <c r="H148" i="161"/>
  <c r="H156" i="161"/>
  <c r="H164" i="161"/>
  <c r="H168" i="161"/>
  <c r="H186" i="161"/>
  <c r="H188" i="161"/>
  <c r="R188" i="161"/>
  <c r="H185" i="161"/>
  <c r="H184" i="161"/>
  <c r="H182" i="161"/>
  <c r="H181" i="161"/>
  <c r="R183" i="161"/>
  <c r="H180" i="161"/>
  <c r="H177" i="161"/>
  <c r="H174" i="161"/>
  <c r="H176" i="161"/>
  <c r="H178" i="161"/>
  <c r="R178" i="161"/>
  <c r="H170" i="161"/>
  <c r="H173" i="161"/>
  <c r="H172" i="161"/>
  <c r="R173" i="161"/>
  <c r="H169" i="161"/>
  <c r="H167" i="161"/>
  <c r="R168" i="161"/>
  <c r="H166" i="161"/>
  <c r="H165" i="161"/>
  <c r="R163" i="161"/>
  <c r="H160" i="161"/>
  <c r="H159" i="161"/>
  <c r="H162" i="161"/>
  <c r="H161" i="161"/>
  <c r="H155" i="161"/>
  <c r="H158" i="161"/>
  <c r="R158" i="161"/>
  <c r="H154" i="161"/>
  <c r="H157" i="161"/>
  <c r="H153" i="161"/>
  <c r="H150" i="161"/>
  <c r="H152" i="161"/>
  <c r="H151" i="161"/>
  <c r="R153" i="161"/>
  <c r="H149" i="161"/>
  <c r="H146" i="161"/>
  <c r="H144" i="161"/>
  <c r="H147" i="161"/>
  <c r="R148" i="161"/>
  <c r="H145" i="161"/>
  <c r="H68" i="161"/>
  <c r="H67" i="161"/>
  <c r="H64" i="161"/>
  <c r="R68" i="161"/>
  <c r="H66" i="161"/>
  <c r="H63" i="161"/>
  <c r="H60" i="161"/>
  <c r="H62" i="161"/>
  <c r="H61" i="161"/>
  <c r="R63" i="161"/>
  <c r="H59" i="161"/>
  <c r="I47" i="68"/>
  <c r="J47" i="68"/>
  <c r="I44" i="68"/>
  <c r="J44" i="68"/>
  <c r="E35" i="68"/>
  <c r="E3" i="68"/>
  <c r="AG31" i="68" l="1"/>
  <c r="AE31" i="68"/>
  <c r="AC31" i="68"/>
  <c r="AA31" i="68"/>
  <c r="X31" i="68"/>
  <c r="V31" i="68"/>
  <c r="T31" i="68"/>
  <c r="R31" i="68"/>
  <c r="Q31" i="68"/>
  <c r="P31" i="68"/>
  <c r="O31" i="68"/>
  <c r="N31" i="68"/>
  <c r="AG68" i="68"/>
  <c r="AE68" i="68"/>
  <c r="AC68" i="68"/>
  <c r="AA68" i="68"/>
  <c r="X68" i="68"/>
  <c r="V68" i="68"/>
  <c r="T68" i="68"/>
  <c r="R68" i="68"/>
  <c r="Q68" i="68"/>
  <c r="P68" i="68"/>
  <c r="O68" i="68"/>
  <c r="N68" i="68"/>
  <c r="F60" i="68"/>
  <c r="H60" i="68" s="1"/>
  <c r="G60" i="68"/>
  <c r="F61" i="68"/>
  <c r="G61" i="68"/>
  <c r="H61" i="68" s="1"/>
  <c r="F62" i="68"/>
  <c r="H62" i="68" s="1"/>
  <c r="G62" i="68"/>
  <c r="F63" i="68"/>
  <c r="G63" i="68"/>
  <c r="F64" i="68"/>
  <c r="G64" i="68"/>
  <c r="H64" i="68"/>
  <c r="F65" i="68"/>
  <c r="G65" i="68"/>
  <c r="F66" i="68"/>
  <c r="G66" i="68"/>
  <c r="H66" i="68" s="1"/>
  <c r="F67" i="68"/>
  <c r="G67" i="68"/>
  <c r="H67" i="68" s="1"/>
  <c r="K67" i="68"/>
  <c r="S67" i="68"/>
  <c r="L67" i="68"/>
  <c r="K66" i="68"/>
  <c r="S66" i="68"/>
  <c r="L66" i="68"/>
  <c r="K65" i="68"/>
  <c r="S65" i="68"/>
  <c r="L65" i="68"/>
  <c r="K64" i="68"/>
  <c r="S64" i="68"/>
  <c r="L64" i="68"/>
  <c r="K63" i="68"/>
  <c r="S63" i="68"/>
  <c r="L63" i="68"/>
  <c r="K62" i="68"/>
  <c r="S62" i="68"/>
  <c r="L62" i="68"/>
  <c r="K61" i="68"/>
  <c r="S61" i="68"/>
  <c r="L61" i="68"/>
  <c r="K60" i="68"/>
  <c r="S60" i="68"/>
  <c r="L60" i="68"/>
  <c r="H65" i="68" l="1"/>
  <c r="H63" i="68"/>
  <c r="G51" i="74"/>
  <c r="AH73" i="74"/>
  <c r="AF73" i="74"/>
  <c r="AD73" i="74"/>
  <c r="AB73" i="74"/>
  <c r="Y73" i="74"/>
  <c r="W73" i="74"/>
  <c r="U73" i="74"/>
  <c r="S73" i="74"/>
  <c r="R73" i="74"/>
  <c r="Q73" i="74"/>
  <c r="P73" i="74"/>
  <c r="O73" i="74"/>
  <c r="N73" i="74"/>
  <c r="AH38" i="74"/>
  <c r="AF38" i="74"/>
  <c r="AD38" i="74"/>
  <c r="AB38" i="74"/>
  <c r="Y38" i="74"/>
  <c r="W38" i="74"/>
  <c r="U38" i="74"/>
  <c r="S38" i="74"/>
  <c r="R38" i="74"/>
  <c r="Q38" i="74"/>
  <c r="P38" i="74"/>
  <c r="O38" i="74"/>
  <c r="N38" i="74"/>
  <c r="F71" i="74"/>
  <c r="G71" i="74"/>
  <c r="K71" i="74"/>
  <c r="L71" i="74"/>
  <c r="T71" i="74"/>
  <c r="F72" i="74"/>
  <c r="G72" i="74"/>
  <c r="K72" i="74"/>
  <c r="L72" i="74"/>
  <c r="T72" i="74"/>
  <c r="F35" i="74"/>
  <c r="G35" i="74"/>
  <c r="K35" i="74"/>
  <c r="L35" i="74"/>
  <c r="T35" i="74"/>
  <c r="F36" i="74"/>
  <c r="G36" i="74"/>
  <c r="K36" i="74"/>
  <c r="L36" i="74"/>
  <c r="T36" i="74"/>
  <c r="F37" i="74"/>
  <c r="G37" i="74"/>
  <c r="K37" i="74"/>
  <c r="L37" i="74"/>
  <c r="T37" i="74"/>
  <c r="H72" i="74" l="1"/>
  <c r="H71" i="74"/>
  <c r="H36" i="74"/>
  <c r="H37" i="74"/>
  <c r="H35" i="74"/>
  <c r="AG56" i="166" l="1"/>
  <c r="AE56" i="166"/>
  <c r="AC56" i="166"/>
  <c r="AA56" i="166"/>
  <c r="X56" i="166"/>
  <c r="V56" i="166"/>
  <c r="T56" i="166"/>
  <c r="O56" i="166"/>
  <c r="P56" i="166"/>
  <c r="Q56" i="166"/>
  <c r="R56" i="166"/>
  <c r="N56" i="166"/>
  <c r="AG27" i="166"/>
  <c r="AE27" i="166"/>
  <c r="AC27" i="166"/>
  <c r="AA27" i="166"/>
  <c r="X27" i="166"/>
  <c r="V27" i="166"/>
  <c r="T27" i="166"/>
  <c r="R27" i="166"/>
  <c r="Q27" i="166"/>
  <c r="P27" i="166"/>
  <c r="O27" i="166"/>
  <c r="N27" i="166"/>
  <c r="F26" i="166"/>
  <c r="G26" i="166"/>
  <c r="K26" i="166"/>
  <c r="S26" i="166"/>
  <c r="L26" i="166"/>
  <c r="F25" i="166"/>
  <c r="G25" i="166"/>
  <c r="K25" i="166"/>
  <c r="S25" i="166"/>
  <c r="L25" i="166"/>
  <c r="F24" i="166"/>
  <c r="G24" i="166"/>
  <c r="K24" i="166"/>
  <c r="S24" i="166"/>
  <c r="L24" i="166"/>
  <c r="H24" i="166" l="1"/>
  <c r="H25" i="166"/>
  <c r="H26" i="166"/>
  <c r="AG79" i="70"/>
  <c r="AE79" i="70"/>
  <c r="AC79" i="70"/>
  <c r="AA79" i="70"/>
  <c r="X79" i="70"/>
  <c r="V79" i="70"/>
  <c r="T79" i="70"/>
  <c r="O79" i="70"/>
  <c r="P79" i="70"/>
  <c r="Q79" i="70"/>
  <c r="R79" i="70"/>
  <c r="N79" i="70"/>
  <c r="L60" i="70"/>
  <c r="L61" i="70"/>
  <c r="L62" i="70"/>
  <c r="L63" i="70"/>
  <c r="AG41" i="70"/>
  <c r="AE41" i="70"/>
  <c r="AC41" i="70"/>
  <c r="AA41" i="70"/>
  <c r="X41" i="70"/>
  <c r="V41" i="70"/>
  <c r="T41" i="70"/>
  <c r="R41" i="70"/>
  <c r="Q41" i="70"/>
  <c r="P41" i="70"/>
  <c r="O41" i="70"/>
  <c r="N41" i="70"/>
  <c r="F46" i="70" l="1"/>
  <c r="K37" i="70"/>
  <c r="L37" i="70"/>
  <c r="K38" i="70"/>
  <c r="L38" i="70"/>
  <c r="K39" i="70"/>
  <c r="L39" i="70"/>
  <c r="K40" i="70"/>
  <c r="L40" i="70"/>
  <c r="F37" i="70"/>
  <c r="G37" i="70"/>
  <c r="H37" i="70" s="1"/>
  <c r="F38" i="70"/>
  <c r="H38" i="70" s="1"/>
  <c r="G38" i="70"/>
  <c r="F39" i="70"/>
  <c r="G39" i="70"/>
  <c r="F40" i="70"/>
  <c r="G40" i="70"/>
  <c r="H40" i="70"/>
  <c r="F61" i="70"/>
  <c r="F62" i="70"/>
  <c r="K60" i="70"/>
  <c r="K61" i="70"/>
  <c r="K62" i="70"/>
  <c r="I18" i="70"/>
  <c r="J18" i="70"/>
  <c r="I19" i="70"/>
  <c r="J19" i="70"/>
  <c r="H39" i="70" l="1"/>
  <c r="F78" i="70"/>
  <c r="G78" i="70"/>
  <c r="K78" i="70"/>
  <c r="L78" i="70"/>
  <c r="S78" i="70"/>
  <c r="S37" i="70"/>
  <c r="S38" i="70"/>
  <c r="S39" i="70"/>
  <c r="S40" i="70"/>
  <c r="H78" i="70" l="1"/>
  <c r="S60" i="70"/>
  <c r="Z60" i="70" s="1"/>
  <c r="S61" i="70"/>
  <c r="Z61" i="70" s="1"/>
  <c r="L70" i="66" l="1"/>
  <c r="L71" i="66"/>
  <c r="I36" i="66" l="1"/>
  <c r="J36" i="66"/>
  <c r="I37" i="66"/>
  <c r="J37" i="66"/>
  <c r="I38" i="66"/>
  <c r="J38" i="66"/>
  <c r="I39" i="66"/>
  <c r="J39" i="66"/>
  <c r="I40" i="66"/>
  <c r="J40" i="66"/>
  <c r="I41" i="66"/>
  <c r="J41" i="66"/>
  <c r="I42" i="66"/>
  <c r="J42" i="66"/>
  <c r="I43" i="66"/>
  <c r="J43" i="66"/>
  <c r="I44" i="66"/>
  <c r="J44" i="66"/>
  <c r="I45" i="66"/>
  <c r="J45" i="66"/>
  <c r="I46" i="66"/>
  <c r="J46" i="66"/>
  <c r="I47" i="66"/>
  <c r="J47" i="66"/>
  <c r="I48" i="66"/>
  <c r="J48" i="66"/>
  <c r="J35" i="66"/>
  <c r="I35" i="66"/>
  <c r="F70" i="66" l="1"/>
  <c r="G70" i="66"/>
  <c r="H70" i="66" s="1"/>
  <c r="F71" i="66"/>
  <c r="H71" i="66" s="1"/>
  <c r="G71" i="66"/>
  <c r="AG72" i="66"/>
  <c r="AE72" i="66"/>
  <c r="AC72" i="66"/>
  <c r="AA72" i="66"/>
  <c r="X72" i="66"/>
  <c r="V72" i="66"/>
  <c r="T72" i="66"/>
  <c r="R72" i="66"/>
  <c r="Q72" i="66"/>
  <c r="P72" i="66"/>
  <c r="O72" i="66"/>
  <c r="N72" i="66"/>
  <c r="AG30" i="66"/>
  <c r="AE30" i="66"/>
  <c r="AC30" i="66"/>
  <c r="AA30" i="66"/>
  <c r="X30" i="66"/>
  <c r="V30" i="66"/>
  <c r="T30" i="66"/>
  <c r="O30" i="66"/>
  <c r="P30" i="66"/>
  <c r="Q30" i="66"/>
  <c r="R30" i="66"/>
  <c r="N30" i="66"/>
  <c r="K71" i="66"/>
  <c r="S71" i="66"/>
  <c r="K70" i="66"/>
  <c r="S70" i="66"/>
  <c r="AF103" i="64" l="1"/>
  <c r="AD103" i="64"/>
  <c r="AB103" i="64"/>
  <c r="Y103" i="64"/>
  <c r="W103" i="64"/>
  <c r="U103" i="64"/>
  <c r="O103" i="64"/>
  <c r="P103" i="64"/>
  <c r="Q103" i="64"/>
  <c r="R103" i="64"/>
  <c r="S103" i="64"/>
  <c r="N103" i="64"/>
  <c r="AF50" i="64"/>
  <c r="AD50" i="64"/>
  <c r="AB50" i="64"/>
  <c r="Y50" i="64"/>
  <c r="W50" i="64"/>
  <c r="U50" i="64"/>
  <c r="O50" i="64"/>
  <c r="P50" i="64"/>
  <c r="Q50" i="64"/>
  <c r="R50" i="64"/>
  <c r="S50" i="64"/>
  <c r="N50" i="64"/>
  <c r="F100" i="64"/>
  <c r="G100" i="64"/>
  <c r="H100" i="64" s="1"/>
  <c r="F101" i="64"/>
  <c r="G101" i="64"/>
  <c r="H101" i="64" s="1"/>
  <c r="F102" i="64"/>
  <c r="G102" i="64"/>
  <c r="F97" i="64"/>
  <c r="G97" i="64"/>
  <c r="H97" i="64" s="1"/>
  <c r="F98" i="64"/>
  <c r="G98" i="64"/>
  <c r="F99" i="64"/>
  <c r="G99" i="64"/>
  <c r="F55" i="64"/>
  <c r="F56" i="64"/>
  <c r="F57" i="64"/>
  <c r="F58" i="64"/>
  <c r="F59" i="64"/>
  <c r="F60" i="64"/>
  <c r="F61" i="64"/>
  <c r="F62" i="64"/>
  <c r="F63" i="64"/>
  <c r="F64" i="64"/>
  <c r="F65" i="64"/>
  <c r="F66" i="64"/>
  <c r="F67" i="64"/>
  <c r="F68" i="64"/>
  <c r="F69" i="64"/>
  <c r="F70" i="64"/>
  <c r="F71" i="64"/>
  <c r="F72" i="64"/>
  <c r="F73" i="64"/>
  <c r="F74" i="64"/>
  <c r="F75" i="64"/>
  <c r="F76" i="64"/>
  <c r="F77" i="64"/>
  <c r="F78" i="64"/>
  <c r="F79" i="64"/>
  <c r="F80" i="64"/>
  <c r="F81" i="64"/>
  <c r="F82" i="64"/>
  <c r="F83" i="64"/>
  <c r="F84" i="64"/>
  <c r="F85" i="64"/>
  <c r="F86" i="64"/>
  <c r="F87" i="64"/>
  <c r="F88" i="64"/>
  <c r="F89" i="64"/>
  <c r="F90" i="64"/>
  <c r="F91" i="64"/>
  <c r="F92" i="64"/>
  <c r="F93" i="64"/>
  <c r="F94" i="64"/>
  <c r="F95" i="64"/>
  <c r="F96" i="64"/>
  <c r="F54" i="64"/>
  <c r="F5" i="64"/>
  <c r="F6" i="64"/>
  <c r="F7" i="64"/>
  <c r="F8" i="64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30" i="64"/>
  <c r="F31" i="64"/>
  <c r="F32" i="64"/>
  <c r="F33" i="64"/>
  <c r="F34" i="64"/>
  <c r="F35" i="64"/>
  <c r="F36" i="64"/>
  <c r="F37" i="64"/>
  <c r="F38" i="64"/>
  <c r="F39" i="64"/>
  <c r="F40" i="64"/>
  <c r="F41" i="64"/>
  <c r="F42" i="64"/>
  <c r="F43" i="64"/>
  <c r="F44" i="64"/>
  <c r="F45" i="64"/>
  <c r="F46" i="64"/>
  <c r="F47" i="64"/>
  <c r="F48" i="64"/>
  <c r="F49" i="64"/>
  <c r="F4" i="64"/>
  <c r="F50" i="64" s="1"/>
  <c r="I55" i="64"/>
  <c r="J55" i="64"/>
  <c r="I56" i="64"/>
  <c r="J56" i="64"/>
  <c r="I57" i="64"/>
  <c r="J57" i="64"/>
  <c r="I58" i="64"/>
  <c r="J58" i="64"/>
  <c r="I59" i="64"/>
  <c r="J59" i="64"/>
  <c r="I60" i="64"/>
  <c r="J60" i="64"/>
  <c r="I61" i="64"/>
  <c r="J61" i="64"/>
  <c r="I62" i="64"/>
  <c r="J62" i="64"/>
  <c r="I63" i="64"/>
  <c r="J63" i="64"/>
  <c r="I64" i="64"/>
  <c r="J64" i="64"/>
  <c r="I65" i="64"/>
  <c r="J65" i="64"/>
  <c r="I66" i="64"/>
  <c r="J66" i="64"/>
  <c r="I67" i="64"/>
  <c r="J67" i="64"/>
  <c r="I68" i="64"/>
  <c r="J68" i="64"/>
  <c r="I69" i="64"/>
  <c r="J69" i="64"/>
  <c r="I70" i="64"/>
  <c r="J70" i="64"/>
  <c r="I71" i="64"/>
  <c r="J71" i="64"/>
  <c r="I72" i="64"/>
  <c r="J72" i="64"/>
  <c r="I73" i="64"/>
  <c r="J73" i="64"/>
  <c r="J54" i="64"/>
  <c r="I54" i="64"/>
  <c r="J5" i="64"/>
  <c r="J6" i="64"/>
  <c r="J7" i="64"/>
  <c r="J8" i="64"/>
  <c r="J9" i="64"/>
  <c r="J10" i="64"/>
  <c r="J11" i="64"/>
  <c r="J12" i="64"/>
  <c r="J13" i="64"/>
  <c r="J14" i="64"/>
  <c r="J15" i="64"/>
  <c r="J16" i="64"/>
  <c r="J17" i="64"/>
  <c r="J18" i="64"/>
  <c r="J19" i="64"/>
  <c r="J20" i="64"/>
  <c r="J21" i="64"/>
  <c r="J4" i="64"/>
  <c r="I5" i="64"/>
  <c r="I6" i="64"/>
  <c r="I7" i="64"/>
  <c r="I8" i="64"/>
  <c r="I9" i="64"/>
  <c r="I10" i="64"/>
  <c r="I11" i="64"/>
  <c r="I12" i="64"/>
  <c r="I13" i="64"/>
  <c r="I14" i="64"/>
  <c r="I15" i="64"/>
  <c r="I16" i="64"/>
  <c r="I17" i="64"/>
  <c r="I18" i="64"/>
  <c r="I19" i="64"/>
  <c r="I20" i="64"/>
  <c r="I21" i="64"/>
  <c r="I4" i="64"/>
  <c r="H98" i="64" l="1"/>
  <c r="H99" i="64"/>
  <c r="H102" i="64"/>
  <c r="K102" i="64"/>
  <c r="L102" i="64"/>
  <c r="K101" i="64"/>
  <c r="L101" i="64"/>
  <c r="K100" i="64"/>
  <c r="L100" i="64"/>
  <c r="K99" i="64"/>
  <c r="L99" i="64"/>
  <c r="K98" i="64"/>
  <c r="L98" i="64"/>
  <c r="K97" i="64"/>
  <c r="L97" i="64"/>
  <c r="T86" i="64"/>
  <c r="T56" i="64"/>
  <c r="T102" i="64"/>
  <c r="T101" i="64"/>
  <c r="T100" i="64"/>
  <c r="T99" i="64"/>
  <c r="T98" i="64"/>
  <c r="T97" i="64"/>
  <c r="G49" i="64"/>
  <c r="K49" i="64"/>
  <c r="L49" i="64"/>
  <c r="T49" i="64"/>
  <c r="H49" i="64" l="1"/>
  <c r="AE97" i="62"/>
  <c r="AC97" i="62"/>
  <c r="AA97" i="62"/>
  <c r="Y97" i="62"/>
  <c r="V97" i="62"/>
  <c r="T97" i="62"/>
  <c r="R97" i="62"/>
  <c r="M97" i="62"/>
  <c r="N97" i="62"/>
  <c r="O97" i="62"/>
  <c r="P97" i="62"/>
  <c r="L97" i="62"/>
  <c r="G61" i="62"/>
  <c r="H61" i="62"/>
  <c r="G64" i="62"/>
  <c r="H64" i="62"/>
  <c r="G59" i="62"/>
  <c r="H59" i="62"/>
  <c r="G65" i="62"/>
  <c r="H65" i="62"/>
  <c r="G66" i="62"/>
  <c r="H66" i="62"/>
  <c r="G67" i="62"/>
  <c r="H67" i="62"/>
  <c r="G68" i="62"/>
  <c r="H68" i="62"/>
  <c r="G69" i="62"/>
  <c r="H69" i="62"/>
  <c r="G70" i="62"/>
  <c r="H70" i="62"/>
  <c r="G71" i="62"/>
  <c r="H71" i="62"/>
  <c r="G18" i="62"/>
  <c r="H18" i="62"/>
  <c r="G19" i="62"/>
  <c r="H19" i="62"/>
  <c r="G20" i="62"/>
  <c r="H20" i="62"/>
  <c r="G21" i="62"/>
  <c r="H21" i="62"/>
  <c r="G10" i="62"/>
  <c r="H10" i="62"/>
  <c r="D80" i="62" l="1"/>
  <c r="E80" i="62"/>
  <c r="I80" i="62"/>
  <c r="J80" i="62"/>
  <c r="Q80" i="62"/>
  <c r="D81" i="62"/>
  <c r="E81" i="62"/>
  <c r="I81" i="62"/>
  <c r="J81" i="62"/>
  <c r="Q81" i="62"/>
  <c r="D82" i="62"/>
  <c r="E82" i="62"/>
  <c r="I82" i="62"/>
  <c r="J82" i="62"/>
  <c r="Q82" i="62"/>
  <c r="D83" i="62"/>
  <c r="E83" i="62"/>
  <c r="I83" i="62"/>
  <c r="J83" i="62"/>
  <c r="Q83" i="62"/>
  <c r="D84" i="62"/>
  <c r="E84" i="62"/>
  <c r="I84" i="62"/>
  <c r="J84" i="62"/>
  <c r="Q84" i="62"/>
  <c r="D85" i="62"/>
  <c r="E85" i="62"/>
  <c r="I85" i="62"/>
  <c r="J85" i="62"/>
  <c r="Q85" i="62"/>
  <c r="D86" i="62"/>
  <c r="E86" i="62"/>
  <c r="I86" i="62"/>
  <c r="J86" i="62"/>
  <c r="Q86" i="62"/>
  <c r="D87" i="62"/>
  <c r="E87" i="62"/>
  <c r="I87" i="62"/>
  <c r="J87" i="62"/>
  <c r="Q87" i="62"/>
  <c r="D88" i="62"/>
  <c r="E88" i="62"/>
  <c r="I88" i="62"/>
  <c r="J88" i="62"/>
  <c r="Q88" i="62"/>
  <c r="D89" i="62"/>
  <c r="E89" i="62"/>
  <c r="I89" i="62"/>
  <c r="J89" i="62"/>
  <c r="Q89" i="62"/>
  <c r="D90" i="62"/>
  <c r="E90" i="62"/>
  <c r="I90" i="62"/>
  <c r="J90" i="62"/>
  <c r="Q90" i="62"/>
  <c r="D91" i="62"/>
  <c r="E91" i="62"/>
  <c r="I91" i="62"/>
  <c r="J91" i="62"/>
  <c r="Q91" i="62"/>
  <c r="D92" i="62"/>
  <c r="E92" i="62"/>
  <c r="I92" i="62"/>
  <c r="J92" i="62"/>
  <c r="Q92" i="62"/>
  <c r="D93" i="62"/>
  <c r="E93" i="62"/>
  <c r="I93" i="62"/>
  <c r="J93" i="62"/>
  <c r="Q93" i="62"/>
  <c r="D94" i="62"/>
  <c r="E94" i="62"/>
  <c r="I94" i="62"/>
  <c r="J94" i="62"/>
  <c r="Q94" i="62"/>
  <c r="D95" i="62"/>
  <c r="E95" i="62"/>
  <c r="F95" i="62" s="1"/>
  <c r="I95" i="62"/>
  <c r="J95" i="62"/>
  <c r="Q95" i="62"/>
  <c r="D96" i="62"/>
  <c r="E96" i="62"/>
  <c r="I96" i="62"/>
  <c r="J96" i="62"/>
  <c r="Q96" i="62"/>
  <c r="D39" i="62"/>
  <c r="E39" i="62"/>
  <c r="I39" i="62"/>
  <c r="J39" i="62"/>
  <c r="Q39" i="62"/>
  <c r="D40" i="62"/>
  <c r="E40" i="62"/>
  <c r="I40" i="62"/>
  <c r="J40" i="62"/>
  <c r="Q40" i="62"/>
  <c r="D41" i="62"/>
  <c r="I41" i="62"/>
  <c r="J41" i="62"/>
  <c r="Q41" i="62"/>
  <c r="D42" i="62"/>
  <c r="I42" i="62"/>
  <c r="J42" i="62"/>
  <c r="Q42" i="62"/>
  <c r="D43" i="62"/>
  <c r="I43" i="62"/>
  <c r="J43" i="62"/>
  <c r="Q43" i="62"/>
  <c r="D44" i="62"/>
  <c r="I44" i="62"/>
  <c r="J44" i="62"/>
  <c r="Q44" i="62"/>
  <c r="D45" i="62"/>
  <c r="F45" i="62" s="1"/>
  <c r="I45" i="62"/>
  <c r="J45" i="62"/>
  <c r="Q45" i="62"/>
  <c r="J46" i="62"/>
  <c r="Q46" i="62"/>
  <c r="F91" i="62" l="1"/>
  <c r="F92" i="62"/>
  <c r="F96" i="62"/>
  <c r="F94" i="62"/>
  <c r="F93" i="62"/>
  <c r="F90" i="62"/>
  <c r="F89" i="62"/>
  <c r="F88" i="62"/>
  <c r="F87" i="62"/>
  <c r="F86" i="62"/>
  <c r="F85" i="62"/>
  <c r="F84" i="62"/>
  <c r="F83" i="62"/>
  <c r="F82" i="62"/>
  <c r="F81" i="62"/>
  <c r="F80" i="62"/>
  <c r="F44" i="62"/>
  <c r="F43" i="62"/>
  <c r="F42" i="62"/>
  <c r="F41" i="62"/>
  <c r="F40" i="62"/>
  <c r="F39" i="62"/>
  <c r="AE69" i="96"/>
  <c r="AC69" i="96"/>
  <c r="AA69" i="96"/>
  <c r="Y69" i="96"/>
  <c r="V69" i="96"/>
  <c r="T69" i="96"/>
  <c r="R69" i="96"/>
  <c r="M69" i="96"/>
  <c r="N69" i="96"/>
  <c r="O69" i="96"/>
  <c r="P69" i="96"/>
  <c r="L69" i="96"/>
  <c r="AE35" i="96"/>
  <c r="AC35" i="96"/>
  <c r="AA35" i="96"/>
  <c r="Y35" i="96"/>
  <c r="V35" i="96"/>
  <c r="T35" i="96"/>
  <c r="R35" i="96"/>
  <c r="M35" i="96"/>
  <c r="N35" i="96"/>
  <c r="O35" i="96"/>
  <c r="P35" i="96"/>
  <c r="L35" i="96"/>
  <c r="J5" i="96" l="1"/>
  <c r="G4" i="96" l="1"/>
  <c r="H4" i="96"/>
  <c r="G5" i="96"/>
  <c r="H5" i="96"/>
  <c r="G9" i="96"/>
  <c r="H9" i="96"/>
  <c r="G6" i="96"/>
  <c r="H6" i="96"/>
  <c r="G10" i="96"/>
  <c r="H10" i="96"/>
  <c r="G8" i="96"/>
  <c r="H8" i="96"/>
  <c r="G12" i="96"/>
  <c r="H12" i="96"/>
  <c r="G13" i="96"/>
  <c r="H13" i="96"/>
  <c r="H11" i="96"/>
  <c r="G11" i="96"/>
  <c r="G40" i="96"/>
  <c r="H40" i="96"/>
  <c r="G48" i="96"/>
  <c r="H48" i="96"/>
  <c r="G39" i="96"/>
  <c r="H39" i="96"/>
  <c r="G43" i="96"/>
  <c r="H43" i="96"/>
  <c r="G46" i="96"/>
  <c r="H46" i="96"/>
  <c r="G41" i="96"/>
  <c r="H41" i="96"/>
  <c r="G47" i="96"/>
  <c r="H47" i="96"/>
  <c r="G42" i="96"/>
  <c r="H42" i="96"/>
  <c r="G45" i="96"/>
  <c r="H45" i="96"/>
  <c r="G50" i="96"/>
  <c r="H50" i="96"/>
  <c r="G49" i="96"/>
  <c r="H49" i="96"/>
  <c r="Q61" i="96" l="1"/>
  <c r="Q58" i="96"/>
  <c r="Q44" i="96"/>
  <c r="Q55" i="96"/>
  <c r="Q52" i="96"/>
  <c r="Q63" i="96"/>
  <c r="Q47" i="96"/>
  <c r="Q40" i="96"/>
  <c r="Q67" i="96"/>
  <c r="Q48" i="96"/>
  <c r="Q57" i="96"/>
  <c r="Q66" i="96"/>
  <c r="Q41" i="96"/>
  <c r="Q54" i="96"/>
  <c r="Q64" i="96"/>
  <c r="Q46" i="96"/>
  <c r="Q53" i="96"/>
  <c r="Q49" i="96"/>
  <c r="Q59" i="96"/>
  <c r="Q68" i="96"/>
  <c r="Q39" i="96"/>
  <c r="Q65" i="96"/>
  <c r="Q43" i="96"/>
  <c r="Q51" i="96"/>
  <c r="Q56" i="96"/>
  <c r="Q60" i="96"/>
  <c r="Q45" i="96"/>
  <c r="Q50" i="96"/>
  <c r="Q42" i="96"/>
  <c r="Q62" i="96"/>
  <c r="C52" i="60" l="1"/>
  <c r="Y80" i="60"/>
  <c r="W80" i="60"/>
  <c r="U80" i="60"/>
  <c r="M80" i="60"/>
  <c r="N80" i="60"/>
  <c r="O80" i="60"/>
  <c r="P80" i="60"/>
  <c r="Q80" i="60"/>
  <c r="R80" i="60"/>
  <c r="S80" i="60"/>
  <c r="L80" i="60"/>
  <c r="Y48" i="60"/>
  <c r="W48" i="60"/>
  <c r="U48" i="60"/>
  <c r="M48" i="60"/>
  <c r="N48" i="60"/>
  <c r="O48" i="60"/>
  <c r="P48" i="60"/>
  <c r="Q48" i="60"/>
  <c r="R48" i="60"/>
  <c r="S48" i="60"/>
  <c r="L48" i="60"/>
  <c r="I54" i="60"/>
  <c r="I55" i="60"/>
  <c r="I56" i="60"/>
  <c r="I57" i="60"/>
  <c r="I58" i="60"/>
  <c r="I59" i="60"/>
  <c r="I60" i="60"/>
  <c r="I61" i="60"/>
  <c r="I62" i="60"/>
  <c r="I63" i="60"/>
  <c r="I64" i="60"/>
  <c r="I65" i="60"/>
  <c r="I66" i="60"/>
  <c r="I67" i="60"/>
  <c r="I68" i="60"/>
  <c r="I69" i="60"/>
  <c r="I70" i="60"/>
  <c r="I71" i="60"/>
  <c r="I72" i="60"/>
  <c r="I73" i="60"/>
  <c r="I74" i="60"/>
  <c r="I75" i="60"/>
  <c r="I76" i="60"/>
  <c r="I77" i="60"/>
  <c r="I78" i="60"/>
  <c r="I79" i="60"/>
  <c r="I53" i="60"/>
  <c r="I5" i="60"/>
  <c r="I6" i="60"/>
  <c r="I7" i="60"/>
  <c r="I8" i="60"/>
  <c r="I9" i="60"/>
  <c r="I10" i="60"/>
  <c r="I11" i="60"/>
  <c r="I12" i="60"/>
  <c r="I13" i="60"/>
  <c r="I14" i="60"/>
  <c r="I15" i="60"/>
  <c r="I16" i="60"/>
  <c r="I17" i="60"/>
  <c r="I18" i="60"/>
  <c r="I19" i="60"/>
  <c r="I20" i="60"/>
  <c r="I21" i="60"/>
  <c r="I22" i="60"/>
  <c r="I23" i="60"/>
  <c r="I24" i="60"/>
  <c r="I25" i="60"/>
  <c r="I26" i="60"/>
  <c r="I27" i="60"/>
  <c r="I28" i="60"/>
  <c r="I29" i="60"/>
  <c r="I30" i="60"/>
  <c r="I31" i="60"/>
  <c r="I32" i="60"/>
  <c r="I33" i="60"/>
  <c r="I34" i="60"/>
  <c r="I35" i="60"/>
  <c r="I36" i="60"/>
  <c r="I37" i="60"/>
  <c r="I38" i="60"/>
  <c r="I39" i="60"/>
  <c r="I40" i="60"/>
  <c r="I41" i="60"/>
  <c r="I42" i="60"/>
  <c r="I43" i="60"/>
  <c r="I44" i="60"/>
  <c r="I45" i="60"/>
  <c r="I46" i="60"/>
  <c r="I47" i="60"/>
  <c r="I4" i="60"/>
  <c r="J54" i="60"/>
  <c r="J55" i="60"/>
  <c r="J56" i="60"/>
  <c r="J57" i="60"/>
  <c r="J58" i="60"/>
  <c r="J59" i="60"/>
  <c r="J60" i="60"/>
  <c r="J61" i="60"/>
  <c r="J62" i="60"/>
  <c r="J63" i="60"/>
  <c r="J64" i="60"/>
  <c r="J65" i="60"/>
  <c r="J66" i="60"/>
  <c r="J67" i="60"/>
  <c r="J68" i="60"/>
  <c r="J69" i="60"/>
  <c r="J70" i="60"/>
  <c r="J71" i="60"/>
  <c r="J72" i="60"/>
  <c r="J73" i="60"/>
  <c r="J74" i="60"/>
  <c r="J75" i="60"/>
  <c r="J76" i="60"/>
  <c r="J77" i="60"/>
  <c r="J78" i="60"/>
  <c r="J79" i="60"/>
  <c r="J53" i="60"/>
  <c r="J5" i="60"/>
  <c r="J6" i="60"/>
  <c r="J7" i="60"/>
  <c r="J8" i="60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30" i="60"/>
  <c r="J31" i="60"/>
  <c r="J32" i="60"/>
  <c r="J33" i="60"/>
  <c r="J34" i="60"/>
  <c r="J35" i="60"/>
  <c r="J36" i="60"/>
  <c r="J37" i="60"/>
  <c r="J38" i="60"/>
  <c r="J39" i="60"/>
  <c r="J40" i="60"/>
  <c r="J41" i="60"/>
  <c r="J42" i="60"/>
  <c r="J43" i="60"/>
  <c r="J44" i="60"/>
  <c r="J45" i="60"/>
  <c r="J46" i="60"/>
  <c r="J47" i="60"/>
  <c r="J4" i="60"/>
  <c r="E5" i="60"/>
  <c r="E6" i="60"/>
  <c r="E7" i="60"/>
  <c r="E8" i="60"/>
  <c r="E9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" i="60"/>
  <c r="E54" i="60"/>
  <c r="E55" i="60"/>
  <c r="E56" i="60"/>
  <c r="E57" i="60"/>
  <c r="E58" i="60"/>
  <c r="E59" i="60"/>
  <c r="E60" i="60"/>
  <c r="E61" i="60"/>
  <c r="E62" i="60"/>
  <c r="E63" i="60"/>
  <c r="E64" i="60"/>
  <c r="E65" i="60"/>
  <c r="E66" i="60"/>
  <c r="E67" i="60"/>
  <c r="E68" i="60"/>
  <c r="E69" i="60"/>
  <c r="E70" i="60"/>
  <c r="E71" i="60"/>
  <c r="E72" i="60"/>
  <c r="E73" i="60"/>
  <c r="E74" i="60"/>
  <c r="E75" i="60"/>
  <c r="E76" i="60"/>
  <c r="E77" i="60"/>
  <c r="E78" i="60"/>
  <c r="E79" i="60"/>
  <c r="E53" i="60"/>
  <c r="T70" i="60"/>
  <c r="T71" i="60"/>
  <c r="T72" i="60"/>
  <c r="T73" i="60"/>
  <c r="T74" i="60"/>
  <c r="T75" i="60"/>
  <c r="T76" i="60"/>
  <c r="T77" i="60"/>
  <c r="T78" i="60"/>
  <c r="T79" i="60"/>
  <c r="V78" i="56" l="1"/>
  <c r="T78" i="56"/>
  <c r="R78" i="56"/>
  <c r="P78" i="56"/>
  <c r="O78" i="56"/>
  <c r="N78" i="56"/>
  <c r="M78" i="56"/>
  <c r="L78" i="56"/>
  <c r="V40" i="56"/>
  <c r="T40" i="56"/>
  <c r="R40" i="56"/>
  <c r="M40" i="56"/>
  <c r="N40" i="56"/>
  <c r="O40" i="56"/>
  <c r="P40" i="56"/>
  <c r="L40" i="56"/>
  <c r="Q77" i="56"/>
  <c r="J77" i="56"/>
  <c r="I77" i="56"/>
  <c r="E77" i="56"/>
  <c r="D77" i="56"/>
  <c r="Q76" i="56"/>
  <c r="J76" i="56"/>
  <c r="I76" i="56"/>
  <c r="E76" i="56"/>
  <c r="D76" i="56"/>
  <c r="Q75" i="56"/>
  <c r="J75" i="56"/>
  <c r="I75" i="56"/>
  <c r="E75" i="56"/>
  <c r="D75" i="56"/>
  <c r="Q74" i="56"/>
  <c r="J74" i="56"/>
  <c r="I74" i="56"/>
  <c r="E74" i="56"/>
  <c r="D74" i="56"/>
  <c r="Q73" i="56"/>
  <c r="J73" i="56"/>
  <c r="I73" i="56"/>
  <c r="E73" i="56"/>
  <c r="D73" i="56"/>
  <c r="Q72" i="56"/>
  <c r="J72" i="56"/>
  <c r="I72" i="56"/>
  <c r="E72" i="56"/>
  <c r="D72" i="56"/>
  <c r="Q71" i="56"/>
  <c r="J71" i="56"/>
  <c r="I71" i="56"/>
  <c r="E71" i="56"/>
  <c r="D71" i="56"/>
  <c r="Q70" i="56"/>
  <c r="J70" i="56"/>
  <c r="I70" i="56"/>
  <c r="E70" i="56"/>
  <c r="D70" i="56"/>
  <c r="Q69" i="56"/>
  <c r="J69" i="56"/>
  <c r="I69" i="56"/>
  <c r="E69" i="56"/>
  <c r="D69" i="56"/>
  <c r="Q68" i="56"/>
  <c r="J68" i="56"/>
  <c r="I68" i="56"/>
  <c r="E68" i="56"/>
  <c r="D68" i="56"/>
  <c r="Q67" i="56"/>
  <c r="J67" i="56"/>
  <c r="I67" i="56"/>
  <c r="E67" i="56"/>
  <c r="D67" i="56"/>
  <c r="Q66" i="56"/>
  <c r="J66" i="56"/>
  <c r="I66" i="56"/>
  <c r="E66" i="56"/>
  <c r="D66" i="56"/>
  <c r="Q65" i="56"/>
  <c r="X65" i="56" s="1"/>
  <c r="J65" i="56"/>
  <c r="I65" i="56"/>
  <c r="E65" i="56"/>
  <c r="D65" i="56"/>
  <c r="Q64" i="56"/>
  <c r="X64" i="56" s="1"/>
  <c r="J64" i="56"/>
  <c r="I64" i="56"/>
  <c r="E64" i="56"/>
  <c r="D64" i="56"/>
  <c r="Q63" i="56"/>
  <c r="X63" i="56" s="1"/>
  <c r="J63" i="56"/>
  <c r="I63" i="56"/>
  <c r="E63" i="56"/>
  <c r="D63" i="56"/>
  <c r="Q62" i="56"/>
  <c r="X62" i="56" s="1"/>
  <c r="J62" i="56"/>
  <c r="I62" i="56"/>
  <c r="E62" i="56"/>
  <c r="D62" i="56"/>
  <c r="Q61" i="56"/>
  <c r="X61" i="56" s="1"/>
  <c r="J61" i="56"/>
  <c r="I61" i="56"/>
  <c r="E61" i="56"/>
  <c r="D61" i="56"/>
  <c r="Q60" i="56"/>
  <c r="X60" i="56" s="1"/>
  <c r="J60" i="56"/>
  <c r="I60" i="56"/>
  <c r="E60" i="56"/>
  <c r="D60" i="56"/>
  <c r="Q59" i="56"/>
  <c r="X59" i="56" s="1"/>
  <c r="J59" i="56"/>
  <c r="I59" i="56"/>
  <c r="H59" i="56"/>
  <c r="G59" i="56"/>
  <c r="E59" i="56"/>
  <c r="D59" i="56"/>
  <c r="Q58" i="56"/>
  <c r="X58" i="56" s="1"/>
  <c r="J58" i="56"/>
  <c r="I58" i="56"/>
  <c r="H58" i="56"/>
  <c r="G58" i="56"/>
  <c r="E58" i="56"/>
  <c r="D58" i="56"/>
  <c r="Q57" i="56"/>
  <c r="X57" i="56" s="1"/>
  <c r="J57" i="56"/>
  <c r="I57" i="56"/>
  <c r="H57" i="56"/>
  <c r="G57" i="56"/>
  <c r="E57" i="56"/>
  <c r="D57" i="56"/>
  <c r="Q56" i="56"/>
  <c r="X56" i="56" s="1"/>
  <c r="J56" i="56"/>
  <c r="I56" i="56"/>
  <c r="H56" i="56"/>
  <c r="G56" i="56"/>
  <c r="E56" i="56"/>
  <c r="D56" i="56"/>
  <c r="Q55" i="56"/>
  <c r="X55" i="56" s="1"/>
  <c r="J55" i="56"/>
  <c r="I55" i="56"/>
  <c r="H55" i="56"/>
  <c r="G55" i="56"/>
  <c r="E55" i="56"/>
  <c r="D55" i="56"/>
  <c r="Q54" i="56"/>
  <c r="X54" i="56" s="1"/>
  <c r="J54" i="56"/>
  <c r="I54" i="56"/>
  <c r="H54" i="56"/>
  <c r="G54" i="56"/>
  <c r="E54" i="56"/>
  <c r="D54" i="56"/>
  <c r="Q53" i="56"/>
  <c r="X53" i="56" s="1"/>
  <c r="J53" i="56"/>
  <c r="I53" i="56"/>
  <c r="H53" i="56"/>
  <c r="G53" i="56"/>
  <c r="E53" i="56"/>
  <c r="D53" i="56"/>
  <c r="Q52" i="56"/>
  <c r="X52" i="56" s="1"/>
  <c r="J52" i="56"/>
  <c r="I52" i="56"/>
  <c r="H52" i="56"/>
  <c r="G52" i="56"/>
  <c r="E52" i="56"/>
  <c r="D52" i="56"/>
  <c r="Q51" i="56"/>
  <c r="X51" i="56" s="1"/>
  <c r="J51" i="56"/>
  <c r="I51" i="56"/>
  <c r="H51" i="56"/>
  <c r="G51" i="56"/>
  <c r="E51" i="56"/>
  <c r="D51" i="56"/>
  <c r="Q50" i="56"/>
  <c r="X50" i="56" s="1"/>
  <c r="J50" i="56"/>
  <c r="I50" i="56"/>
  <c r="H50" i="56"/>
  <c r="G50" i="56"/>
  <c r="E50" i="56"/>
  <c r="D50" i="56"/>
  <c r="Q49" i="56"/>
  <c r="X49" i="56" s="1"/>
  <c r="J49" i="56"/>
  <c r="I49" i="56"/>
  <c r="H49" i="56"/>
  <c r="G49" i="56"/>
  <c r="E49" i="56"/>
  <c r="D49" i="56"/>
  <c r="Q48" i="56"/>
  <c r="X48" i="56" s="1"/>
  <c r="J48" i="56"/>
  <c r="I48" i="56"/>
  <c r="H48" i="56"/>
  <c r="G48" i="56"/>
  <c r="E48" i="56"/>
  <c r="D48" i="56"/>
  <c r="Q47" i="56"/>
  <c r="X47" i="56" s="1"/>
  <c r="J47" i="56"/>
  <c r="I47" i="56"/>
  <c r="H47" i="56"/>
  <c r="G47" i="56"/>
  <c r="E47" i="56"/>
  <c r="D47" i="56"/>
  <c r="Q46" i="56"/>
  <c r="X46" i="56" s="1"/>
  <c r="J46" i="56"/>
  <c r="I46" i="56"/>
  <c r="H46" i="56"/>
  <c r="G46" i="56"/>
  <c r="E46" i="56"/>
  <c r="D46" i="56"/>
  <c r="Q45" i="56"/>
  <c r="X45" i="56" s="1"/>
  <c r="J45" i="56"/>
  <c r="I45" i="56"/>
  <c r="H45" i="56"/>
  <c r="G45" i="56"/>
  <c r="E45" i="56"/>
  <c r="D45" i="56"/>
  <c r="Q44" i="56"/>
  <c r="X44" i="56" s="1"/>
  <c r="J44" i="56"/>
  <c r="I44" i="56"/>
  <c r="H44" i="56"/>
  <c r="G44" i="56"/>
  <c r="E44" i="56"/>
  <c r="D44" i="56"/>
  <c r="C43" i="56"/>
  <c r="Q39" i="56"/>
  <c r="J39" i="56"/>
  <c r="I39" i="56"/>
  <c r="E39" i="56"/>
  <c r="D39" i="56"/>
  <c r="Q38" i="56"/>
  <c r="J38" i="56"/>
  <c r="I38" i="56"/>
  <c r="E38" i="56"/>
  <c r="D38" i="56"/>
  <c r="Q37" i="56"/>
  <c r="J37" i="56"/>
  <c r="I37" i="56"/>
  <c r="E37" i="56"/>
  <c r="D37" i="56"/>
  <c r="Q36" i="56"/>
  <c r="J36" i="56"/>
  <c r="I36" i="56"/>
  <c r="E36" i="56"/>
  <c r="D36" i="56"/>
  <c r="Q35" i="56"/>
  <c r="J35" i="56"/>
  <c r="I35" i="56"/>
  <c r="E35" i="56"/>
  <c r="D35" i="56"/>
  <c r="Q34" i="56"/>
  <c r="J34" i="56"/>
  <c r="I34" i="56"/>
  <c r="E34" i="56"/>
  <c r="D34" i="56"/>
  <c r="Q33" i="56"/>
  <c r="J33" i="56"/>
  <c r="I33" i="56"/>
  <c r="E33" i="56"/>
  <c r="D33" i="56"/>
  <c r="Q32" i="56"/>
  <c r="J32" i="56"/>
  <c r="I32" i="56"/>
  <c r="E32" i="56"/>
  <c r="D32" i="56"/>
  <c r="Q31" i="56"/>
  <c r="J31" i="56"/>
  <c r="I31" i="56"/>
  <c r="E31" i="56"/>
  <c r="D31" i="56"/>
  <c r="Q30" i="56"/>
  <c r="J30" i="56"/>
  <c r="I30" i="56"/>
  <c r="E30" i="56"/>
  <c r="D30" i="56"/>
  <c r="Q29" i="56"/>
  <c r="J29" i="56"/>
  <c r="I29" i="56"/>
  <c r="E29" i="56"/>
  <c r="D29" i="56"/>
  <c r="Q28" i="56"/>
  <c r="J28" i="56"/>
  <c r="I28" i="56"/>
  <c r="E28" i="56"/>
  <c r="D28" i="56"/>
  <c r="Q27" i="56"/>
  <c r="J27" i="56"/>
  <c r="I27" i="56"/>
  <c r="E27" i="56"/>
  <c r="D27" i="56"/>
  <c r="Q26" i="56"/>
  <c r="J26" i="56"/>
  <c r="I26" i="56"/>
  <c r="E26" i="56"/>
  <c r="D26" i="56"/>
  <c r="Q25" i="56"/>
  <c r="J25" i="56"/>
  <c r="I25" i="56"/>
  <c r="E25" i="56"/>
  <c r="D25" i="56"/>
  <c r="Q24" i="56"/>
  <c r="J24" i="56"/>
  <c r="I24" i="56"/>
  <c r="E24" i="56"/>
  <c r="D24" i="56"/>
  <c r="Q23" i="56"/>
  <c r="J23" i="56"/>
  <c r="I23" i="56"/>
  <c r="E23" i="56"/>
  <c r="D23" i="56"/>
  <c r="Q22" i="56"/>
  <c r="J22" i="56"/>
  <c r="I22" i="56"/>
  <c r="E22" i="56"/>
  <c r="D22" i="56"/>
  <c r="Q21" i="56"/>
  <c r="J21" i="56"/>
  <c r="I21" i="56"/>
  <c r="E21" i="56"/>
  <c r="D21" i="56"/>
  <c r="Q20" i="56"/>
  <c r="J20" i="56"/>
  <c r="I20" i="56"/>
  <c r="E20" i="56"/>
  <c r="D20" i="56"/>
  <c r="Q19" i="56"/>
  <c r="X19" i="56" s="1"/>
  <c r="J19" i="56"/>
  <c r="I19" i="56"/>
  <c r="H19" i="56"/>
  <c r="G19" i="56"/>
  <c r="E19" i="56"/>
  <c r="D19" i="56"/>
  <c r="Q18" i="56"/>
  <c r="X18" i="56" s="1"/>
  <c r="J18" i="56"/>
  <c r="I18" i="56"/>
  <c r="H18" i="56"/>
  <c r="G18" i="56"/>
  <c r="E18" i="56"/>
  <c r="D18" i="56"/>
  <c r="Q17" i="56"/>
  <c r="X17" i="56" s="1"/>
  <c r="J17" i="56"/>
  <c r="I17" i="56"/>
  <c r="H17" i="56"/>
  <c r="G17" i="56"/>
  <c r="E17" i="56"/>
  <c r="D17" i="56"/>
  <c r="Q16" i="56"/>
  <c r="X16" i="56" s="1"/>
  <c r="J16" i="56"/>
  <c r="I16" i="56"/>
  <c r="H16" i="56"/>
  <c r="G16" i="56"/>
  <c r="E16" i="56"/>
  <c r="D16" i="56"/>
  <c r="Q15" i="56"/>
  <c r="X15" i="56" s="1"/>
  <c r="J15" i="56"/>
  <c r="I15" i="56"/>
  <c r="H15" i="56"/>
  <c r="G15" i="56"/>
  <c r="E15" i="56"/>
  <c r="D15" i="56"/>
  <c r="Q14" i="56"/>
  <c r="X14" i="56" s="1"/>
  <c r="J14" i="56"/>
  <c r="I14" i="56"/>
  <c r="H14" i="56"/>
  <c r="G14" i="56"/>
  <c r="E14" i="56"/>
  <c r="D14" i="56"/>
  <c r="Q13" i="56"/>
  <c r="X13" i="56" s="1"/>
  <c r="J13" i="56"/>
  <c r="I13" i="56"/>
  <c r="H13" i="56"/>
  <c r="G13" i="56"/>
  <c r="E13" i="56"/>
  <c r="D13" i="56"/>
  <c r="Q12" i="56"/>
  <c r="X12" i="56" s="1"/>
  <c r="J12" i="56"/>
  <c r="I12" i="56"/>
  <c r="H12" i="56"/>
  <c r="G12" i="56"/>
  <c r="E12" i="56"/>
  <c r="D12" i="56"/>
  <c r="Q11" i="56"/>
  <c r="X11" i="56" s="1"/>
  <c r="J11" i="56"/>
  <c r="I11" i="56"/>
  <c r="H11" i="56"/>
  <c r="G11" i="56"/>
  <c r="E11" i="56"/>
  <c r="D11" i="56"/>
  <c r="Q10" i="56"/>
  <c r="X10" i="56" s="1"/>
  <c r="J10" i="56"/>
  <c r="I10" i="56"/>
  <c r="H10" i="56"/>
  <c r="G10" i="56"/>
  <c r="E10" i="56"/>
  <c r="D10" i="56"/>
  <c r="Q9" i="56"/>
  <c r="X9" i="56" s="1"/>
  <c r="J9" i="56"/>
  <c r="I9" i="56"/>
  <c r="H9" i="56"/>
  <c r="G9" i="56"/>
  <c r="E9" i="56"/>
  <c r="D9" i="56"/>
  <c r="Q8" i="56"/>
  <c r="X8" i="56" s="1"/>
  <c r="J8" i="56"/>
  <c r="I8" i="56"/>
  <c r="H8" i="56"/>
  <c r="G8" i="56"/>
  <c r="E8" i="56"/>
  <c r="D8" i="56"/>
  <c r="Q7" i="56"/>
  <c r="X7" i="56" s="1"/>
  <c r="J7" i="56"/>
  <c r="I7" i="56"/>
  <c r="H7" i="56"/>
  <c r="G7" i="56"/>
  <c r="E7" i="56"/>
  <c r="D7" i="56"/>
  <c r="Q6" i="56"/>
  <c r="X6" i="56" s="1"/>
  <c r="J6" i="56"/>
  <c r="I6" i="56"/>
  <c r="H6" i="56"/>
  <c r="G6" i="56"/>
  <c r="E6" i="56"/>
  <c r="D6" i="56"/>
  <c r="Q5" i="56"/>
  <c r="X5" i="56" s="1"/>
  <c r="J5" i="56"/>
  <c r="I5" i="56"/>
  <c r="H5" i="56"/>
  <c r="G5" i="56"/>
  <c r="E5" i="56"/>
  <c r="D5" i="56"/>
  <c r="Q4" i="56"/>
  <c r="X4" i="56" s="1"/>
  <c r="J4" i="56"/>
  <c r="I4" i="56"/>
  <c r="H4" i="56"/>
  <c r="G4" i="56"/>
  <c r="E4" i="56"/>
  <c r="D4" i="56"/>
  <c r="F12" i="56" l="1"/>
  <c r="F15" i="56"/>
  <c r="E78" i="56"/>
  <c r="F56" i="56"/>
  <c r="F59" i="56"/>
  <c r="D78" i="56"/>
  <c r="F48" i="56"/>
  <c r="F51" i="56"/>
  <c r="D40" i="56"/>
  <c r="F7" i="56"/>
  <c r="F20" i="56"/>
  <c r="F22" i="56"/>
  <c r="F24" i="56"/>
  <c r="F26" i="56"/>
  <c r="F28" i="56"/>
  <c r="F30" i="56"/>
  <c r="F32" i="56"/>
  <c r="F34" i="56"/>
  <c r="F36" i="56"/>
  <c r="F38" i="56"/>
  <c r="F47" i="56"/>
  <c r="F52" i="56"/>
  <c r="F55" i="56"/>
  <c r="F60" i="56"/>
  <c r="F62" i="56"/>
  <c r="F64" i="56"/>
  <c r="F66" i="56"/>
  <c r="F68" i="56"/>
  <c r="F70" i="56"/>
  <c r="F72" i="56"/>
  <c r="F74" i="56"/>
  <c r="F76" i="56"/>
  <c r="F11" i="56"/>
  <c r="F16" i="56"/>
  <c r="F19" i="56"/>
  <c r="F8" i="56"/>
  <c r="E40" i="56"/>
  <c r="F5" i="56"/>
  <c r="F6" i="56"/>
  <c r="F9" i="56"/>
  <c r="F10" i="56"/>
  <c r="F13" i="56"/>
  <c r="F14" i="56"/>
  <c r="F17" i="56"/>
  <c r="F18" i="56"/>
  <c r="F21" i="56"/>
  <c r="F23" i="56"/>
  <c r="F25" i="56"/>
  <c r="F27" i="56"/>
  <c r="F29" i="56"/>
  <c r="F31" i="56"/>
  <c r="F33" i="56"/>
  <c r="F35" i="56"/>
  <c r="F37" i="56"/>
  <c r="F39" i="56"/>
  <c r="F45" i="56"/>
  <c r="F46" i="56"/>
  <c r="F49" i="56"/>
  <c r="F50" i="56"/>
  <c r="F53" i="56"/>
  <c r="F54" i="56"/>
  <c r="F57" i="56"/>
  <c r="F58" i="56"/>
  <c r="F61" i="56"/>
  <c r="F63" i="56"/>
  <c r="F65" i="56"/>
  <c r="F67" i="56"/>
  <c r="F69" i="56"/>
  <c r="F71" i="56"/>
  <c r="F73" i="56"/>
  <c r="F75" i="56"/>
  <c r="F77" i="56"/>
  <c r="F4" i="56"/>
  <c r="F44" i="56"/>
  <c r="O136" i="1"/>
  <c r="P136" i="1"/>
  <c r="Q136" i="1"/>
  <c r="R136" i="1"/>
  <c r="S136" i="1"/>
  <c r="U136" i="1"/>
  <c r="W136" i="1"/>
  <c r="Y136" i="1"/>
  <c r="AB136" i="1"/>
  <c r="AD136" i="1"/>
  <c r="N136" i="1"/>
  <c r="F127" i="1"/>
  <c r="G127" i="1"/>
  <c r="F128" i="1"/>
  <c r="G128" i="1"/>
  <c r="F129" i="1"/>
  <c r="G129" i="1"/>
  <c r="H129" i="1" s="1"/>
  <c r="F130" i="1"/>
  <c r="G130" i="1"/>
  <c r="F131" i="1"/>
  <c r="G131" i="1"/>
  <c r="F132" i="1"/>
  <c r="G132" i="1"/>
  <c r="F133" i="1"/>
  <c r="G133" i="1"/>
  <c r="F134" i="1"/>
  <c r="G134" i="1"/>
  <c r="F135" i="1"/>
  <c r="G135" i="1"/>
  <c r="K135" i="1"/>
  <c r="L135" i="1"/>
  <c r="T135" i="1"/>
  <c r="K134" i="1"/>
  <c r="L134" i="1"/>
  <c r="T134" i="1"/>
  <c r="K133" i="1"/>
  <c r="L133" i="1"/>
  <c r="T133" i="1"/>
  <c r="K132" i="1"/>
  <c r="L132" i="1"/>
  <c r="T132" i="1"/>
  <c r="K131" i="1"/>
  <c r="L131" i="1"/>
  <c r="T131" i="1"/>
  <c r="K130" i="1"/>
  <c r="L130" i="1"/>
  <c r="T130" i="1"/>
  <c r="K129" i="1"/>
  <c r="L129" i="1"/>
  <c r="T129" i="1"/>
  <c r="K128" i="1"/>
  <c r="L128" i="1"/>
  <c r="T128" i="1"/>
  <c r="K127" i="1"/>
  <c r="L127" i="1"/>
  <c r="T127" i="1"/>
  <c r="I90" i="1"/>
  <c r="J90" i="1"/>
  <c r="I102" i="1"/>
  <c r="J102" i="1"/>
  <c r="I98" i="1"/>
  <c r="J98" i="1"/>
  <c r="I97" i="1"/>
  <c r="J97" i="1"/>
  <c r="F78" i="56" l="1"/>
  <c r="F40" i="56"/>
  <c r="H133" i="1"/>
  <c r="H131" i="1"/>
  <c r="H130" i="1"/>
  <c r="H135" i="1"/>
  <c r="H134" i="1"/>
  <c r="H127" i="1"/>
  <c r="H132" i="1"/>
  <c r="H128" i="1"/>
  <c r="S56" i="207"/>
  <c r="L56" i="207"/>
  <c r="K56" i="207"/>
  <c r="G56" i="207"/>
  <c r="F56" i="207"/>
  <c r="S55" i="207"/>
  <c r="L55" i="207"/>
  <c r="K55" i="207"/>
  <c r="G55" i="207"/>
  <c r="F55" i="207"/>
  <c r="S54" i="207"/>
  <c r="L54" i="207"/>
  <c r="K54" i="207"/>
  <c r="G54" i="207"/>
  <c r="F54" i="207"/>
  <c r="S53" i="207"/>
  <c r="L53" i="207"/>
  <c r="K53" i="207"/>
  <c r="G53" i="207"/>
  <c r="F53" i="207"/>
  <c r="S52" i="207"/>
  <c r="L52" i="207"/>
  <c r="K52" i="207"/>
  <c r="G52" i="207"/>
  <c r="F52" i="207"/>
  <c r="S51" i="207"/>
  <c r="L51" i="207"/>
  <c r="K51" i="207"/>
  <c r="G51" i="207"/>
  <c r="F51" i="207"/>
  <c r="S50" i="207"/>
  <c r="L50" i="207"/>
  <c r="K50" i="207"/>
  <c r="G50" i="207"/>
  <c r="F50" i="207"/>
  <c r="S49" i="207"/>
  <c r="L49" i="207"/>
  <c r="K49" i="207"/>
  <c r="G49" i="207"/>
  <c r="F49" i="207"/>
  <c r="S48" i="207"/>
  <c r="L48" i="207"/>
  <c r="K48" i="207"/>
  <c r="G48" i="207"/>
  <c r="F48" i="207"/>
  <c r="S47" i="207"/>
  <c r="L47" i="207"/>
  <c r="K47" i="207"/>
  <c r="G47" i="207"/>
  <c r="F47" i="207"/>
  <c r="S46" i="207"/>
  <c r="L46" i="207"/>
  <c r="K46" i="207"/>
  <c r="G46" i="207"/>
  <c r="F46" i="207"/>
  <c r="S45" i="207"/>
  <c r="L45" i="207"/>
  <c r="K45" i="207"/>
  <c r="G45" i="207"/>
  <c r="F45" i="207"/>
  <c r="S44" i="207"/>
  <c r="L44" i="207"/>
  <c r="K44" i="207"/>
  <c r="G44" i="207"/>
  <c r="F44" i="207"/>
  <c r="S43" i="207"/>
  <c r="L43" i="207"/>
  <c r="K43" i="207"/>
  <c r="G43" i="207"/>
  <c r="F43" i="207"/>
  <c r="S42" i="207"/>
  <c r="L42" i="207"/>
  <c r="K42" i="207"/>
  <c r="G42" i="207"/>
  <c r="F42" i="207"/>
  <c r="S41" i="207"/>
  <c r="Z41" i="207" s="1"/>
  <c r="L41" i="207"/>
  <c r="K41" i="207"/>
  <c r="J41" i="207"/>
  <c r="I41" i="207"/>
  <c r="G41" i="207"/>
  <c r="F41" i="207"/>
  <c r="S40" i="207"/>
  <c r="Z40" i="207" s="1"/>
  <c r="L40" i="207"/>
  <c r="K40" i="207"/>
  <c r="J40" i="207"/>
  <c r="I40" i="207"/>
  <c r="G40" i="207"/>
  <c r="F40" i="207"/>
  <c r="S39" i="207"/>
  <c r="Z39" i="207" s="1"/>
  <c r="L39" i="207"/>
  <c r="K39" i="207"/>
  <c r="J39" i="207"/>
  <c r="I39" i="207"/>
  <c r="G39" i="207"/>
  <c r="F39" i="207"/>
  <c r="S38" i="207"/>
  <c r="Z38" i="207" s="1"/>
  <c r="L38" i="207"/>
  <c r="K38" i="207"/>
  <c r="J38" i="207"/>
  <c r="I38" i="207"/>
  <c r="G38" i="207"/>
  <c r="F38" i="207"/>
  <c r="S37" i="207"/>
  <c r="Z37" i="207" s="1"/>
  <c r="L37" i="207"/>
  <c r="K37" i="207"/>
  <c r="J37" i="207"/>
  <c r="I37" i="207"/>
  <c r="G37" i="207"/>
  <c r="F37" i="207"/>
  <c r="S36" i="207"/>
  <c r="Z36" i="207" s="1"/>
  <c r="L36" i="207"/>
  <c r="K36" i="207"/>
  <c r="J36" i="207"/>
  <c r="I36" i="207"/>
  <c r="G36" i="207"/>
  <c r="F36" i="207"/>
  <c r="S35" i="207"/>
  <c r="Z35" i="207" s="1"/>
  <c r="L35" i="207"/>
  <c r="K35" i="207"/>
  <c r="J35" i="207"/>
  <c r="I35" i="207"/>
  <c r="G35" i="207"/>
  <c r="F35" i="207"/>
  <c r="S34" i="207"/>
  <c r="Z34" i="207" s="1"/>
  <c r="L34" i="207"/>
  <c r="K34" i="207"/>
  <c r="J34" i="207"/>
  <c r="I34" i="207"/>
  <c r="G34" i="207"/>
  <c r="F34" i="207"/>
  <c r="S33" i="207"/>
  <c r="Z33" i="207" s="1"/>
  <c r="L33" i="207"/>
  <c r="K33" i="207"/>
  <c r="J33" i="207"/>
  <c r="I33" i="207"/>
  <c r="G33" i="207"/>
  <c r="F33" i="207"/>
  <c r="S32" i="207"/>
  <c r="Z32" i="207" s="1"/>
  <c r="L32" i="207"/>
  <c r="K32" i="207"/>
  <c r="J32" i="207"/>
  <c r="I32" i="207"/>
  <c r="G32" i="207"/>
  <c r="F32" i="207"/>
  <c r="E31" i="207"/>
  <c r="S26" i="207"/>
  <c r="L26" i="207"/>
  <c r="K26" i="207"/>
  <c r="G26" i="207"/>
  <c r="F26" i="207"/>
  <c r="S25" i="207"/>
  <c r="L25" i="207"/>
  <c r="K25" i="207"/>
  <c r="G25" i="207"/>
  <c r="F25" i="207"/>
  <c r="S24" i="207"/>
  <c r="L24" i="207"/>
  <c r="K24" i="207"/>
  <c r="G24" i="207"/>
  <c r="F24" i="207"/>
  <c r="S23" i="207"/>
  <c r="L23" i="207"/>
  <c r="K23" i="207"/>
  <c r="G23" i="207"/>
  <c r="F23" i="207"/>
  <c r="S22" i="207"/>
  <c r="L22" i="207"/>
  <c r="K22" i="207"/>
  <c r="G22" i="207"/>
  <c r="F22" i="207"/>
  <c r="S21" i="207"/>
  <c r="L21" i="207"/>
  <c r="K21" i="207"/>
  <c r="G21" i="207"/>
  <c r="F21" i="207"/>
  <c r="S20" i="207"/>
  <c r="L20" i="207"/>
  <c r="K20" i="207"/>
  <c r="G20" i="207"/>
  <c r="F20" i="207"/>
  <c r="S19" i="207"/>
  <c r="L19" i="207"/>
  <c r="K19" i="207"/>
  <c r="G19" i="207"/>
  <c r="F19" i="207"/>
  <c r="S18" i="207"/>
  <c r="L18" i="207"/>
  <c r="K18" i="207"/>
  <c r="G18" i="207"/>
  <c r="F18" i="207"/>
  <c r="S17" i="207"/>
  <c r="L17" i="207"/>
  <c r="K17" i="207"/>
  <c r="G17" i="207"/>
  <c r="F17" i="207"/>
  <c r="S16" i="207"/>
  <c r="L16" i="207"/>
  <c r="K16" i="207"/>
  <c r="G16" i="207"/>
  <c r="F16" i="207"/>
  <c r="S15" i="207"/>
  <c r="L15" i="207"/>
  <c r="K15" i="207"/>
  <c r="G15" i="207"/>
  <c r="F15" i="207"/>
  <c r="S14" i="207"/>
  <c r="L14" i="207"/>
  <c r="K14" i="207"/>
  <c r="G14" i="207"/>
  <c r="F14" i="207"/>
  <c r="S13" i="207"/>
  <c r="Z13" i="207" s="1"/>
  <c r="L13" i="207"/>
  <c r="K13" i="207"/>
  <c r="J13" i="207"/>
  <c r="I13" i="207"/>
  <c r="G13" i="207"/>
  <c r="F13" i="207"/>
  <c r="S12" i="207"/>
  <c r="Z12" i="207" s="1"/>
  <c r="L12" i="207"/>
  <c r="K12" i="207"/>
  <c r="J12" i="207"/>
  <c r="I12" i="207"/>
  <c r="G12" i="207"/>
  <c r="F12" i="207"/>
  <c r="S11" i="207"/>
  <c r="Z11" i="207" s="1"/>
  <c r="L11" i="207"/>
  <c r="K11" i="207"/>
  <c r="J11" i="207"/>
  <c r="I11" i="207"/>
  <c r="G11" i="207"/>
  <c r="F11" i="207"/>
  <c r="S10" i="207"/>
  <c r="Z10" i="207" s="1"/>
  <c r="L10" i="207"/>
  <c r="K10" i="207"/>
  <c r="J10" i="207"/>
  <c r="I10" i="207"/>
  <c r="G10" i="207"/>
  <c r="F10" i="207"/>
  <c r="S9" i="207"/>
  <c r="Z9" i="207" s="1"/>
  <c r="L9" i="207"/>
  <c r="K9" i="207"/>
  <c r="J9" i="207"/>
  <c r="I9" i="207"/>
  <c r="G9" i="207"/>
  <c r="F9" i="207"/>
  <c r="S8" i="207"/>
  <c r="Z8" i="207" s="1"/>
  <c r="L8" i="207"/>
  <c r="K8" i="207"/>
  <c r="J8" i="207"/>
  <c r="I8" i="207"/>
  <c r="G8" i="207"/>
  <c r="F8" i="207"/>
  <c r="S7" i="207"/>
  <c r="Z7" i="207" s="1"/>
  <c r="L7" i="207"/>
  <c r="K7" i="207"/>
  <c r="J7" i="207"/>
  <c r="I7" i="207"/>
  <c r="G7" i="207"/>
  <c r="F7" i="207"/>
  <c r="S6" i="207"/>
  <c r="Z6" i="207" s="1"/>
  <c r="L6" i="207"/>
  <c r="K6" i="207"/>
  <c r="J6" i="207"/>
  <c r="I6" i="207"/>
  <c r="G6" i="207"/>
  <c r="F6" i="207"/>
  <c r="S5" i="207"/>
  <c r="Z5" i="207" s="1"/>
  <c r="L5" i="207"/>
  <c r="K5" i="207"/>
  <c r="J5" i="207"/>
  <c r="I5" i="207"/>
  <c r="G5" i="207"/>
  <c r="F5" i="207"/>
  <c r="S4" i="207"/>
  <c r="Z4" i="207" s="1"/>
  <c r="L4" i="207"/>
  <c r="K4" i="207"/>
  <c r="J4" i="207"/>
  <c r="I4" i="207"/>
  <c r="G4" i="207"/>
  <c r="F4" i="207"/>
  <c r="E3" i="207"/>
  <c r="S70" i="206"/>
  <c r="Z70" i="206" s="1"/>
  <c r="L70" i="206"/>
  <c r="K70" i="206"/>
  <c r="G70" i="206"/>
  <c r="F70" i="206"/>
  <c r="S69" i="206"/>
  <c r="Z69" i="206" s="1"/>
  <c r="L69" i="206"/>
  <c r="K69" i="206"/>
  <c r="G69" i="206"/>
  <c r="F69" i="206"/>
  <c r="S68" i="206"/>
  <c r="Z68" i="206" s="1"/>
  <c r="L68" i="206"/>
  <c r="K68" i="206"/>
  <c r="G68" i="206"/>
  <c r="F68" i="206"/>
  <c r="S67" i="206"/>
  <c r="Z67" i="206" s="1"/>
  <c r="L67" i="206"/>
  <c r="K67" i="206"/>
  <c r="G67" i="206"/>
  <c r="F67" i="206"/>
  <c r="S66" i="206"/>
  <c r="Z66" i="206" s="1"/>
  <c r="L66" i="206"/>
  <c r="K66" i="206"/>
  <c r="G66" i="206"/>
  <c r="F66" i="206"/>
  <c r="S65" i="206"/>
  <c r="Z65" i="206" s="1"/>
  <c r="L65" i="206"/>
  <c r="K65" i="206"/>
  <c r="G65" i="206"/>
  <c r="F65" i="206"/>
  <c r="S64" i="206"/>
  <c r="Z64" i="206" s="1"/>
  <c r="L64" i="206"/>
  <c r="K64" i="206"/>
  <c r="G64" i="206"/>
  <c r="F64" i="206"/>
  <c r="S63" i="206"/>
  <c r="Z63" i="206" s="1"/>
  <c r="L63" i="206"/>
  <c r="K63" i="206"/>
  <c r="G63" i="206"/>
  <c r="F63" i="206"/>
  <c r="S62" i="206"/>
  <c r="Z62" i="206" s="1"/>
  <c r="L62" i="206"/>
  <c r="K62" i="206"/>
  <c r="G62" i="206"/>
  <c r="F62" i="206"/>
  <c r="S61" i="206"/>
  <c r="Z61" i="206" s="1"/>
  <c r="L61" i="206"/>
  <c r="K61" i="206"/>
  <c r="G61" i="206"/>
  <c r="F61" i="206"/>
  <c r="S60" i="206"/>
  <c r="Z60" i="206" s="1"/>
  <c r="L60" i="206"/>
  <c r="K60" i="206"/>
  <c r="G60" i="206"/>
  <c r="F60" i="206"/>
  <c r="S59" i="206"/>
  <c r="Z59" i="206" s="1"/>
  <c r="L59" i="206"/>
  <c r="K59" i="206"/>
  <c r="G59" i="206"/>
  <c r="F59" i="206"/>
  <c r="S58" i="206"/>
  <c r="Z58" i="206" s="1"/>
  <c r="L58" i="206"/>
  <c r="K58" i="206"/>
  <c r="G58" i="206"/>
  <c r="F58" i="206"/>
  <c r="S57" i="206"/>
  <c r="Z57" i="206" s="1"/>
  <c r="L57" i="206"/>
  <c r="K57" i="206"/>
  <c r="G57" i="206"/>
  <c r="F57" i="206"/>
  <c r="S56" i="206"/>
  <c r="Z56" i="206" s="1"/>
  <c r="L56" i="206"/>
  <c r="K56" i="206"/>
  <c r="G56" i="206"/>
  <c r="F56" i="206"/>
  <c r="S55" i="206"/>
  <c r="Z55" i="206" s="1"/>
  <c r="L55" i="206"/>
  <c r="K55" i="206"/>
  <c r="G55" i="206"/>
  <c r="F55" i="206"/>
  <c r="S54" i="206"/>
  <c r="Z54" i="206" s="1"/>
  <c r="L54" i="206"/>
  <c r="K54" i="206"/>
  <c r="G54" i="206"/>
  <c r="F54" i="206"/>
  <c r="S53" i="206"/>
  <c r="Z53" i="206" s="1"/>
  <c r="L53" i="206"/>
  <c r="K53" i="206"/>
  <c r="G53" i="206"/>
  <c r="F53" i="206"/>
  <c r="S52" i="206"/>
  <c r="Z52" i="206" s="1"/>
  <c r="L52" i="206"/>
  <c r="K52" i="206"/>
  <c r="G52" i="206"/>
  <c r="F52" i="206"/>
  <c r="S51" i="206"/>
  <c r="L51" i="206"/>
  <c r="K51" i="206"/>
  <c r="G51" i="206"/>
  <c r="F51" i="206"/>
  <c r="S50" i="206"/>
  <c r="L50" i="206"/>
  <c r="K50" i="206"/>
  <c r="G50" i="206"/>
  <c r="F50" i="206"/>
  <c r="S47" i="206"/>
  <c r="Z47" i="206" s="1"/>
  <c r="L47" i="206"/>
  <c r="K47" i="206"/>
  <c r="J47" i="206"/>
  <c r="I47" i="206"/>
  <c r="G47" i="206"/>
  <c r="F47" i="206"/>
  <c r="S49" i="206"/>
  <c r="Z49" i="206" s="1"/>
  <c r="L49" i="206"/>
  <c r="K49" i="206"/>
  <c r="J49" i="206"/>
  <c r="I49" i="206"/>
  <c r="G49" i="206"/>
  <c r="F49" i="206"/>
  <c r="S42" i="206"/>
  <c r="Z42" i="206" s="1"/>
  <c r="L42" i="206"/>
  <c r="K42" i="206"/>
  <c r="J42" i="206"/>
  <c r="I42" i="206"/>
  <c r="G42" i="206"/>
  <c r="F42" i="206"/>
  <c r="S43" i="206"/>
  <c r="Z43" i="206" s="1"/>
  <c r="L43" i="206"/>
  <c r="K43" i="206"/>
  <c r="J43" i="206"/>
  <c r="I43" i="206"/>
  <c r="G43" i="206"/>
  <c r="F43" i="206"/>
  <c r="S46" i="206"/>
  <c r="Z46" i="206" s="1"/>
  <c r="L46" i="206"/>
  <c r="K46" i="206"/>
  <c r="J46" i="206"/>
  <c r="I46" i="206"/>
  <c r="G46" i="206"/>
  <c r="F46" i="206"/>
  <c r="S41" i="206"/>
  <c r="Z41" i="206" s="1"/>
  <c r="L41" i="206"/>
  <c r="K41" i="206"/>
  <c r="J41" i="206"/>
  <c r="I41" i="206"/>
  <c r="G41" i="206"/>
  <c r="F41" i="206"/>
  <c r="S38" i="206"/>
  <c r="Z38" i="206" s="1"/>
  <c r="L38" i="206"/>
  <c r="K38" i="206"/>
  <c r="J38" i="206"/>
  <c r="I38" i="206"/>
  <c r="G38" i="206"/>
  <c r="F38" i="206"/>
  <c r="S40" i="206"/>
  <c r="Z40" i="206" s="1"/>
  <c r="L40" i="206"/>
  <c r="K40" i="206"/>
  <c r="J40" i="206"/>
  <c r="I40" i="206"/>
  <c r="G40" i="206"/>
  <c r="F40" i="206"/>
  <c r="S48" i="206"/>
  <c r="Z48" i="206" s="1"/>
  <c r="L48" i="206"/>
  <c r="K48" i="206"/>
  <c r="J48" i="206"/>
  <c r="I48" i="206"/>
  <c r="G48" i="206"/>
  <c r="F48" i="206"/>
  <c r="S45" i="206"/>
  <c r="Z45" i="206" s="1"/>
  <c r="L45" i="206"/>
  <c r="K45" i="206"/>
  <c r="J45" i="206"/>
  <c r="I45" i="206"/>
  <c r="G45" i="206"/>
  <c r="F45" i="206"/>
  <c r="S37" i="206"/>
  <c r="Z37" i="206" s="1"/>
  <c r="L37" i="206"/>
  <c r="K37" i="206"/>
  <c r="J37" i="206"/>
  <c r="I37" i="206"/>
  <c r="G37" i="206"/>
  <c r="F37" i="206"/>
  <c r="S44" i="206"/>
  <c r="Z44" i="206" s="1"/>
  <c r="L44" i="206"/>
  <c r="K44" i="206"/>
  <c r="J44" i="206"/>
  <c r="I44" i="206"/>
  <c r="G44" i="206"/>
  <c r="F44" i="206"/>
  <c r="S39" i="206"/>
  <c r="Z39" i="206" s="1"/>
  <c r="L39" i="206"/>
  <c r="K39" i="206"/>
  <c r="J39" i="206"/>
  <c r="I39" i="206"/>
  <c r="G39" i="206"/>
  <c r="F39" i="206"/>
  <c r="S35" i="206"/>
  <c r="Z35" i="206" s="1"/>
  <c r="L35" i="206"/>
  <c r="K35" i="206"/>
  <c r="J35" i="206"/>
  <c r="I35" i="206"/>
  <c r="G35" i="206"/>
  <c r="F35" i="206"/>
  <c r="S34" i="206"/>
  <c r="Z34" i="206" s="1"/>
  <c r="L34" i="206"/>
  <c r="K34" i="206"/>
  <c r="J34" i="206"/>
  <c r="I34" i="206"/>
  <c r="G34" i="206"/>
  <c r="F34" i="206"/>
  <c r="S36" i="206"/>
  <c r="Z36" i="206" s="1"/>
  <c r="L36" i="206"/>
  <c r="K36" i="206"/>
  <c r="J36" i="206"/>
  <c r="I36" i="206"/>
  <c r="G36" i="206"/>
  <c r="F36" i="206"/>
  <c r="S28" i="206"/>
  <c r="L28" i="206"/>
  <c r="K28" i="206"/>
  <c r="G28" i="206"/>
  <c r="F28" i="206"/>
  <c r="S27" i="206"/>
  <c r="L27" i="206"/>
  <c r="K27" i="206"/>
  <c r="G27" i="206"/>
  <c r="F27" i="206"/>
  <c r="S26" i="206"/>
  <c r="L26" i="206"/>
  <c r="K26" i="206"/>
  <c r="G26" i="206"/>
  <c r="F26" i="206"/>
  <c r="S25" i="206"/>
  <c r="L25" i="206"/>
  <c r="K25" i="206"/>
  <c r="G25" i="206"/>
  <c r="F25" i="206"/>
  <c r="S24" i="206"/>
  <c r="L24" i="206"/>
  <c r="K24" i="206"/>
  <c r="G24" i="206"/>
  <c r="F24" i="206"/>
  <c r="S23" i="206"/>
  <c r="L23" i="206"/>
  <c r="K23" i="206"/>
  <c r="G23" i="206"/>
  <c r="F23" i="206"/>
  <c r="S22" i="206"/>
  <c r="L22" i="206"/>
  <c r="K22" i="206"/>
  <c r="G22" i="206"/>
  <c r="F22" i="206"/>
  <c r="S21" i="206"/>
  <c r="L21" i="206"/>
  <c r="K21" i="206"/>
  <c r="G21" i="206"/>
  <c r="F21" i="206"/>
  <c r="S20" i="206"/>
  <c r="L20" i="206"/>
  <c r="K20" i="206"/>
  <c r="G20" i="206"/>
  <c r="F20" i="206"/>
  <c r="S19" i="206"/>
  <c r="L19" i="206"/>
  <c r="K19" i="206"/>
  <c r="G19" i="206"/>
  <c r="F19" i="206"/>
  <c r="S18" i="206"/>
  <c r="L18" i="206"/>
  <c r="K18" i="206"/>
  <c r="G18" i="206"/>
  <c r="F18" i="206"/>
  <c r="S17" i="206"/>
  <c r="L17" i="206"/>
  <c r="K17" i="206"/>
  <c r="G17" i="206"/>
  <c r="F17" i="206"/>
  <c r="S16" i="206"/>
  <c r="L16" i="206"/>
  <c r="K16" i="206"/>
  <c r="G16" i="206"/>
  <c r="F16" i="206"/>
  <c r="S15" i="206"/>
  <c r="Z15" i="206" s="1"/>
  <c r="L15" i="206"/>
  <c r="K15" i="206"/>
  <c r="J15" i="206"/>
  <c r="I15" i="206"/>
  <c r="G15" i="206"/>
  <c r="F15" i="206"/>
  <c r="S14" i="206"/>
  <c r="Z14" i="206" s="1"/>
  <c r="L14" i="206"/>
  <c r="K14" i="206"/>
  <c r="J14" i="206"/>
  <c r="I14" i="206"/>
  <c r="G14" i="206"/>
  <c r="F14" i="206"/>
  <c r="S13" i="206"/>
  <c r="Z13" i="206" s="1"/>
  <c r="L13" i="206"/>
  <c r="K13" i="206"/>
  <c r="J13" i="206"/>
  <c r="I13" i="206"/>
  <c r="G13" i="206"/>
  <c r="F13" i="206"/>
  <c r="S8" i="206"/>
  <c r="Z8" i="206" s="1"/>
  <c r="L8" i="206"/>
  <c r="K8" i="206"/>
  <c r="J8" i="206"/>
  <c r="I8" i="206"/>
  <c r="G8" i="206"/>
  <c r="F8" i="206"/>
  <c r="S6" i="206"/>
  <c r="Z6" i="206" s="1"/>
  <c r="L6" i="206"/>
  <c r="K6" i="206"/>
  <c r="J6" i="206"/>
  <c r="I6" i="206"/>
  <c r="G6" i="206"/>
  <c r="F6" i="206"/>
  <c r="S10" i="206"/>
  <c r="Z10" i="206" s="1"/>
  <c r="L10" i="206"/>
  <c r="K10" i="206"/>
  <c r="J10" i="206"/>
  <c r="I10" i="206"/>
  <c r="G10" i="206"/>
  <c r="F10" i="206"/>
  <c r="S9" i="206"/>
  <c r="Z9" i="206" s="1"/>
  <c r="L9" i="206"/>
  <c r="K9" i="206"/>
  <c r="J9" i="206"/>
  <c r="I9" i="206"/>
  <c r="G9" i="206"/>
  <c r="F9" i="206"/>
  <c r="S7" i="206"/>
  <c r="Z7" i="206" s="1"/>
  <c r="L7" i="206"/>
  <c r="K7" i="206"/>
  <c r="J7" i="206"/>
  <c r="I7" i="206"/>
  <c r="G7" i="206"/>
  <c r="F7" i="206"/>
  <c r="S4" i="206"/>
  <c r="Z4" i="206" s="1"/>
  <c r="L4" i="206"/>
  <c r="K4" i="206"/>
  <c r="J4" i="206"/>
  <c r="I4" i="206"/>
  <c r="G4" i="206"/>
  <c r="F4" i="206"/>
  <c r="S12" i="206"/>
  <c r="Z12" i="206" s="1"/>
  <c r="L12" i="206"/>
  <c r="K12" i="206"/>
  <c r="J12" i="206"/>
  <c r="I12" i="206"/>
  <c r="G12" i="206"/>
  <c r="F12" i="206"/>
  <c r="S11" i="206"/>
  <c r="Z11" i="206" s="1"/>
  <c r="L11" i="206"/>
  <c r="K11" i="206"/>
  <c r="J11" i="206"/>
  <c r="I11" i="206"/>
  <c r="G11" i="206"/>
  <c r="F11" i="206"/>
  <c r="S5" i="206"/>
  <c r="Z5" i="206" s="1"/>
  <c r="L5" i="206"/>
  <c r="K5" i="206"/>
  <c r="J5" i="206"/>
  <c r="I5" i="206"/>
  <c r="G5" i="206"/>
  <c r="F5" i="206"/>
  <c r="E3" i="206"/>
  <c r="S69" i="204"/>
  <c r="Z69" i="204" s="1"/>
  <c r="L69" i="204"/>
  <c r="K69" i="204"/>
  <c r="G69" i="204"/>
  <c r="F69" i="204"/>
  <c r="S68" i="204"/>
  <c r="Z68" i="204" s="1"/>
  <c r="L68" i="204"/>
  <c r="K68" i="204"/>
  <c r="G68" i="204"/>
  <c r="F68" i="204"/>
  <c r="S67" i="204"/>
  <c r="Z67" i="204" s="1"/>
  <c r="L67" i="204"/>
  <c r="K67" i="204"/>
  <c r="G67" i="204"/>
  <c r="F67" i="204"/>
  <c r="S66" i="204"/>
  <c r="Z66" i="204" s="1"/>
  <c r="L66" i="204"/>
  <c r="K66" i="204"/>
  <c r="G66" i="204"/>
  <c r="F66" i="204"/>
  <c r="S65" i="204"/>
  <c r="Z65" i="204" s="1"/>
  <c r="L65" i="204"/>
  <c r="K65" i="204"/>
  <c r="G65" i="204"/>
  <c r="F65" i="204"/>
  <c r="S64" i="204"/>
  <c r="Z64" i="204" s="1"/>
  <c r="L64" i="204"/>
  <c r="K64" i="204"/>
  <c r="G64" i="204"/>
  <c r="F64" i="204"/>
  <c r="S63" i="204"/>
  <c r="Z63" i="204" s="1"/>
  <c r="L63" i="204"/>
  <c r="K63" i="204"/>
  <c r="G63" i="204"/>
  <c r="F63" i="204"/>
  <c r="S62" i="204"/>
  <c r="Z62" i="204" s="1"/>
  <c r="L62" i="204"/>
  <c r="K62" i="204"/>
  <c r="G62" i="204"/>
  <c r="F62" i="204"/>
  <c r="S61" i="204"/>
  <c r="Z61" i="204" s="1"/>
  <c r="L61" i="204"/>
  <c r="K61" i="204"/>
  <c r="G61" i="204"/>
  <c r="F61" i="204"/>
  <c r="S60" i="204"/>
  <c r="Z60" i="204" s="1"/>
  <c r="L60" i="204"/>
  <c r="K60" i="204"/>
  <c r="G60" i="204"/>
  <c r="F60" i="204"/>
  <c r="S59" i="204"/>
  <c r="Z59" i="204" s="1"/>
  <c r="L59" i="204"/>
  <c r="K59" i="204"/>
  <c r="G59" i="204"/>
  <c r="F59" i="204"/>
  <c r="S58" i="204"/>
  <c r="Z58" i="204" s="1"/>
  <c r="L58" i="204"/>
  <c r="K58" i="204"/>
  <c r="G58" i="204"/>
  <c r="F58" i="204"/>
  <c r="S57" i="204"/>
  <c r="Z57" i="204" s="1"/>
  <c r="L57" i="204"/>
  <c r="K57" i="204"/>
  <c r="G57" i="204"/>
  <c r="F57" i="204"/>
  <c r="S56" i="204"/>
  <c r="Z56" i="204" s="1"/>
  <c r="L56" i="204"/>
  <c r="K56" i="204"/>
  <c r="G56" i="204"/>
  <c r="F56" i="204"/>
  <c r="S55" i="204"/>
  <c r="Z55" i="204" s="1"/>
  <c r="L55" i="204"/>
  <c r="K55" i="204"/>
  <c r="G55" i="204"/>
  <c r="F55" i="204"/>
  <c r="S54" i="204"/>
  <c r="Z54" i="204" s="1"/>
  <c r="L54" i="204"/>
  <c r="K54" i="204"/>
  <c r="G54" i="204"/>
  <c r="F54" i="204"/>
  <c r="S53" i="204"/>
  <c r="Z53" i="204" s="1"/>
  <c r="L53" i="204"/>
  <c r="K53" i="204"/>
  <c r="G53" i="204"/>
  <c r="F53" i="204"/>
  <c r="S52" i="204"/>
  <c r="Z52" i="204" s="1"/>
  <c r="L52" i="204"/>
  <c r="K52" i="204"/>
  <c r="G52" i="204"/>
  <c r="F52" i="204"/>
  <c r="S51" i="204"/>
  <c r="Z51" i="204" s="1"/>
  <c r="L51" i="204"/>
  <c r="K51" i="204"/>
  <c r="J51" i="204"/>
  <c r="I51" i="204"/>
  <c r="G51" i="204"/>
  <c r="F51" i="204"/>
  <c r="S50" i="204"/>
  <c r="Z50" i="204" s="1"/>
  <c r="L50" i="204"/>
  <c r="K50" i="204"/>
  <c r="J50" i="204"/>
  <c r="I50" i="204"/>
  <c r="G50" i="204"/>
  <c r="F50" i="204"/>
  <c r="S49" i="204"/>
  <c r="Z49" i="204" s="1"/>
  <c r="L49" i="204"/>
  <c r="K49" i="204"/>
  <c r="J49" i="204"/>
  <c r="I49" i="204"/>
  <c r="G49" i="204"/>
  <c r="F49" i="204"/>
  <c r="S48" i="204"/>
  <c r="Z48" i="204" s="1"/>
  <c r="L48" i="204"/>
  <c r="K48" i="204"/>
  <c r="J48" i="204"/>
  <c r="I48" i="204"/>
  <c r="G48" i="204"/>
  <c r="F48" i="204"/>
  <c r="S47" i="204"/>
  <c r="Z47" i="204" s="1"/>
  <c r="L47" i="204"/>
  <c r="K47" i="204"/>
  <c r="J47" i="204"/>
  <c r="I47" i="204"/>
  <c r="G47" i="204"/>
  <c r="F47" i="204"/>
  <c r="S46" i="204"/>
  <c r="Z46" i="204" s="1"/>
  <c r="L46" i="204"/>
  <c r="K46" i="204"/>
  <c r="J46" i="204"/>
  <c r="I46" i="204"/>
  <c r="G46" i="204"/>
  <c r="F46" i="204"/>
  <c r="S45" i="204"/>
  <c r="Z45" i="204" s="1"/>
  <c r="L45" i="204"/>
  <c r="K45" i="204"/>
  <c r="J45" i="204"/>
  <c r="I45" i="204"/>
  <c r="G45" i="204"/>
  <c r="F45" i="204"/>
  <c r="S44" i="204"/>
  <c r="Z44" i="204" s="1"/>
  <c r="L44" i="204"/>
  <c r="K44" i="204"/>
  <c r="J44" i="204"/>
  <c r="I44" i="204"/>
  <c r="G44" i="204"/>
  <c r="F44" i="204"/>
  <c r="S43" i="204"/>
  <c r="Z43" i="204" s="1"/>
  <c r="L43" i="204"/>
  <c r="K43" i="204"/>
  <c r="J43" i="204"/>
  <c r="I43" i="204"/>
  <c r="G43" i="204"/>
  <c r="F43" i="204"/>
  <c r="S42" i="204"/>
  <c r="Z42" i="204" s="1"/>
  <c r="L42" i="204"/>
  <c r="K42" i="204"/>
  <c r="J42" i="204"/>
  <c r="I42" i="204"/>
  <c r="G42" i="204"/>
  <c r="F42" i="204"/>
  <c r="S41" i="204"/>
  <c r="Z41" i="204" s="1"/>
  <c r="L41" i="204"/>
  <c r="K41" i="204"/>
  <c r="J41" i="204"/>
  <c r="I41" i="204"/>
  <c r="G41" i="204"/>
  <c r="F41" i="204"/>
  <c r="S40" i="204"/>
  <c r="Z40" i="204" s="1"/>
  <c r="L40" i="204"/>
  <c r="K40" i="204"/>
  <c r="J40" i="204"/>
  <c r="I40" i="204"/>
  <c r="G40" i="204"/>
  <c r="F40" i="204"/>
  <c r="E39" i="204"/>
  <c r="S34" i="204"/>
  <c r="L34" i="204"/>
  <c r="K34" i="204"/>
  <c r="G34" i="204"/>
  <c r="F34" i="204"/>
  <c r="S33" i="204"/>
  <c r="L33" i="204"/>
  <c r="K33" i="204"/>
  <c r="G33" i="204"/>
  <c r="F33" i="204"/>
  <c r="S32" i="204"/>
  <c r="L32" i="204"/>
  <c r="K32" i="204"/>
  <c r="G32" i="204"/>
  <c r="F32" i="204"/>
  <c r="S31" i="204"/>
  <c r="L31" i="204"/>
  <c r="K31" i="204"/>
  <c r="G31" i="204"/>
  <c r="F31" i="204"/>
  <c r="S30" i="204"/>
  <c r="L30" i="204"/>
  <c r="K30" i="204"/>
  <c r="G30" i="204"/>
  <c r="F30" i="204"/>
  <c r="S29" i="204"/>
  <c r="L29" i="204"/>
  <c r="K29" i="204"/>
  <c r="G29" i="204"/>
  <c r="F29" i="204"/>
  <c r="S28" i="204"/>
  <c r="L28" i="204"/>
  <c r="K28" i="204"/>
  <c r="G28" i="204"/>
  <c r="F28" i="204"/>
  <c r="S27" i="204"/>
  <c r="L27" i="204"/>
  <c r="K27" i="204"/>
  <c r="G27" i="204"/>
  <c r="F27" i="204"/>
  <c r="S26" i="204"/>
  <c r="L26" i="204"/>
  <c r="K26" i="204"/>
  <c r="G26" i="204"/>
  <c r="F26" i="204"/>
  <c r="S25" i="204"/>
  <c r="L25" i="204"/>
  <c r="K25" i="204"/>
  <c r="G25" i="204"/>
  <c r="F25" i="204"/>
  <c r="S24" i="204"/>
  <c r="L24" i="204"/>
  <c r="K24" i="204"/>
  <c r="G24" i="204"/>
  <c r="F24" i="204"/>
  <c r="S23" i="204"/>
  <c r="L23" i="204"/>
  <c r="K23" i="204"/>
  <c r="G23" i="204"/>
  <c r="F23" i="204"/>
  <c r="S22" i="204"/>
  <c r="L22" i="204"/>
  <c r="K22" i="204"/>
  <c r="G22" i="204"/>
  <c r="F22" i="204"/>
  <c r="S21" i="204"/>
  <c r="Z21" i="204" s="1"/>
  <c r="L21" i="204"/>
  <c r="K21" i="204"/>
  <c r="G21" i="204"/>
  <c r="F21" i="204"/>
  <c r="S20" i="204"/>
  <c r="Z20" i="204" s="1"/>
  <c r="L20" i="204"/>
  <c r="K20" i="204"/>
  <c r="G20" i="204"/>
  <c r="F20" i="204"/>
  <c r="S19" i="204"/>
  <c r="Z19" i="204" s="1"/>
  <c r="L19" i="204"/>
  <c r="K19" i="204"/>
  <c r="G19" i="204"/>
  <c r="F19" i="204"/>
  <c r="S18" i="204"/>
  <c r="Z18" i="204" s="1"/>
  <c r="L18" i="204"/>
  <c r="K18" i="204"/>
  <c r="G18" i="204"/>
  <c r="F18" i="204"/>
  <c r="S17" i="204"/>
  <c r="Z17" i="204" s="1"/>
  <c r="L17" i="204"/>
  <c r="K17" i="204"/>
  <c r="G17" i="204"/>
  <c r="F17" i="204"/>
  <c r="S16" i="204"/>
  <c r="Z16" i="204" s="1"/>
  <c r="L16" i="204"/>
  <c r="K16" i="204"/>
  <c r="G16" i="204"/>
  <c r="F16" i="204"/>
  <c r="S15" i="204"/>
  <c r="Z15" i="204" s="1"/>
  <c r="L15" i="204"/>
  <c r="K15" i="204"/>
  <c r="J15" i="204"/>
  <c r="I15" i="204"/>
  <c r="G15" i="204"/>
  <c r="F15" i="204"/>
  <c r="S14" i="204"/>
  <c r="Z14" i="204" s="1"/>
  <c r="L14" i="204"/>
  <c r="K14" i="204"/>
  <c r="J14" i="204"/>
  <c r="I14" i="204"/>
  <c r="G14" i="204"/>
  <c r="F14" i="204"/>
  <c r="S13" i="204"/>
  <c r="Z13" i="204" s="1"/>
  <c r="L13" i="204"/>
  <c r="K13" i="204"/>
  <c r="J13" i="204"/>
  <c r="I13" i="204"/>
  <c r="G13" i="204"/>
  <c r="F13" i="204"/>
  <c r="S12" i="204"/>
  <c r="Z12" i="204" s="1"/>
  <c r="L12" i="204"/>
  <c r="K12" i="204"/>
  <c r="J12" i="204"/>
  <c r="I12" i="204"/>
  <c r="G12" i="204"/>
  <c r="F12" i="204"/>
  <c r="S11" i="204"/>
  <c r="Z11" i="204" s="1"/>
  <c r="L11" i="204"/>
  <c r="K11" i="204"/>
  <c r="J11" i="204"/>
  <c r="I11" i="204"/>
  <c r="G11" i="204"/>
  <c r="F11" i="204"/>
  <c r="S10" i="204"/>
  <c r="Z10" i="204" s="1"/>
  <c r="L10" i="204"/>
  <c r="K10" i="204"/>
  <c r="J10" i="204"/>
  <c r="I10" i="204"/>
  <c r="G10" i="204"/>
  <c r="F10" i="204"/>
  <c r="S9" i="204"/>
  <c r="Z9" i="204" s="1"/>
  <c r="L9" i="204"/>
  <c r="K9" i="204"/>
  <c r="J9" i="204"/>
  <c r="I9" i="204"/>
  <c r="G9" i="204"/>
  <c r="F9" i="204"/>
  <c r="S8" i="204"/>
  <c r="Z8" i="204" s="1"/>
  <c r="L8" i="204"/>
  <c r="K8" i="204"/>
  <c r="J8" i="204"/>
  <c r="I8" i="204"/>
  <c r="G8" i="204"/>
  <c r="F8" i="204"/>
  <c r="S7" i="204"/>
  <c r="Z7" i="204" s="1"/>
  <c r="L7" i="204"/>
  <c r="K7" i="204"/>
  <c r="J7" i="204"/>
  <c r="I7" i="204"/>
  <c r="G7" i="204"/>
  <c r="F7" i="204"/>
  <c r="S6" i="204"/>
  <c r="Z6" i="204" s="1"/>
  <c r="L6" i="204"/>
  <c r="K6" i="204"/>
  <c r="J6" i="204"/>
  <c r="I6" i="204"/>
  <c r="G6" i="204"/>
  <c r="F6" i="204"/>
  <c r="S5" i="204"/>
  <c r="Z5" i="204" s="1"/>
  <c r="L5" i="204"/>
  <c r="K5" i="204"/>
  <c r="J5" i="204"/>
  <c r="I5" i="204"/>
  <c r="G5" i="204"/>
  <c r="F5" i="204"/>
  <c r="S4" i="204"/>
  <c r="Z4" i="204" s="1"/>
  <c r="L4" i="204"/>
  <c r="K4" i="204"/>
  <c r="J4" i="204"/>
  <c r="I4" i="204"/>
  <c r="G4" i="204"/>
  <c r="F4" i="204"/>
  <c r="E3" i="204"/>
  <c r="T80" i="124"/>
  <c r="L80" i="124"/>
  <c r="K80" i="124"/>
  <c r="T79" i="124"/>
  <c r="L79" i="124"/>
  <c r="K79" i="124"/>
  <c r="T78" i="124"/>
  <c r="L78" i="124"/>
  <c r="K78" i="124"/>
  <c r="T77" i="124"/>
  <c r="L77" i="124"/>
  <c r="K77" i="124"/>
  <c r="T76" i="124"/>
  <c r="L76" i="124"/>
  <c r="K76" i="124"/>
  <c r="T75" i="124"/>
  <c r="L75" i="124"/>
  <c r="K75" i="124"/>
  <c r="T74" i="124"/>
  <c r="L74" i="124"/>
  <c r="K74" i="124"/>
  <c r="T73" i="124"/>
  <c r="L73" i="124"/>
  <c r="K73" i="124"/>
  <c r="T72" i="124"/>
  <c r="L72" i="124"/>
  <c r="K72" i="124"/>
  <c r="T71" i="124"/>
  <c r="L71" i="124"/>
  <c r="K71" i="124"/>
  <c r="T70" i="124"/>
  <c r="L70" i="124"/>
  <c r="K70" i="124"/>
  <c r="T69" i="124"/>
  <c r="L69" i="124"/>
  <c r="K69" i="124"/>
  <c r="T68" i="124"/>
  <c r="L68" i="124"/>
  <c r="K68" i="124"/>
  <c r="T67" i="124"/>
  <c r="L67" i="124"/>
  <c r="K67" i="124"/>
  <c r="T66" i="124"/>
  <c r="L66" i="124"/>
  <c r="K66" i="124"/>
  <c r="T65" i="124"/>
  <c r="L65" i="124"/>
  <c r="K65" i="124"/>
  <c r="T64" i="124"/>
  <c r="L64" i="124"/>
  <c r="K64" i="124"/>
  <c r="T63" i="124"/>
  <c r="L63" i="124"/>
  <c r="K63" i="124"/>
  <c r="T62" i="124"/>
  <c r="L62" i="124"/>
  <c r="K62" i="124"/>
  <c r="T61" i="124"/>
  <c r="L61" i="124"/>
  <c r="K61" i="124"/>
  <c r="T60" i="124"/>
  <c r="L60" i="124"/>
  <c r="K60" i="124"/>
  <c r="T59" i="124"/>
  <c r="L59" i="124"/>
  <c r="K59" i="124"/>
  <c r="T58" i="124"/>
  <c r="AA58" i="124" s="1"/>
  <c r="L58" i="124"/>
  <c r="K58" i="124"/>
  <c r="T57" i="124"/>
  <c r="AA57" i="124" s="1"/>
  <c r="L57" i="124"/>
  <c r="K57" i="124"/>
  <c r="T56" i="124"/>
  <c r="AA56" i="124" s="1"/>
  <c r="L56" i="124"/>
  <c r="K56" i="124"/>
  <c r="T55" i="124"/>
  <c r="AA55" i="124" s="1"/>
  <c r="L55" i="124"/>
  <c r="K55" i="124"/>
  <c r="T54" i="124"/>
  <c r="AA54" i="124" s="1"/>
  <c r="L54" i="124"/>
  <c r="K54" i="124"/>
  <c r="T53" i="124"/>
  <c r="AA53" i="124" s="1"/>
  <c r="L53" i="124"/>
  <c r="K53" i="124"/>
  <c r="T52" i="124"/>
  <c r="AA52" i="124" s="1"/>
  <c r="L52" i="124"/>
  <c r="K52" i="124"/>
  <c r="T51" i="124"/>
  <c r="AA51" i="124" s="1"/>
  <c r="L51" i="124"/>
  <c r="K51" i="124"/>
  <c r="T50" i="124"/>
  <c r="AA50" i="124" s="1"/>
  <c r="L50" i="124"/>
  <c r="K50" i="124"/>
  <c r="T49" i="124"/>
  <c r="AA49" i="124" s="1"/>
  <c r="L49" i="124"/>
  <c r="K49" i="124"/>
  <c r="T48" i="124"/>
  <c r="AA48" i="124" s="1"/>
  <c r="L48" i="124"/>
  <c r="K48" i="124"/>
  <c r="T47" i="124"/>
  <c r="AA47" i="124" s="1"/>
  <c r="L47" i="124"/>
  <c r="K47" i="124"/>
  <c r="T46" i="124"/>
  <c r="AA46" i="124" s="1"/>
  <c r="L46" i="124"/>
  <c r="K46" i="124"/>
  <c r="T45" i="124"/>
  <c r="AA45" i="124" s="1"/>
  <c r="L45" i="124"/>
  <c r="K45" i="124"/>
  <c r="T44" i="124"/>
  <c r="AA44" i="124" s="1"/>
  <c r="L44" i="124"/>
  <c r="K44" i="124"/>
  <c r="T43" i="124"/>
  <c r="AA43" i="124" s="1"/>
  <c r="L43" i="124"/>
  <c r="K43" i="124"/>
  <c r="T42" i="124"/>
  <c r="AA42" i="124" s="1"/>
  <c r="L42" i="124"/>
  <c r="K42" i="124"/>
  <c r="T41" i="124"/>
  <c r="AA41" i="124" s="1"/>
  <c r="L41" i="124"/>
  <c r="K41" i="124"/>
  <c r="E40" i="124"/>
  <c r="T35" i="124"/>
  <c r="L35" i="124"/>
  <c r="K35" i="124"/>
  <c r="T34" i="124"/>
  <c r="L34" i="124"/>
  <c r="K34" i="124"/>
  <c r="T33" i="124"/>
  <c r="L33" i="124"/>
  <c r="K33" i="124"/>
  <c r="T32" i="124"/>
  <c r="L32" i="124"/>
  <c r="K32" i="124"/>
  <c r="T31" i="124"/>
  <c r="L31" i="124"/>
  <c r="K31" i="124"/>
  <c r="T30" i="124"/>
  <c r="L30" i="124"/>
  <c r="K30" i="124"/>
  <c r="T29" i="124"/>
  <c r="L29" i="124"/>
  <c r="K29" i="124"/>
  <c r="T28" i="124"/>
  <c r="L28" i="124"/>
  <c r="K28" i="124"/>
  <c r="T27" i="124"/>
  <c r="L27" i="124"/>
  <c r="K27" i="124"/>
  <c r="T26" i="124"/>
  <c r="L26" i="124"/>
  <c r="K26" i="124"/>
  <c r="T25" i="124"/>
  <c r="L25" i="124"/>
  <c r="K25" i="124"/>
  <c r="T24" i="124"/>
  <c r="L24" i="124"/>
  <c r="K24" i="124"/>
  <c r="T23" i="124"/>
  <c r="L23" i="124"/>
  <c r="K23" i="124"/>
  <c r="T22" i="124"/>
  <c r="L22" i="124"/>
  <c r="K22" i="124"/>
  <c r="T21" i="124"/>
  <c r="L21" i="124"/>
  <c r="K21" i="124"/>
  <c r="T20" i="124"/>
  <c r="L20" i="124"/>
  <c r="K20" i="124"/>
  <c r="T19" i="124"/>
  <c r="L19" i="124"/>
  <c r="K19" i="124"/>
  <c r="T18" i="124"/>
  <c r="L18" i="124"/>
  <c r="K18" i="124"/>
  <c r="T17" i="124"/>
  <c r="AA17" i="124" s="1"/>
  <c r="L17" i="124"/>
  <c r="K17" i="124"/>
  <c r="T16" i="124"/>
  <c r="AA16" i="124" s="1"/>
  <c r="L16" i="124"/>
  <c r="K16" i="124"/>
  <c r="T15" i="124"/>
  <c r="AA15" i="124" s="1"/>
  <c r="L15" i="124"/>
  <c r="K15" i="124"/>
  <c r="T14" i="124"/>
  <c r="AA14" i="124" s="1"/>
  <c r="L14" i="124"/>
  <c r="K14" i="124"/>
  <c r="T13" i="124"/>
  <c r="AA13" i="124" s="1"/>
  <c r="L13" i="124"/>
  <c r="K13" i="124"/>
  <c r="T12" i="124"/>
  <c r="AA12" i="124" s="1"/>
  <c r="L12" i="124"/>
  <c r="K12" i="124"/>
  <c r="T11" i="124"/>
  <c r="AA11" i="124" s="1"/>
  <c r="L11" i="124"/>
  <c r="K11" i="124"/>
  <c r="T10" i="124"/>
  <c r="AA10" i="124" s="1"/>
  <c r="L10" i="124"/>
  <c r="K10" i="124"/>
  <c r="T9" i="124"/>
  <c r="AA9" i="124" s="1"/>
  <c r="L9" i="124"/>
  <c r="K9" i="124"/>
  <c r="T8" i="124"/>
  <c r="AA8" i="124" s="1"/>
  <c r="L8" i="124"/>
  <c r="K8" i="124"/>
  <c r="T7" i="124"/>
  <c r="AA7" i="124" s="1"/>
  <c r="L7" i="124"/>
  <c r="K7" i="124"/>
  <c r="T6" i="124"/>
  <c r="AA6" i="124" s="1"/>
  <c r="L6" i="124"/>
  <c r="K6" i="124"/>
  <c r="T5" i="124"/>
  <c r="AA5" i="124" s="1"/>
  <c r="L5" i="124"/>
  <c r="K5" i="124"/>
  <c r="T4" i="124"/>
  <c r="AA4" i="124" s="1"/>
  <c r="L4" i="124"/>
  <c r="K4" i="124"/>
  <c r="E3" i="124"/>
  <c r="Q152" i="200"/>
  <c r="J152" i="200"/>
  <c r="I152" i="200"/>
  <c r="H152" i="200"/>
  <c r="Q151" i="200"/>
  <c r="J151" i="200"/>
  <c r="I151" i="200"/>
  <c r="Q150" i="200"/>
  <c r="J150" i="200"/>
  <c r="I150" i="200"/>
  <c r="Q149" i="200"/>
  <c r="J149" i="200"/>
  <c r="I149" i="200"/>
  <c r="Q148" i="200"/>
  <c r="J148" i="200"/>
  <c r="I148" i="200"/>
  <c r="Q147" i="200"/>
  <c r="J147" i="200"/>
  <c r="I147" i="200"/>
  <c r="Q146" i="200"/>
  <c r="J146" i="200"/>
  <c r="I146" i="200"/>
  <c r="H146" i="200"/>
  <c r="Q145" i="200"/>
  <c r="J145" i="200"/>
  <c r="I145" i="200"/>
  <c r="Q144" i="200"/>
  <c r="J144" i="200"/>
  <c r="I144" i="200"/>
  <c r="H144" i="200"/>
  <c r="Q143" i="200"/>
  <c r="J143" i="200"/>
  <c r="I143" i="200"/>
  <c r="Q142" i="200"/>
  <c r="J142" i="200"/>
  <c r="I142" i="200"/>
  <c r="Q141" i="200"/>
  <c r="J141" i="200"/>
  <c r="I141" i="200"/>
  <c r="Q140" i="200"/>
  <c r="J140" i="200"/>
  <c r="I140" i="200"/>
  <c r="Q139" i="200"/>
  <c r="J139" i="200"/>
  <c r="I139" i="200"/>
  <c r="Q138" i="200"/>
  <c r="J138" i="200"/>
  <c r="I138" i="200"/>
  <c r="H138" i="200"/>
  <c r="Q137" i="200"/>
  <c r="J137" i="200"/>
  <c r="I137" i="200"/>
  <c r="Q136" i="200"/>
  <c r="J136" i="200"/>
  <c r="I136" i="200"/>
  <c r="H136" i="200"/>
  <c r="Q135" i="200"/>
  <c r="J135" i="200"/>
  <c r="I135" i="200"/>
  <c r="Q134" i="200"/>
  <c r="J134" i="200"/>
  <c r="I134" i="200"/>
  <c r="Q133" i="200"/>
  <c r="J133" i="200"/>
  <c r="I133" i="200"/>
  <c r="Q132" i="200"/>
  <c r="J132" i="200"/>
  <c r="I132" i="200"/>
  <c r="Q131" i="200"/>
  <c r="J131" i="200"/>
  <c r="I131" i="200"/>
  <c r="Q130" i="200"/>
  <c r="J130" i="200"/>
  <c r="I130" i="200"/>
  <c r="H130" i="200"/>
  <c r="Q129" i="200"/>
  <c r="J129" i="200"/>
  <c r="I129" i="200"/>
  <c r="Q128" i="200"/>
  <c r="J128" i="200"/>
  <c r="I128" i="200"/>
  <c r="H128" i="200"/>
  <c r="Q127" i="200"/>
  <c r="V127" i="200" s="1"/>
  <c r="J127" i="200"/>
  <c r="I127" i="200"/>
  <c r="Q126" i="200"/>
  <c r="J126" i="200"/>
  <c r="I126" i="200"/>
  <c r="Q125" i="200"/>
  <c r="V125" i="200" s="1"/>
  <c r="J125" i="200"/>
  <c r="I125" i="200"/>
  <c r="Q124" i="200"/>
  <c r="J124" i="200"/>
  <c r="I124" i="200"/>
  <c r="Q123" i="200"/>
  <c r="J123" i="200"/>
  <c r="I123" i="200"/>
  <c r="Q122" i="200"/>
  <c r="J122" i="200"/>
  <c r="I122" i="200"/>
  <c r="Q121" i="200"/>
  <c r="J121" i="200"/>
  <c r="I121" i="200"/>
  <c r="Q120" i="200"/>
  <c r="J120" i="200"/>
  <c r="I120" i="200"/>
  <c r="Q119" i="200"/>
  <c r="J119" i="200"/>
  <c r="I119" i="200"/>
  <c r="Q118" i="200"/>
  <c r="J118" i="200"/>
  <c r="I118" i="200"/>
  <c r="Q117" i="200"/>
  <c r="J117" i="200"/>
  <c r="I117" i="200"/>
  <c r="Q116" i="200"/>
  <c r="J116" i="200"/>
  <c r="I116" i="200"/>
  <c r="Q115" i="200"/>
  <c r="J115" i="200"/>
  <c r="I115" i="200"/>
  <c r="Q114" i="200"/>
  <c r="J114" i="200"/>
  <c r="I114" i="200"/>
  <c r="Q113" i="200"/>
  <c r="J113" i="200"/>
  <c r="I113" i="200"/>
  <c r="Q112" i="200"/>
  <c r="J112" i="200"/>
  <c r="I112" i="200"/>
  <c r="Q111" i="200"/>
  <c r="J111" i="200"/>
  <c r="I111" i="200"/>
  <c r="Q110" i="200"/>
  <c r="J110" i="200"/>
  <c r="I110" i="200"/>
  <c r="Q109" i="200"/>
  <c r="J109" i="200"/>
  <c r="I109" i="200"/>
  <c r="Q108" i="200"/>
  <c r="J108" i="200"/>
  <c r="I108" i="200"/>
  <c r="Q107" i="200"/>
  <c r="J107" i="200"/>
  <c r="I107" i="200"/>
  <c r="Q106" i="200"/>
  <c r="J106" i="200"/>
  <c r="I106" i="200"/>
  <c r="Q105" i="200"/>
  <c r="J105" i="200"/>
  <c r="I105" i="200"/>
  <c r="Q104" i="200"/>
  <c r="J104" i="200"/>
  <c r="I104" i="200"/>
  <c r="Q103" i="200"/>
  <c r="J103" i="200"/>
  <c r="I103" i="200"/>
  <c r="Q102" i="200"/>
  <c r="J102" i="200"/>
  <c r="I102" i="200"/>
  <c r="Q101" i="200"/>
  <c r="J101" i="200"/>
  <c r="I101" i="200"/>
  <c r="Q53" i="200"/>
  <c r="J53" i="200"/>
  <c r="I53" i="200"/>
  <c r="H53" i="200"/>
  <c r="Q52" i="200"/>
  <c r="R53" i="200" s="1"/>
  <c r="J52" i="200"/>
  <c r="I52" i="200"/>
  <c r="Q51" i="200"/>
  <c r="J51" i="200"/>
  <c r="I51" i="200"/>
  <c r="H51" i="200"/>
  <c r="Q50" i="200"/>
  <c r="J50" i="200"/>
  <c r="I50" i="200"/>
  <c r="Q49" i="200"/>
  <c r="J49" i="200"/>
  <c r="I49" i="200"/>
  <c r="Q48" i="200"/>
  <c r="J48" i="200"/>
  <c r="I48" i="200"/>
  <c r="H48" i="200"/>
  <c r="Q47" i="200"/>
  <c r="J47" i="200"/>
  <c r="I47" i="200"/>
  <c r="Q46" i="200"/>
  <c r="J46" i="200"/>
  <c r="I46" i="200"/>
  <c r="H46" i="200"/>
  <c r="Q45" i="200"/>
  <c r="J45" i="200"/>
  <c r="I45" i="200"/>
  <c r="H45" i="200"/>
  <c r="Q44" i="200"/>
  <c r="R45" i="200" s="1"/>
  <c r="J44" i="200"/>
  <c r="I44" i="200"/>
  <c r="Q43" i="200"/>
  <c r="J43" i="200"/>
  <c r="I43" i="200"/>
  <c r="H43" i="200"/>
  <c r="Q42" i="200"/>
  <c r="J42" i="200"/>
  <c r="I42" i="200"/>
  <c r="Q41" i="200"/>
  <c r="J41" i="200"/>
  <c r="I41" i="200"/>
  <c r="Q40" i="200"/>
  <c r="J40" i="200"/>
  <c r="I40" i="200"/>
  <c r="H40" i="200"/>
  <c r="Q39" i="200"/>
  <c r="J39" i="200"/>
  <c r="I39" i="200"/>
  <c r="Q38" i="200"/>
  <c r="J38" i="200"/>
  <c r="I38" i="200"/>
  <c r="H38" i="200"/>
  <c r="Q37" i="200"/>
  <c r="J37" i="200"/>
  <c r="I37" i="200"/>
  <c r="H37" i="200"/>
  <c r="Q36" i="200"/>
  <c r="J36" i="200"/>
  <c r="I36" i="200"/>
  <c r="Q35" i="200"/>
  <c r="J35" i="200"/>
  <c r="I35" i="200"/>
  <c r="H35" i="200"/>
  <c r="Q34" i="200"/>
  <c r="V34" i="200" s="1"/>
  <c r="J34" i="200"/>
  <c r="I34" i="200"/>
  <c r="Q33" i="200"/>
  <c r="J33" i="200"/>
  <c r="I33" i="200"/>
  <c r="Q32" i="200"/>
  <c r="J32" i="200"/>
  <c r="I32" i="200"/>
  <c r="H32" i="200"/>
  <c r="Q31" i="200"/>
  <c r="J31" i="200"/>
  <c r="I31" i="200"/>
  <c r="Q30" i="200"/>
  <c r="J30" i="200"/>
  <c r="I30" i="200"/>
  <c r="H30" i="200"/>
  <c r="Q29" i="200"/>
  <c r="J29" i="200"/>
  <c r="I29" i="200"/>
  <c r="H29" i="200"/>
  <c r="Q28" i="200"/>
  <c r="J28" i="200"/>
  <c r="I28" i="200"/>
  <c r="Q27" i="200"/>
  <c r="J27" i="200"/>
  <c r="I27" i="200"/>
  <c r="H27" i="200"/>
  <c r="Q26" i="200"/>
  <c r="V26" i="200" s="1"/>
  <c r="J26" i="200"/>
  <c r="I26" i="200"/>
  <c r="Q25" i="200"/>
  <c r="J25" i="200"/>
  <c r="I25" i="200"/>
  <c r="H25" i="200"/>
  <c r="Q24" i="200"/>
  <c r="J24" i="200"/>
  <c r="I24" i="200"/>
  <c r="Q23" i="200"/>
  <c r="J23" i="200"/>
  <c r="I23" i="200"/>
  <c r="H23" i="200"/>
  <c r="Q22" i="200"/>
  <c r="R23" i="200" s="1"/>
  <c r="V23" i="200" s="1"/>
  <c r="J22" i="200"/>
  <c r="I22" i="200"/>
  <c r="H22" i="200"/>
  <c r="Q21" i="200"/>
  <c r="J21" i="200"/>
  <c r="I21" i="200"/>
  <c r="Q20" i="200"/>
  <c r="J20" i="200"/>
  <c r="I20" i="200"/>
  <c r="Q19" i="200"/>
  <c r="J19" i="200"/>
  <c r="I19" i="200"/>
  <c r="H19" i="200"/>
  <c r="Q18" i="200"/>
  <c r="R19" i="200" s="1"/>
  <c r="V19" i="200" s="1"/>
  <c r="J18" i="200"/>
  <c r="I18" i="200"/>
  <c r="H18" i="200"/>
  <c r="Q17" i="200"/>
  <c r="J17" i="200"/>
  <c r="I17" i="200"/>
  <c r="Q16" i="200"/>
  <c r="J16" i="200"/>
  <c r="I16" i="200"/>
  <c r="Q15" i="200"/>
  <c r="J15" i="200"/>
  <c r="I15" i="200"/>
  <c r="H15" i="200"/>
  <c r="Q14" i="200"/>
  <c r="R15" i="200" s="1"/>
  <c r="V15" i="200" s="1"/>
  <c r="J14" i="200"/>
  <c r="I14" i="200"/>
  <c r="H14" i="200"/>
  <c r="Q13" i="200"/>
  <c r="J13" i="200"/>
  <c r="I13" i="200"/>
  <c r="Q12" i="200"/>
  <c r="J12" i="200"/>
  <c r="I12" i="200"/>
  <c r="Q11" i="200"/>
  <c r="J11" i="200"/>
  <c r="I11" i="200"/>
  <c r="H11" i="200"/>
  <c r="Q10" i="200"/>
  <c r="R11" i="200" s="1"/>
  <c r="V11" i="200" s="1"/>
  <c r="J10" i="200"/>
  <c r="I10" i="200"/>
  <c r="H10" i="200"/>
  <c r="Q9" i="200"/>
  <c r="J9" i="200"/>
  <c r="I9" i="200"/>
  <c r="Q8" i="200"/>
  <c r="J8" i="200"/>
  <c r="I8" i="200"/>
  <c r="Q7" i="200"/>
  <c r="J7" i="200"/>
  <c r="I7" i="200"/>
  <c r="H7" i="200"/>
  <c r="Q6" i="200"/>
  <c r="R7" i="200" s="1"/>
  <c r="V7" i="200" s="1"/>
  <c r="J6" i="200"/>
  <c r="I6" i="200"/>
  <c r="H6" i="200"/>
  <c r="Q5" i="200"/>
  <c r="J5" i="200"/>
  <c r="I5" i="200"/>
  <c r="Q4" i="200"/>
  <c r="J4" i="200"/>
  <c r="I4" i="200"/>
  <c r="I74" i="122"/>
  <c r="J74" i="122"/>
  <c r="I71" i="122"/>
  <c r="J71" i="122"/>
  <c r="I79" i="122"/>
  <c r="J79" i="122"/>
  <c r="I77" i="122"/>
  <c r="J77" i="122"/>
  <c r="I76" i="122"/>
  <c r="J76" i="122"/>
  <c r="I78" i="122"/>
  <c r="J78" i="122"/>
  <c r="I75" i="122"/>
  <c r="J75" i="122"/>
  <c r="I81" i="122"/>
  <c r="J81" i="122"/>
  <c r="I70" i="122"/>
  <c r="J70" i="122"/>
  <c r="I80" i="122"/>
  <c r="J80" i="122"/>
  <c r="I73" i="122"/>
  <c r="J73" i="122"/>
  <c r="I72" i="122"/>
  <c r="J72" i="122"/>
  <c r="I82" i="122"/>
  <c r="J82" i="122"/>
  <c r="I83" i="122"/>
  <c r="J83" i="122"/>
  <c r="I84" i="122"/>
  <c r="J84" i="122"/>
  <c r="I85" i="122"/>
  <c r="J85" i="122"/>
  <c r="I86" i="122"/>
  <c r="J86" i="122"/>
  <c r="I87" i="122"/>
  <c r="J87" i="122"/>
  <c r="I88" i="122"/>
  <c r="J88" i="122"/>
  <c r="I89" i="122"/>
  <c r="J89" i="122"/>
  <c r="I90" i="122"/>
  <c r="J90" i="122"/>
  <c r="I91" i="122"/>
  <c r="J91" i="122"/>
  <c r="I92" i="122"/>
  <c r="J92" i="122"/>
  <c r="I93" i="122"/>
  <c r="J93" i="122"/>
  <c r="I94" i="122"/>
  <c r="J94" i="122"/>
  <c r="I95" i="122"/>
  <c r="J95" i="122"/>
  <c r="I96" i="122"/>
  <c r="J96" i="122"/>
  <c r="I97" i="122"/>
  <c r="J97" i="122"/>
  <c r="I98" i="122"/>
  <c r="J98" i="122"/>
  <c r="I99" i="122"/>
  <c r="J99" i="122"/>
  <c r="I100" i="122"/>
  <c r="J100" i="122"/>
  <c r="I101" i="122"/>
  <c r="J101" i="122"/>
  <c r="I102" i="122"/>
  <c r="J102" i="122"/>
  <c r="I103" i="122"/>
  <c r="J103" i="122"/>
  <c r="I104" i="122"/>
  <c r="J104" i="122"/>
  <c r="J69" i="122"/>
  <c r="I69" i="122"/>
  <c r="I8" i="122"/>
  <c r="J8" i="122"/>
  <c r="I9" i="122"/>
  <c r="J9" i="122"/>
  <c r="I10" i="122"/>
  <c r="J10" i="122"/>
  <c r="I12" i="122"/>
  <c r="J12" i="122"/>
  <c r="I6" i="122"/>
  <c r="J6" i="122"/>
  <c r="I5" i="122"/>
  <c r="J5" i="122"/>
  <c r="I17" i="122"/>
  <c r="J17" i="122"/>
  <c r="I4" i="122"/>
  <c r="J4" i="122"/>
  <c r="I14" i="122"/>
  <c r="J14" i="122"/>
  <c r="I15" i="122"/>
  <c r="J15" i="122"/>
  <c r="I7" i="122"/>
  <c r="J7" i="122"/>
  <c r="I18" i="122"/>
  <c r="J18" i="122"/>
  <c r="I16" i="122"/>
  <c r="J16" i="122"/>
  <c r="I19" i="122"/>
  <c r="J19" i="122"/>
  <c r="I13" i="122"/>
  <c r="J13" i="122"/>
  <c r="I20" i="122"/>
  <c r="J20" i="122"/>
  <c r="I21" i="122"/>
  <c r="J21" i="122"/>
  <c r="I22" i="122"/>
  <c r="J22" i="122"/>
  <c r="I23" i="122"/>
  <c r="J23" i="122"/>
  <c r="I24" i="122"/>
  <c r="J24" i="122"/>
  <c r="I25" i="122"/>
  <c r="J25" i="122"/>
  <c r="I26" i="122"/>
  <c r="J26" i="122"/>
  <c r="I27" i="122"/>
  <c r="J27" i="122"/>
  <c r="I28" i="122"/>
  <c r="J28" i="122"/>
  <c r="I29" i="122"/>
  <c r="J29" i="122"/>
  <c r="I30" i="122"/>
  <c r="J30" i="122"/>
  <c r="I31" i="122"/>
  <c r="J31" i="122"/>
  <c r="I32" i="122"/>
  <c r="J32" i="122"/>
  <c r="I33" i="122"/>
  <c r="J33" i="122"/>
  <c r="I34" i="122"/>
  <c r="J34" i="122"/>
  <c r="I35" i="122"/>
  <c r="J35" i="122"/>
  <c r="I36" i="122"/>
  <c r="J36" i="122"/>
  <c r="I37" i="122"/>
  <c r="J37" i="122"/>
  <c r="I38" i="122"/>
  <c r="J38" i="122"/>
  <c r="I39" i="122"/>
  <c r="J39" i="122"/>
  <c r="I40" i="122"/>
  <c r="J40" i="122"/>
  <c r="I41" i="122"/>
  <c r="J41" i="122"/>
  <c r="I42" i="122"/>
  <c r="J42" i="122"/>
  <c r="I43" i="122"/>
  <c r="J43" i="122"/>
  <c r="I44" i="122"/>
  <c r="J44" i="122"/>
  <c r="I45" i="122"/>
  <c r="J45" i="122"/>
  <c r="J11" i="122"/>
  <c r="I11" i="122"/>
  <c r="Q134" i="195"/>
  <c r="J134" i="195"/>
  <c r="I134" i="195"/>
  <c r="F134" i="195"/>
  <c r="Q133" i="195"/>
  <c r="J133" i="195"/>
  <c r="I133" i="195"/>
  <c r="F133" i="195"/>
  <c r="Q132" i="195"/>
  <c r="J132" i="195"/>
  <c r="I132" i="195"/>
  <c r="F132" i="195"/>
  <c r="Q131" i="195"/>
  <c r="J131" i="195"/>
  <c r="I131" i="195"/>
  <c r="F131" i="195"/>
  <c r="Q130" i="195"/>
  <c r="J130" i="195"/>
  <c r="I130" i="195"/>
  <c r="F130" i="195"/>
  <c r="Q129" i="195"/>
  <c r="J129" i="195"/>
  <c r="I129" i="195"/>
  <c r="F129" i="195"/>
  <c r="Q128" i="195"/>
  <c r="J128" i="195"/>
  <c r="I128" i="195"/>
  <c r="F128" i="195"/>
  <c r="Q127" i="195"/>
  <c r="J127" i="195"/>
  <c r="I127" i="195"/>
  <c r="F127" i="195"/>
  <c r="Q126" i="195"/>
  <c r="J126" i="195"/>
  <c r="I126" i="195"/>
  <c r="F126" i="195"/>
  <c r="H126" i="195" s="1"/>
  <c r="Q125" i="195"/>
  <c r="J125" i="195"/>
  <c r="I125" i="195"/>
  <c r="F125" i="195"/>
  <c r="Q124" i="195"/>
  <c r="J124" i="195"/>
  <c r="I124" i="195"/>
  <c r="F124" i="195"/>
  <c r="Q123" i="195"/>
  <c r="J123" i="195"/>
  <c r="I123" i="195"/>
  <c r="F123" i="195"/>
  <c r="Q122" i="195"/>
  <c r="J122" i="195"/>
  <c r="I122" i="195"/>
  <c r="F122" i="195"/>
  <c r="Q121" i="195"/>
  <c r="J121" i="195"/>
  <c r="I121" i="195"/>
  <c r="F121" i="195"/>
  <c r="Q120" i="195"/>
  <c r="J120" i="195"/>
  <c r="I120" i="195"/>
  <c r="F120" i="195"/>
  <c r="Q119" i="195"/>
  <c r="J119" i="195"/>
  <c r="I119" i="195"/>
  <c r="F119" i="195"/>
  <c r="Q118" i="195"/>
  <c r="J118" i="195"/>
  <c r="I118" i="195"/>
  <c r="F118" i="195"/>
  <c r="Q117" i="195"/>
  <c r="J117" i="195"/>
  <c r="I117" i="195"/>
  <c r="F117" i="195"/>
  <c r="Q116" i="195"/>
  <c r="J116" i="195"/>
  <c r="I116" i="195"/>
  <c r="F116" i="195"/>
  <c r="Q115" i="195"/>
  <c r="J115" i="195"/>
  <c r="I115" i="195"/>
  <c r="F115" i="195"/>
  <c r="Q114" i="195"/>
  <c r="J114" i="195"/>
  <c r="I114" i="195"/>
  <c r="F114" i="195"/>
  <c r="Q113" i="195"/>
  <c r="J113" i="195"/>
  <c r="I113" i="195"/>
  <c r="F113" i="195"/>
  <c r="Q112" i="195"/>
  <c r="J112" i="195"/>
  <c r="I112" i="195"/>
  <c r="F112" i="195"/>
  <c r="Q111" i="195"/>
  <c r="V111" i="195" s="1"/>
  <c r="J111" i="195"/>
  <c r="I111" i="195"/>
  <c r="F111" i="195"/>
  <c r="Q110" i="195"/>
  <c r="J110" i="195"/>
  <c r="I110" i="195"/>
  <c r="F110" i="195"/>
  <c r="Q109" i="195"/>
  <c r="V109" i="195" s="1"/>
  <c r="J109" i="195"/>
  <c r="I109" i="195"/>
  <c r="F109" i="195"/>
  <c r="Q108" i="195"/>
  <c r="J108" i="195"/>
  <c r="I108" i="195"/>
  <c r="F108" i="195"/>
  <c r="Q107" i="195"/>
  <c r="V107" i="195" s="1"/>
  <c r="J107" i="195"/>
  <c r="I107" i="195"/>
  <c r="F107" i="195"/>
  <c r="Q106" i="195"/>
  <c r="J106" i="195"/>
  <c r="I106" i="195"/>
  <c r="F106" i="195"/>
  <c r="Q105" i="195"/>
  <c r="V105" i="195" s="1"/>
  <c r="J105" i="195"/>
  <c r="I105" i="195"/>
  <c r="F105" i="195"/>
  <c r="Q104" i="195"/>
  <c r="J104" i="195"/>
  <c r="I104" i="195"/>
  <c r="F104" i="195"/>
  <c r="Q103" i="195"/>
  <c r="V103" i="195" s="1"/>
  <c r="J103" i="195"/>
  <c r="I103" i="195"/>
  <c r="F103" i="195"/>
  <c r="Q102" i="195"/>
  <c r="J102" i="195"/>
  <c r="I102" i="195"/>
  <c r="F102" i="195"/>
  <c r="Q101" i="195"/>
  <c r="V101" i="195" s="1"/>
  <c r="J101" i="195"/>
  <c r="I101" i="195"/>
  <c r="F101" i="195"/>
  <c r="Q100" i="195"/>
  <c r="J100" i="195"/>
  <c r="I100" i="195"/>
  <c r="F100" i="195"/>
  <c r="Q99" i="195"/>
  <c r="V99" i="195" s="1"/>
  <c r="J99" i="195"/>
  <c r="I99" i="195"/>
  <c r="F99" i="195"/>
  <c r="Q98" i="195"/>
  <c r="J98" i="195"/>
  <c r="I98" i="195"/>
  <c r="F98" i="195"/>
  <c r="Q97" i="195"/>
  <c r="V97" i="195" s="1"/>
  <c r="J97" i="195"/>
  <c r="I97" i="195"/>
  <c r="F97" i="195"/>
  <c r="Q96" i="195"/>
  <c r="J96" i="195"/>
  <c r="I96" i="195"/>
  <c r="F96" i="195"/>
  <c r="Q95" i="195"/>
  <c r="V95" i="195" s="1"/>
  <c r="J95" i="195"/>
  <c r="I95" i="195"/>
  <c r="F95" i="195"/>
  <c r="Q94" i="195"/>
  <c r="J94" i="195"/>
  <c r="I94" i="195"/>
  <c r="F94" i="195"/>
  <c r="Q93" i="195"/>
  <c r="V93" i="195" s="1"/>
  <c r="J93" i="195"/>
  <c r="I93" i="195"/>
  <c r="F93" i="195"/>
  <c r="Q92" i="195"/>
  <c r="J92" i="195"/>
  <c r="I92" i="195"/>
  <c r="F92" i="195"/>
  <c r="Q91" i="195"/>
  <c r="V91" i="195" s="1"/>
  <c r="J91" i="195"/>
  <c r="I91" i="195"/>
  <c r="F91" i="195"/>
  <c r="Q90" i="195"/>
  <c r="J90" i="195"/>
  <c r="I90" i="195"/>
  <c r="F90" i="195"/>
  <c r="Q89" i="195"/>
  <c r="V89" i="195" s="1"/>
  <c r="J89" i="195"/>
  <c r="I89" i="195"/>
  <c r="F89" i="195"/>
  <c r="Q88" i="195"/>
  <c r="J88" i="195"/>
  <c r="I88" i="195"/>
  <c r="F88" i="195"/>
  <c r="Q87" i="195"/>
  <c r="V87" i="195" s="1"/>
  <c r="J87" i="195"/>
  <c r="I87" i="195"/>
  <c r="F87" i="195"/>
  <c r="Q86" i="195"/>
  <c r="J86" i="195"/>
  <c r="I86" i="195"/>
  <c r="F86" i="195"/>
  <c r="Q85" i="195"/>
  <c r="V85" i="195" s="1"/>
  <c r="J85" i="195"/>
  <c r="I85" i="195"/>
  <c r="F85" i="195"/>
  <c r="Q84" i="195"/>
  <c r="J84" i="195"/>
  <c r="I84" i="195"/>
  <c r="F84" i="195"/>
  <c r="F169" i="195" s="1"/>
  <c r="H169" i="195" s="1"/>
  <c r="Q83" i="195"/>
  <c r="V83" i="195" s="1"/>
  <c r="J83" i="195"/>
  <c r="I83" i="195"/>
  <c r="F83" i="195"/>
  <c r="Q53" i="195"/>
  <c r="J53" i="195"/>
  <c r="I53" i="195"/>
  <c r="F53" i="195"/>
  <c r="Q52" i="195"/>
  <c r="J52" i="195"/>
  <c r="I52" i="195"/>
  <c r="F52" i="195"/>
  <c r="Q51" i="195"/>
  <c r="J51" i="195"/>
  <c r="I51" i="195"/>
  <c r="F51" i="195"/>
  <c r="Q50" i="195"/>
  <c r="J50" i="195"/>
  <c r="I50" i="195"/>
  <c r="F50" i="195"/>
  <c r="Q49" i="195"/>
  <c r="J49" i="195"/>
  <c r="I49" i="195"/>
  <c r="F49" i="195"/>
  <c r="Q48" i="195"/>
  <c r="J48" i="195"/>
  <c r="I48" i="195"/>
  <c r="F48" i="195"/>
  <c r="Q47" i="195"/>
  <c r="J47" i="195"/>
  <c r="I47" i="195"/>
  <c r="F47" i="195"/>
  <c r="Q46" i="195"/>
  <c r="J46" i="195"/>
  <c r="I46" i="195"/>
  <c r="F46" i="195"/>
  <c r="Q45" i="195"/>
  <c r="J45" i="195"/>
  <c r="I45" i="195"/>
  <c r="F45" i="195"/>
  <c r="Q44" i="195"/>
  <c r="J44" i="195"/>
  <c r="I44" i="195"/>
  <c r="F44" i="195"/>
  <c r="Q43" i="195"/>
  <c r="J43" i="195"/>
  <c r="I43" i="195"/>
  <c r="F43" i="195"/>
  <c r="Q42" i="195"/>
  <c r="J42" i="195"/>
  <c r="I42" i="195"/>
  <c r="F42" i="195"/>
  <c r="Q41" i="195"/>
  <c r="J41" i="195"/>
  <c r="I41" i="195"/>
  <c r="F41" i="195"/>
  <c r="Q40" i="195"/>
  <c r="J40" i="195"/>
  <c r="I40" i="195"/>
  <c r="F40" i="195"/>
  <c r="Q39" i="195"/>
  <c r="J39" i="195"/>
  <c r="I39" i="195"/>
  <c r="F39" i="195"/>
  <c r="Q38" i="195"/>
  <c r="J38" i="195"/>
  <c r="I38" i="195"/>
  <c r="F38" i="195"/>
  <c r="Q37" i="195"/>
  <c r="J37" i="195"/>
  <c r="I37" i="195"/>
  <c r="F37" i="195"/>
  <c r="Q36" i="195"/>
  <c r="J36" i="195"/>
  <c r="I36" i="195"/>
  <c r="F36" i="195"/>
  <c r="Q35" i="195"/>
  <c r="J35" i="195"/>
  <c r="I35" i="195"/>
  <c r="F35" i="195"/>
  <c r="Q34" i="195"/>
  <c r="V34" i="195" s="1"/>
  <c r="J34" i="195"/>
  <c r="I34" i="195"/>
  <c r="F34" i="195"/>
  <c r="Q33" i="195"/>
  <c r="J33" i="195"/>
  <c r="I33" i="195"/>
  <c r="F33" i="195"/>
  <c r="Q32" i="195"/>
  <c r="V32" i="195" s="1"/>
  <c r="J32" i="195"/>
  <c r="I32" i="195"/>
  <c r="F32" i="195"/>
  <c r="Q31" i="195"/>
  <c r="J31" i="195"/>
  <c r="I31" i="195"/>
  <c r="F31" i="195"/>
  <c r="Q30" i="195"/>
  <c r="V30" i="195" s="1"/>
  <c r="J30" i="195"/>
  <c r="I30" i="195"/>
  <c r="F30" i="195"/>
  <c r="Q29" i="195"/>
  <c r="J29" i="195"/>
  <c r="I29" i="195"/>
  <c r="F29" i="195"/>
  <c r="Q28" i="195"/>
  <c r="V28" i="195" s="1"/>
  <c r="J28" i="195"/>
  <c r="I28" i="195"/>
  <c r="F28" i="195"/>
  <c r="Q27" i="195"/>
  <c r="J27" i="195"/>
  <c r="I27" i="195"/>
  <c r="F27" i="195"/>
  <c r="Q26" i="195"/>
  <c r="V26" i="195" s="1"/>
  <c r="J26" i="195"/>
  <c r="I26" i="195"/>
  <c r="F26" i="195"/>
  <c r="Q25" i="195"/>
  <c r="J25" i="195"/>
  <c r="I25" i="195"/>
  <c r="F25" i="195"/>
  <c r="Q24" i="195"/>
  <c r="V24" i="195" s="1"/>
  <c r="J24" i="195"/>
  <c r="I24" i="195"/>
  <c r="F24" i="195"/>
  <c r="Q23" i="195"/>
  <c r="J23" i="195"/>
  <c r="I23" i="195"/>
  <c r="F23" i="195"/>
  <c r="Q22" i="195"/>
  <c r="V22" i="195" s="1"/>
  <c r="J22" i="195"/>
  <c r="I22" i="195"/>
  <c r="F22" i="195"/>
  <c r="Q21" i="195"/>
  <c r="J21" i="195"/>
  <c r="I21" i="195"/>
  <c r="F21" i="195"/>
  <c r="Q20" i="195"/>
  <c r="J20" i="195"/>
  <c r="I20" i="195"/>
  <c r="F20" i="195"/>
  <c r="Q19" i="195"/>
  <c r="J19" i="195"/>
  <c r="I19" i="195"/>
  <c r="F19" i="195"/>
  <c r="Q18" i="195"/>
  <c r="J18" i="195"/>
  <c r="I18" i="195"/>
  <c r="F18" i="195"/>
  <c r="Q17" i="195"/>
  <c r="J17" i="195"/>
  <c r="I17" i="195"/>
  <c r="F17" i="195"/>
  <c r="Q16" i="195"/>
  <c r="J16" i="195"/>
  <c r="I16" i="195"/>
  <c r="F16" i="195"/>
  <c r="Q15" i="195"/>
  <c r="J15" i="195"/>
  <c r="I15" i="195"/>
  <c r="F15" i="195"/>
  <c r="Q14" i="195"/>
  <c r="J14" i="195"/>
  <c r="I14" i="195"/>
  <c r="F14" i="195"/>
  <c r="Q13" i="195"/>
  <c r="J13" i="195"/>
  <c r="I13" i="195"/>
  <c r="F13" i="195"/>
  <c r="Q12" i="195"/>
  <c r="J12" i="195"/>
  <c r="I12" i="195"/>
  <c r="F12" i="195"/>
  <c r="Q11" i="195"/>
  <c r="J11" i="195"/>
  <c r="I11" i="195"/>
  <c r="F11" i="195"/>
  <c r="Q10" i="195"/>
  <c r="J10" i="195"/>
  <c r="I10" i="195"/>
  <c r="F10" i="195"/>
  <c r="Q9" i="195"/>
  <c r="J9" i="195"/>
  <c r="I9" i="195"/>
  <c r="F9" i="195"/>
  <c r="Q8" i="195"/>
  <c r="J8" i="195"/>
  <c r="I8" i="195"/>
  <c r="F8" i="195"/>
  <c r="Q7" i="195"/>
  <c r="J7" i="195"/>
  <c r="I7" i="195"/>
  <c r="F7" i="195"/>
  <c r="Q6" i="195"/>
  <c r="J6" i="195"/>
  <c r="I6" i="195"/>
  <c r="F6" i="195"/>
  <c r="Q5" i="195"/>
  <c r="J5" i="195"/>
  <c r="I5" i="195"/>
  <c r="F5" i="195"/>
  <c r="F78" i="195" s="1"/>
  <c r="H78" i="195" s="1"/>
  <c r="Q4" i="195"/>
  <c r="J4" i="195"/>
  <c r="I4" i="195"/>
  <c r="F4" i="195"/>
  <c r="Q106" i="54"/>
  <c r="J106" i="54"/>
  <c r="I106" i="54"/>
  <c r="G106" i="54"/>
  <c r="F106" i="54"/>
  <c r="Q105" i="54"/>
  <c r="J105" i="54"/>
  <c r="I105" i="54"/>
  <c r="G105" i="54"/>
  <c r="F105" i="54"/>
  <c r="Q104" i="54"/>
  <c r="J104" i="54"/>
  <c r="I104" i="54"/>
  <c r="G104" i="54"/>
  <c r="F104" i="54"/>
  <c r="Q103" i="54"/>
  <c r="J103" i="54"/>
  <c r="I103" i="54"/>
  <c r="G103" i="54"/>
  <c r="F103" i="54"/>
  <c r="Q102" i="54"/>
  <c r="J102" i="54"/>
  <c r="I102" i="54"/>
  <c r="G102" i="54"/>
  <c r="F102" i="54"/>
  <c r="Q101" i="54"/>
  <c r="J101" i="54"/>
  <c r="I101" i="54"/>
  <c r="G101" i="54"/>
  <c r="F101" i="54"/>
  <c r="Q100" i="54"/>
  <c r="J100" i="54"/>
  <c r="I100" i="54"/>
  <c r="G100" i="54"/>
  <c r="F100" i="54"/>
  <c r="Q99" i="54"/>
  <c r="J99" i="54"/>
  <c r="I99" i="54"/>
  <c r="G99" i="54"/>
  <c r="F99" i="54"/>
  <c r="Q98" i="54"/>
  <c r="J98" i="54"/>
  <c r="I98" i="54"/>
  <c r="G98" i="54"/>
  <c r="F98" i="54"/>
  <c r="Q97" i="54"/>
  <c r="J97" i="54"/>
  <c r="I97" i="54"/>
  <c r="G97" i="54"/>
  <c r="F97" i="54"/>
  <c r="Q96" i="54"/>
  <c r="J96" i="54"/>
  <c r="I96" i="54"/>
  <c r="G96" i="54"/>
  <c r="F96" i="54"/>
  <c r="Q95" i="54"/>
  <c r="J95" i="54"/>
  <c r="I95" i="54"/>
  <c r="G95" i="54"/>
  <c r="F95" i="54"/>
  <c r="Q94" i="54"/>
  <c r="J94" i="54"/>
  <c r="I94" i="54"/>
  <c r="G94" i="54"/>
  <c r="F94" i="54"/>
  <c r="Q93" i="54"/>
  <c r="J93" i="54"/>
  <c r="I93" i="54"/>
  <c r="G93" i="54"/>
  <c r="F93" i="54"/>
  <c r="Q92" i="54"/>
  <c r="J92" i="54"/>
  <c r="I92" i="54"/>
  <c r="G92" i="54"/>
  <c r="F92" i="54"/>
  <c r="Q91" i="54"/>
  <c r="J91" i="54"/>
  <c r="I91" i="54"/>
  <c r="G91" i="54"/>
  <c r="F91" i="54"/>
  <c r="Q90" i="54"/>
  <c r="J90" i="54"/>
  <c r="I90" i="54"/>
  <c r="G90" i="54"/>
  <c r="F90" i="54"/>
  <c r="Q89" i="54"/>
  <c r="J89" i="54"/>
  <c r="I89" i="54"/>
  <c r="G89" i="54"/>
  <c r="F89" i="54"/>
  <c r="Q88" i="54"/>
  <c r="J88" i="54"/>
  <c r="I88" i="54"/>
  <c r="G88" i="54"/>
  <c r="F88" i="54"/>
  <c r="Q87" i="54"/>
  <c r="J87" i="54"/>
  <c r="I87" i="54"/>
  <c r="G87" i="54"/>
  <c r="F87" i="54"/>
  <c r="Q86" i="54"/>
  <c r="J86" i="54"/>
  <c r="I86" i="54"/>
  <c r="G86" i="54"/>
  <c r="F86" i="54"/>
  <c r="Q85" i="54"/>
  <c r="V85" i="54" s="1"/>
  <c r="J85" i="54"/>
  <c r="I85" i="54"/>
  <c r="G85" i="54"/>
  <c r="F85" i="54"/>
  <c r="Q84" i="54"/>
  <c r="J84" i="54"/>
  <c r="I84" i="54"/>
  <c r="G84" i="54"/>
  <c r="F84" i="54"/>
  <c r="Q83" i="54"/>
  <c r="J83" i="54"/>
  <c r="I83" i="54"/>
  <c r="G83" i="54"/>
  <c r="F83" i="54"/>
  <c r="Q82" i="54"/>
  <c r="J82" i="54"/>
  <c r="I82" i="54"/>
  <c r="G82" i="54"/>
  <c r="F82" i="54"/>
  <c r="Q81" i="54"/>
  <c r="J81" i="54"/>
  <c r="I81" i="54"/>
  <c r="G81" i="54"/>
  <c r="F81" i="54"/>
  <c r="Q80" i="54"/>
  <c r="J80" i="54"/>
  <c r="I80" i="54"/>
  <c r="G80" i="54"/>
  <c r="F80" i="54"/>
  <c r="Q79" i="54"/>
  <c r="J79" i="54"/>
  <c r="I79" i="54"/>
  <c r="G79" i="54"/>
  <c r="F79" i="54"/>
  <c r="Q78" i="54"/>
  <c r="J78" i="54"/>
  <c r="I78" i="54"/>
  <c r="G78" i="54"/>
  <c r="F78" i="54"/>
  <c r="Q77" i="54"/>
  <c r="J77" i="54"/>
  <c r="I77" i="54"/>
  <c r="G77" i="54"/>
  <c r="F77" i="54"/>
  <c r="Q76" i="54"/>
  <c r="J76" i="54"/>
  <c r="I76" i="54"/>
  <c r="G76" i="54"/>
  <c r="F76" i="54"/>
  <c r="Q75" i="54"/>
  <c r="R76" i="54" s="1"/>
  <c r="V76" i="54" s="1"/>
  <c r="J75" i="54"/>
  <c r="I75" i="54"/>
  <c r="G75" i="54"/>
  <c r="F75" i="54"/>
  <c r="Q74" i="54"/>
  <c r="J74" i="54"/>
  <c r="I74" i="54"/>
  <c r="G74" i="54"/>
  <c r="F74" i="54"/>
  <c r="Q73" i="54"/>
  <c r="J73" i="54"/>
  <c r="I73" i="54"/>
  <c r="G73" i="54"/>
  <c r="F73" i="54"/>
  <c r="Q72" i="54"/>
  <c r="J72" i="54"/>
  <c r="I72" i="54"/>
  <c r="G72" i="54"/>
  <c r="F72" i="54"/>
  <c r="Q71" i="54"/>
  <c r="J71" i="54"/>
  <c r="I71" i="54"/>
  <c r="G71" i="54"/>
  <c r="F71" i="54"/>
  <c r="Q70" i="54"/>
  <c r="J70" i="54"/>
  <c r="I70" i="54"/>
  <c r="G70" i="54"/>
  <c r="F70" i="54"/>
  <c r="Q69" i="54"/>
  <c r="J69" i="54"/>
  <c r="I69" i="54"/>
  <c r="G69" i="54"/>
  <c r="F69" i="54"/>
  <c r="Q68" i="54"/>
  <c r="J68" i="54"/>
  <c r="I68" i="54"/>
  <c r="G68" i="54"/>
  <c r="F68" i="54"/>
  <c r="Q67" i="54"/>
  <c r="J67" i="54"/>
  <c r="I67" i="54"/>
  <c r="G67" i="54"/>
  <c r="F67" i="54"/>
  <c r="Q66" i="54"/>
  <c r="J66" i="54"/>
  <c r="I66" i="54"/>
  <c r="G66" i="54"/>
  <c r="F66" i="54"/>
  <c r="Q65" i="54"/>
  <c r="J65" i="54"/>
  <c r="I65" i="54"/>
  <c r="G65" i="54"/>
  <c r="F65" i="54"/>
  <c r="Q64" i="54"/>
  <c r="J64" i="54"/>
  <c r="I64" i="54"/>
  <c r="G64" i="54"/>
  <c r="F64" i="54"/>
  <c r="Q63" i="54"/>
  <c r="J63" i="54"/>
  <c r="I63" i="54"/>
  <c r="G63" i="54"/>
  <c r="F63" i="54"/>
  <c r="Q62" i="54"/>
  <c r="J62" i="54"/>
  <c r="I62" i="54"/>
  <c r="G62" i="54"/>
  <c r="F62" i="54"/>
  <c r="Q61" i="54"/>
  <c r="J61" i="54"/>
  <c r="I61" i="54"/>
  <c r="G61" i="54"/>
  <c r="F61" i="54"/>
  <c r="Q60" i="54"/>
  <c r="J60" i="54"/>
  <c r="I60" i="54"/>
  <c r="G60" i="54"/>
  <c r="F60" i="54"/>
  <c r="Q59" i="54"/>
  <c r="R60" i="54" s="1"/>
  <c r="V60" i="54" s="1"/>
  <c r="J59" i="54"/>
  <c r="I59" i="54"/>
  <c r="G59" i="54"/>
  <c r="F59" i="54"/>
  <c r="Q58" i="54"/>
  <c r="J58" i="54"/>
  <c r="I58" i="54"/>
  <c r="G58" i="54"/>
  <c r="F58" i="54"/>
  <c r="Q57" i="54"/>
  <c r="J57" i="54"/>
  <c r="I57" i="54"/>
  <c r="G57" i="54"/>
  <c r="F57" i="54"/>
  <c r="Q56" i="54"/>
  <c r="J56" i="54"/>
  <c r="I56" i="54"/>
  <c r="G56" i="54"/>
  <c r="F56" i="54"/>
  <c r="Q55" i="54"/>
  <c r="J55" i="54"/>
  <c r="I55" i="54"/>
  <c r="G55" i="54"/>
  <c r="F55" i="54"/>
  <c r="F147" i="54" s="1"/>
  <c r="Q49" i="54"/>
  <c r="J49" i="54"/>
  <c r="I49" i="54"/>
  <c r="G49" i="54"/>
  <c r="F49" i="54"/>
  <c r="Q48" i="54"/>
  <c r="J48" i="54"/>
  <c r="I48" i="54"/>
  <c r="G48" i="54"/>
  <c r="F48" i="54"/>
  <c r="Q47" i="54"/>
  <c r="J47" i="54"/>
  <c r="I47" i="54"/>
  <c r="G47" i="54"/>
  <c r="F47" i="54"/>
  <c r="Q46" i="54"/>
  <c r="J46" i="54"/>
  <c r="I46" i="54"/>
  <c r="G46" i="54"/>
  <c r="F46" i="54"/>
  <c r="Q45" i="54"/>
  <c r="J45" i="54"/>
  <c r="I45" i="54"/>
  <c r="G45" i="54"/>
  <c r="F45" i="54"/>
  <c r="Q44" i="54"/>
  <c r="J44" i="54"/>
  <c r="I44" i="54"/>
  <c r="G44" i="54"/>
  <c r="F44" i="54"/>
  <c r="Q43" i="54"/>
  <c r="J43" i="54"/>
  <c r="I43" i="54"/>
  <c r="G43" i="54"/>
  <c r="F43" i="54"/>
  <c r="Q42" i="54"/>
  <c r="J42" i="54"/>
  <c r="I42" i="54"/>
  <c r="G42" i="54"/>
  <c r="F42" i="54"/>
  <c r="Q41" i="54"/>
  <c r="J41" i="54"/>
  <c r="I41" i="54"/>
  <c r="G41" i="54"/>
  <c r="F41" i="54"/>
  <c r="Q40" i="54"/>
  <c r="J40" i="54"/>
  <c r="I40" i="54"/>
  <c r="G40" i="54"/>
  <c r="F40" i="54"/>
  <c r="Q39" i="54"/>
  <c r="J39" i="54"/>
  <c r="I39" i="54"/>
  <c r="G39" i="54"/>
  <c r="F39" i="54"/>
  <c r="Q38" i="54"/>
  <c r="J38" i="54"/>
  <c r="I38" i="54"/>
  <c r="G38" i="54"/>
  <c r="F38" i="54"/>
  <c r="Q37" i="54"/>
  <c r="J37" i="54"/>
  <c r="I37" i="54"/>
  <c r="G37" i="54"/>
  <c r="F37" i="54"/>
  <c r="Q36" i="54"/>
  <c r="J36" i="54"/>
  <c r="I36" i="54"/>
  <c r="G36" i="54"/>
  <c r="F36" i="54"/>
  <c r="Q35" i="54"/>
  <c r="J35" i="54"/>
  <c r="I35" i="54"/>
  <c r="G35" i="54"/>
  <c r="F35" i="54"/>
  <c r="Q34" i="54"/>
  <c r="J34" i="54"/>
  <c r="I34" i="54"/>
  <c r="G34" i="54"/>
  <c r="F34" i="54"/>
  <c r="Q33" i="54"/>
  <c r="J33" i="54"/>
  <c r="I33" i="54"/>
  <c r="G33" i="54"/>
  <c r="F33" i="54"/>
  <c r="Q32" i="54"/>
  <c r="J32" i="54"/>
  <c r="I32" i="54"/>
  <c r="G32" i="54"/>
  <c r="F32" i="54"/>
  <c r="Q31" i="54"/>
  <c r="J31" i="54"/>
  <c r="I31" i="54"/>
  <c r="G31" i="54"/>
  <c r="F31" i="54"/>
  <c r="Q30" i="54"/>
  <c r="J30" i="54"/>
  <c r="I30" i="54"/>
  <c r="G30" i="54"/>
  <c r="F30" i="54"/>
  <c r="Q29" i="54"/>
  <c r="J29" i="54"/>
  <c r="I29" i="54"/>
  <c r="G29" i="54"/>
  <c r="F29" i="54"/>
  <c r="Q28" i="54"/>
  <c r="J28" i="54"/>
  <c r="I28" i="54"/>
  <c r="G28" i="54"/>
  <c r="F28" i="54"/>
  <c r="Q27" i="54"/>
  <c r="J27" i="54"/>
  <c r="I27" i="54"/>
  <c r="G27" i="54"/>
  <c r="F27" i="54"/>
  <c r="Q26" i="54"/>
  <c r="J26" i="54"/>
  <c r="I26" i="54"/>
  <c r="G26" i="54"/>
  <c r="F26" i="54"/>
  <c r="Q25" i="54"/>
  <c r="J25" i="54"/>
  <c r="I25" i="54"/>
  <c r="G25" i="54"/>
  <c r="F25" i="54"/>
  <c r="Q24" i="54"/>
  <c r="J24" i="54"/>
  <c r="I24" i="54"/>
  <c r="G24" i="54"/>
  <c r="F24" i="54"/>
  <c r="Q23" i="54"/>
  <c r="J23" i="54"/>
  <c r="I23" i="54"/>
  <c r="G23" i="54"/>
  <c r="F23" i="54"/>
  <c r="Q22" i="54"/>
  <c r="J22" i="54"/>
  <c r="I22" i="54"/>
  <c r="G22" i="54"/>
  <c r="F22" i="54"/>
  <c r="Q21" i="54"/>
  <c r="J21" i="54"/>
  <c r="I21" i="54"/>
  <c r="G21" i="54"/>
  <c r="F21" i="54"/>
  <c r="Q20" i="54"/>
  <c r="R21" i="54" s="1"/>
  <c r="V21" i="54" s="1"/>
  <c r="J20" i="54"/>
  <c r="I20" i="54"/>
  <c r="G20" i="54"/>
  <c r="F20" i="54"/>
  <c r="Q19" i="54"/>
  <c r="J19" i="54"/>
  <c r="I19" i="54"/>
  <c r="G19" i="54"/>
  <c r="F19" i="54"/>
  <c r="Q18" i="54"/>
  <c r="J18" i="54"/>
  <c r="I18" i="54"/>
  <c r="G18" i="54"/>
  <c r="F18" i="54"/>
  <c r="Q17" i="54"/>
  <c r="J17" i="54"/>
  <c r="I17" i="54"/>
  <c r="G17" i="54"/>
  <c r="F17" i="54"/>
  <c r="Q16" i="54"/>
  <c r="J16" i="54"/>
  <c r="I16" i="54"/>
  <c r="G16" i="54"/>
  <c r="F16" i="54"/>
  <c r="Q15" i="54"/>
  <c r="J15" i="54"/>
  <c r="I15" i="54"/>
  <c r="G15" i="54"/>
  <c r="F15" i="54"/>
  <c r="Q14" i="54"/>
  <c r="J14" i="54"/>
  <c r="I14" i="54"/>
  <c r="G14" i="54"/>
  <c r="F14" i="54"/>
  <c r="Q13" i="54"/>
  <c r="J13" i="54"/>
  <c r="I13" i="54"/>
  <c r="G13" i="54"/>
  <c r="F13" i="54"/>
  <c r="Q12" i="54"/>
  <c r="J12" i="54"/>
  <c r="I12" i="54"/>
  <c r="G12" i="54"/>
  <c r="F12" i="54"/>
  <c r="Q11" i="54"/>
  <c r="J11" i="54"/>
  <c r="I11" i="54"/>
  <c r="G11" i="54"/>
  <c r="F11" i="54"/>
  <c r="Q10" i="54"/>
  <c r="J10" i="54"/>
  <c r="I10" i="54"/>
  <c r="G10" i="54"/>
  <c r="F10" i="54"/>
  <c r="Q9" i="54"/>
  <c r="J9" i="54"/>
  <c r="I9" i="54"/>
  <c r="G9" i="54"/>
  <c r="F9" i="54"/>
  <c r="Q8" i="54"/>
  <c r="J8" i="54"/>
  <c r="I8" i="54"/>
  <c r="G8" i="54"/>
  <c r="F8" i="54"/>
  <c r="Q7" i="54"/>
  <c r="J7" i="54"/>
  <c r="I7" i="54"/>
  <c r="G7" i="54"/>
  <c r="F7" i="54"/>
  <c r="Q6" i="54"/>
  <c r="J6" i="54"/>
  <c r="I6" i="54"/>
  <c r="G6" i="54"/>
  <c r="F6" i="54"/>
  <c r="Q5" i="54"/>
  <c r="J5" i="54"/>
  <c r="I5" i="54"/>
  <c r="G5" i="54"/>
  <c r="F5" i="54"/>
  <c r="Q4" i="54"/>
  <c r="J4" i="54"/>
  <c r="I4" i="54"/>
  <c r="G4" i="54"/>
  <c r="F4" i="54"/>
  <c r="S55" i="174"/>
  <c r="Z55" i="174" s="1"/>
  <c r="L55" i="174"/>
  <c r="K55" i="174"/>
  <c r="G55" i="174"/>
  <c r="F55" i="174"/>
  <c r="S54" i="174"/>
  <c r="Z54" i="174" s="1"/>
  <c r="L54" i="174"/>
  <c r="K54" i="174"/>
  <c r="G54" i="174"/>
  <c r="F54" i="174"/>
  <c r="S53" i="174"/>
  <c r="Z53" i="174" s="1"/>
  <c r="L53" i="174"/>
  <c r="K53" i="174"/>
  <c r="G53" i="174"/>
  <c r="F53" i="174"/>
  <c r="S52" i="174"/>
  <c r="Z52" i="174" s="1"/>
  <c r="L52" i="174"/>
  <c r="K52" i="174"/>
  <c r="G52" i="174"/>
  <c r="F52" i="174"/>
  <c r="S51" i="174"/>
  <c r="Z51" i="174" s="1"/>
  <c r="L51" i="174"/>
  <c r="K51" i="174"/>
  <c r="G51" i="174"/>
  <c r="F51" i="174"/>
  <c r="S50" i="174"/>
  <c r="Z50" i="174" s="1"/>
  <c r="L50" i="174"/>
  <c r="K50" i="174"/>
  <c r="G50" i="174"/>
  <c r="F50" i="174"/>
  <c r="S49" i="174"/>
  <c r="Z49" i="174" s="1"/>
  <c r="L49" i="174"/>
  <c r="K49" i="174"/>
  <c r="G49" i="174"/>
  <c r="F49" i="174"/>
  <c r="S48" i="174"/>
  <c r="Z48" i="174" s="1"/>
  <c r="L48" i="174"/>
  <c r="K48" i="174"/>
  <c r="G48" i="174"/>
  <c r="F48" i="174"/>
  <c r="S47" i="174"/>
  <c r="Z47" i="174" s="1"/>
  <c r="L47" i="174"/>
  <c r="K47" i="174"/>
  <c r="G47" i="174"/>
  <c r="F47" i="174"/>
  <c r="S46" i="174"/>
  <c r="Z46" i="174" s="1"/>
  <c r="L46" i="174"/>
  <c r="K46" i="174"/>
  <c r="G46" i="174"/>
  <c r="F46" i="174"/>
  <c r="S45" i="174"/>
  <c r="Z45" i="174" s="1"/>
  <c r="L45" i="174"/>
  <c r="K45" i="174"/>
  <c r="G45" i="174"/>
  <c r="F45" i="174"/>
  <c r="S43" i="174"/>
  <c r="L43" i="174"/>
  <c r="K43" i="174"/>
  <c r="J43" i="174"/>
  <c r="I43" i="174"/>
  <c r="G43" i="174"/>
  <c r="F43" i="174"/>
  <c r="S35" i="174"/>
  <c r="L35" i="174"/>
  <c r="K35" i="174"/>
  <c r="J35" i="174"/>
  <c r="I35" i="174"/>
  <c r="G35" i="174"/>
  <c r="F35" i="174"/>
  <c r="S42" i="174"/>
  <c r="Z42" i="174" s="1"/>
  <c r="L42" i="174"/>
  <c r="K42" i="174"/>
  <c r="J42" i="174"/>
  <c r="I42" i="174"/>
  <c r="G42" i="174"/>
  <c r="F42" i="174"/>
  <c r="S41" i="174"/>
  <c r="Z41" i="174" s="1"/>
  <c r="L41" i="174"/>
  <c r="K41" i="174"/>
  <c r="J41" i="174"/>
  <c r="I41" i="174"/>
  <c r="G41" i="174"/>
  <c r="F41" i="174"/>
  <c r="S40" i="174"/>
  <c r="Z40" i="174" s="1"/>
  <c r="L40" i="174"/>
  <c r="K40" i="174"/>
  <c r="J40" i="174"/>
  <c r="I40" i="174"/>
  <c r="G40" i="174"/>
  <c r="F40" i="174"/>
  <c r="S38" i="174"/>
  <c r="L38" i="174"/>
  <c r="K38" i="174"/>
  <c r="J38" i="174"/>
  <c r="I38" i="174"/>
  <c r="G38" i="174"/>
  <c r="F38" i="174"/>
  <c r="S44" i="174"/>
  <c r="L44" i="174"/>
  <c r="K44" i="174"/>
  <c r="J44" i="174"/>
  <c r="I44" i="174"/>
  <c r="G44" i="174"/>
  <c r="F44" i="174"/>
  <c r="S39" i="174"/>
  <c r="L39" i="174"/>
  <c r="K39" i="174"/>
  <c r="J39" i="174"/>
  <c r="I39" i="174"/>
  <c r="G39" i="174"/>
  <c r="F39" i="174"/>
  <c r="S37" i="174"/>
  <c r="Z36" i="174" s="1"/>
  <c r="L37" i="174"/>
  <c r="K37" i="174"/>
  <c r="J37" i="174"/>
  <c r="I37" i="174"/>
  <c r="G37" i="174"/>
  <c r="F37" i="174"/>
  <c r="S36" i="174"/>
  <c r="L36" i="174"/>
  <c r="K36" i="174"/>
  <c r="J36" i="174"/>
  <c r="I36" i="174"/>
  <c r="G36" i="174"/>
  <c r="F36" i="174"/>
  <c r="S29" i="174"/>
  <c r="L29" i="174"/>
  <c r="K29" i="174"/>
  <c r="G29" i="174"/>
  <c r="F29" i="174"/>
  <c r="S28" i="174"/>
  <c r="L28" i="174"/>
  <c r="K28" i="174"/>
  <c r="G28" i="174"/>
  <c r="F28" i="174"/>
  <c r="S27" i="174"/>
  <c r="L27" i="174"/>
  <c r="K27" i="174"/>
  <c r="G27" i="174"/>
  <c r="F27" i="174"/>
  <c r="S26" i="174"/>
  <c r="L26" i="174"/>
  <c r="K26" i="174"/>
  <c r="G26" i="174"/>
  <c r="F26" i="174"/>
  <c r="S25" i="174"/>
  <c r="L25" i="174"/>
  <c r="K25" i="174"/>
  <c r="G25" i="174"/>
  <c r="F25" i="174"/>
  <c r="S24" i="174"/>
  <c r="L24" i="174"/>
  <c r="K24" i="174"/>
  <c r="G24" i="174"/>
  <c r="F24" i="174"/>
  <c r="S23" i="174"/>
  <c r="L23" i="174"/>
  <c r="K23" i="174"/>
  <c r="G23" i="174"/>
  <c r="F23" i="174"/>
  <c r="S22" i="174"/>
  <c r="L22" i="174"/>
  <c r="K22" i="174"/>
  <c r="G22" i="174"/>
  <c r="F22" i="174"/>
  <c r="S21" i="174"/>
  <c r="L21" i="174"/>
  <c r="K21" i="174"/>
  <c r="G21" i="174"/>
  <c r="F21" i="174"/>
  <c r="S20" i="174"/>
  <c r="L20" i="174"/>
  <c r="K20" i="174"/>
  <c r="G20" i="174"/>
  <c r="F20" i="174"/>
  <c r="S19" i="174"/>
  <c r="L19" i="174"/>
  <c r="K19" i="174"/>
  <c r="G19" i="174"/>
  <c r="F19" i="174"/>
  <c r="S18" i="174"/>
  <c r="L18" i="174"/>
  <c r="K18" i="174"/>
  <c r="G18" i="174"/>
  <c r="F18" i="174"/>
  <c r="S17" i="174"/>
  <c r="L17" i="174"/>
  <c r="K17" i="174"/>
  <c r="G17" i="174"/>
  <c r="F17" i="174"/>
  <c r="S16" i="174"/>
  <c r="L16" i="174"/>
  <c r="K16" i="174"/>
  <c r="G16" i="174"/>
  <c r="F16" i="174"/>
  <c r="S12" i="174"/>
  <c r="L12" i="174"/>
  <c r="K12" i="174"/>
  <c r="J12" i="174"/>
  <c r="I12" i="174"/>
  <c r="G12" i="174"/>
  <c r="F12" i="174"/>
  <c r="S14" i="174"/>
  <c r="Z14" i="174" s="1"/>
  <c r="L14" i="174"/>
  <c r="K14" i="174"/>
  <c r="J14" i="174"/>
  <c r="I14" i="174"/>
  <c r="G14" i="174"/>
  <c r="F14" i="174"/>
  <c r="S10" i="174"/>
  <c r="Z13" i="174" s="1"/>
  <c r="L10" i="174"/>
  <c r="K10" i="174"/>
  <c r="J10" i="174"/>
  <c r="I10" i="174"/>
  <c r="G10" i="174"/>
  <c r="F10" i="174"/>
  <c r="H10" i="174" s="1"/>
  <c r="S11" i="174"/>
  <c r="L11" i="174"/>
  <c r="K11" i="174"/>
  <c r="J11" i="174"/>
  <c r="I11" i="174"/>
  <c r="G11" i="174"/>
  <c r="F11" i="174"/>
  <c r="S15" i="174"/>
  <c r="Z11" i="174" s="1"/>
  <c r="L15" i="174"/>
  <c r="K15" i="174"/>
  <c r="J15" i="174"/>
  <c r="I15" i="174"/>
  <c r="G15" i="174"/>
  <c r="F15" i="174"/>
  <c r="S13" i="174"/>
  <c r="L13" i="174"/>
  <c r="K13" i="174"/>
  <c r="J13" i="174"/>
  <c r="I13" i="174"/>
  <c r="G13" i="174"/>
  <c r="F13" i="174"/>
  <c r="S8" i="174"/>
  <c r="L8" i="174"/>
  <c r="K8" i="174"/>
  <c r="J8" i="174"/>
  <c r="I8" i="174"/>
  <c r="G8" i="174"/>
  <c r="F8" i="174"/>
  <c r="S7" i="174"/>
  <c r="L7" i="174"/>
  <c r="K7" i="174"/>
  <c r="J7" i="174"/>
  <c r="I7" i="174"/>
  <c r="G7" i="174"/>
  <c r="F7" i="174"/>
  <c r="S9" i="174"/>
  <c r="Z7" i="174" s="1"/>
  <c r="L9" i="174"/>
  <c r="K9" i="174"/>
  <c r="J9" i="174"/>
  <c r="I9" i="174"/>
  <c r="G9" i="174"/>
  <c r="F9" i="174"/>
  <c r="S5" i="174"/>
  <c r="Z5" i="174" s="1"/>
  <c r="L5" i="174"/>
  <c r="K5" i="174"/>
  <c r="J5" i="174"/>
  <c r="I5" i="174"/>
  <c r="G5" i="174"/>
  <c r="F5" i="174"/>
  <c r="S6" i="174"/>
  <c r="Z6" i="174" s="1"/>
  <c r="L6" i="174"/>
  <c r="K6" i="174"/>
  <c r="J6" i="174"/>
  <c r="I6" i="174"/>
  <c r="G6" i="174"/>
  <c r="F6" i="174"/>
  <c r="S4" i="174"/>
  <c r="Z4" i="174" s="1"/>
  <c r="L4" i="174"/>
  <c r="K4" i="174"/>
  <c r="J4" i="174"/>
  <c r="I4" i="174"/>
  <c r="G4" i="174"/>
  <c r="F4" i="174"/>
  <c r="S57" i="171"/>
  <c r="L57" i="171"/>
  <c r="K57" i="171"/>
  <c r="G57" i="171"/>
  <c r="F57" i="171"/>
  <c r="S56" i="171"/>
  <c r="L56" i="171"/>
  <c r="K56" i="171"/>
  <c r="G56" i="171"/>
  <c r="F56" i="171"/>
  <c r="S55" i="171"/>
  <c r="L55" i="171"/>
  <c r="K55" i="171"/>
  <c r="G55" i="171"/>
  <c r="F55" i="171"/>
  <c r="S54" i="171"/>
  <c r="L54" i="171"/>
  <c r="K54" i="171"/>
  <c r="G54" i="171"/>
  <c r="F54" i="171"/>
  <c r="S53" i="171"/>
  <c r="L53" i="171"/>
  <c r="K53" i="171"/>
  <c r="G53" i="171"/>
  <c r="F53" i="171"/>
  <c r="S52" i="171"/>
  <c r="L52" i="171"/>
  <c r="K52" i="171"/>
  <c r="G52" i="171"/>
  <c r="F52" i="171"/>
  <c r="S51" i="171"/>
  <c r="L51" i="171"/>
  <c r="K51" i="171"/>
  <c r="G51" i="171"/>
  <c r="F51" i="171"/>
  <c r="S50" i="171"/>
  <c r="L50" i="171"/>
  <c r="K50" i="171"/>
  <c r="G50" i="171"/>
  <c r="F50" i="171"/>
  <c r="S49" i="171"/>
  <c r="L49" i="171"/>
  <c r="K49" i="171"/>
  <c r="G49" i="171"/>
  <c r="F49" i="171"/>
  <c r="S48" i="171"/>
  <c r="L48" i="171"/>
  <c r="K48" i="171"/>
  <c r="G48" i="171"/>
  <c r="F48" i="171"/>
  <c r="S47" i="171"/>
  <c r="L47" i="171"/>
  <c r="K47" i="171"/>
  <c r="G47" i="171"/>
  <c r="F47" i="171"/>
  <c r="S46" i="171"/>
  <c r="L46" i="171"/>
  <c r="K46" i="171"/>
  <c r="G46" i="171"/>
  <c r="F46" i="171"/>
  <c r="S42" i="171"/>
  <c r="Z42" i="171" s="1"/>
  <c r="L42" i="171"/>
  <c r="K42" i="171"/>
  <c r="G42" i="171"/>
  <c r="F42" i="171"/>
  <c r="S38" i="171"/>
  <c r="Z38" i="171" s="1"/>
  <c r="L38" i="171"/>
  <c r="K38" i="171"/>
  <c r="G38" i="171"/>
  <c r="F38" i="171"/>
  <c r="S41" i="171"/>
  <c r="Z41" i="171" s="1"/>
  <c r="L41" i="171"/>
  <c r="K41" i="171"/>
  <c r="G41" i="171"/>
  <c r="F41" i="171"/>
  <c r="S36" i="171"/>
  <c r="Z36" i="171" s="1"/>
  <c r="L36" i="171"/>
  <c r="K36" i="171"/>
  <c r="J36" i="171"/>
  <c r="I36" i="171"/>
  <c r="G36" i="171"/>
  <c r="F36" i="171"/>
  <c r="S44" i="171"/>
  <c r="Z44" i="171" s="1"/>
  <c r="L44" i="171"/>
  <c r="K44" i="171"/>
  <c r="G44" i="171"/>
  <c r="F44" i="171"/>
  <c r="S43" i="171"/>
  <c r="Z43" i="171" s="1"/>
  <c r="L43" i="171"/>
  <c r="K43" i="171"/>
  <c r="G43" i="171"/>
  <c r="F43" i="171"/>
  <c r="S40" i="171"/>
  <c r="Z40" i="171" s="1"/>
  <c r="L40" i="171"/>
  <c r="K40" i="171"/>
  <c r="G40" i="171"/>
  <c r="F40" i="171"/>
  <c r="S39" i="171"/>
  <c r="Z39" i="171" s="1"/>
  <c r="L39" i="171"/>
  <c r="K39" i="171"/>
  <c r="G39" i="171"/>
  <c r="F39" i="171"/>
  <c r="S37" i="171"/>
  <c r="Z37" i="171" s="1"/>
  <c r="L37" i="171"/>
  <c r="K37" i="171"/>
  <c r="J37" i="171"/>
  <c r="I37" i="171"/>
  <c r="G37" i="171"/>
  <c r="F37" i="171"/>
  <c r="S45" i="171"/>
  <c r="Z45" i="171" s="1"/>
  <c r="L45" i="171"/>
  <c r="K45" i="171"/>
  <c r="G45" i="171"/>
  <c r="F45" i="171"/>
  <c r="S34" i="171"/>
  <c r="Z34" i="171" s="1"/>
  <c r="L34" i="171"/>
  <c r="K34" i="171"/>
  <c r="J34" i="171"/>
  <c r="I34" i="171"/>
  <c r="G34" i="171"/>
  <c r="F34" i="171"/>
  <c r="S35" i="171"/>
  <c r="Z35" i="171" s="1"/>
  <c r="L35" i="171"/>
  <c r="K35" i="171"/>
  <c r="J35" i="171"/>
  <c r="I35" i="171"/>
  <c r="G35" i="171"/>
  <c r="F35" i="171"/>
  <c r="S28" i="171"/>
  <c r="L28" i="171"/>
  <c r="K28" i="171"/>
  <c r="G28" i="171"/>
  <c r="F28" i="171"/>
  <c r="S27" i="171"/>
  <c r="L27" i="171"/>
  <c r="K27" i="171"/>
  <c r="G27" i="171"/>
  <c r="F27" i="171"/>
  <c r="S26" i="171"/>
  <c r="L26" i="171"/>
  <c r="K26" i="171"/>
  <c r="G26" i="171"/>
  <c r="F26" i="171"/>
  <c r="S25" i="171"/>
  <c r="L25" i="171"/>
  <c r="K25" i="171"/>
  <c r="G25" i="171"/>
  <c r="F25" i="171"/>
  <c r="S24" i="171"/>
  <c r="L24" i="171"/>
  <c r="K24" i="171"/>
  <c r="G24" i="171"/>
  <c r="F24" i="171"/>
  <c r="S23" i="171"/>
  <c r="L23" i="171"/>
  <c r="K23" i="171"/>
  <c r="G23" i="171"/>
  <c r="F23" i="171"/>
  <c r="S22" i="171"/>
  <c r="L22" i="171"/>
  <c r="K22" i="171"/>
  <c r="G22" i="171"/>
  <c r="F22" i="171"/>
  <c r="S21" i="171"/>
  <c r="L21" i="171"/>
  <c r="K21" i="171"/>
  <c r="G21" i="171"/>
  <c r="F21" i="171"/>
  <c r="S20" i="171"/>
  <c r="L20" i="171"/>
  <c r="K20" i="171"/>
  <c r="G20" i="171"/>
  <c r="F20" i="171"/>
  <c r="S19" i="171"/>
  <c r="L19" i="171"/>
  <c r="K19" i="171"/>
  <c r="G19" i="171"/>
  <c r="F19" i="171"/>
  <c r="S18" i="171"/>
  <c r="L18" i="171"/>
  <c r="K18" i="171"/>
  <c r="G18" i="171"/>
  <c r="F18" i="171"/>
  <c r="S17" i="171"/>
  <c r="L17" i="171"/>
  <c r="K17" i="171"/>
  <c r="G17" i="171"/>
  <c r="F17" i="171"/>
  <c r="S16" i="171"/>
  <c r="L16" i="171"/>
  <c r="K16" i="171"/>
  <c r="G16" i="171"/>
  <c r="F16" i="171"/>
  <c r="S15" i="171"/>
  <c r="Z15" i="171" s="1"/>
  <c r="L15" i="171"/>
  <c r="K15" i="171"/>
  <c r="G15" i="171"/>
  <c r="F15" i="171"/>
  <c r="S14" i="171"/>
  <c r="Z14" i="171" s="1"/>
  <c r="L14" i="171"/>
  <c r="K14" i="171"/>
  <c r="G14" i="171"/>
  <c r="F14" i="171"/>
  <c r="S10" i="171"/>
  <c r="Z10" i="171" s="1"/>
  <c r="L10" i="171"/>
  <c r="K10" i="171"/>
  <c r="J10" i="171"/>
  <c r="I10" i="171"/>
  <c r="G10" i="171"/>
  <c r="F10" i="171"/>
  <c r="S11" i="171"/>
  <c r="Z11" i="171" s="1"/>
  <c r="L11" i="171"/>
  <c r="K11" i="171"/>
  <c r="J11" i="171"/>
  <c r="I11" i="171"/>
  <c r="G11" i="171"/>
  <c r="F11" i="171"/>
  <c r="S13" i="171"/>
  <c r="Z13" i="171" s="1"/>
  <c r="L13" i="171"/>
  <c r="K13" i="171"/>
  <c r="J13" i="171"/>
  <c r="I13" i="171"/>
  <c r="G13" i="171"/>
  <c r="F13" i="171"/>
  <c r="S4" i="171"/>
  <c r="Z4" i="171" s="1"/>
  <c r="L4" i="171"/>
  <c r="K4" i="171"/>
  <c r="J4" i="171"/>
  <c r="I4" i="171"/>
  <c r="G4" i="171"/>
  <c r="F4" i="171"/>
  <c r="S12" i="171"/>
  <c r="Z12" i="171" s="1"/>
  <c r="L12" i="171"/>
  <c r="K12" i="171"/>
  <c r="J12" i="171"/>
  <c r="I12" i="171"/>
  <c r="G12" i="171"/>
  <c r="F12" i="171"/>
  <c r="S5" i="171"/>
  <c r="Z5" i="171" s="1"/>
  <c r="L5" i="171"/>
  <c r="K5" i="171"/>
  <c r="J5" i="171"/>
  <c r="I5" i="171"/>
  <c r="G5" i="171"/>
  <c r="F5" i="171"/>
  <c r="S8" i="171"/>
  <c r="Z8" i="171" s="1"/>
  <c r="L8" i="171"/>
  <c r="K8" i="171"/>
  <c r="J8" i="171"/>
  <c r="I8" i="171"/>
  <c r="G8" i="171"/>
  <c r="F8" i="171"/>
  <c r="S9" i="171"/>
  <c r="Z9" i="171" s="1"/>
  <c r="L9" i="171"/>
  <c r="K9" i="171"/>
  <c r="J9" i="171"/>
  <c r="I9" i="171"/>
  <c r="G9" i="171"/>
  <c r="F9" i="171"/>
  <c r="S6" i="171"/>
  <c r="Z6" i="171" s="1"/>
  <c r="L6" i="171"/>
  <c r="K6" i="171"/>
  <c r="J6" i="171"/>
  <c r="I6" i="171"/>
  <c r="G6" i="171"/>
  <c r="F6" i="171"/>
  <c r="S7" i="171"/>
  <c r="Z7" i="171" s="1"/>
  <c r="L7" i="171"/>
  <c r="K7" i="171"/>
  <c r="J7" i="171"/>
  <c r="I7" i="171"/>
  <c r="G7" i="171"/>
  <c r="F7" i="171"/>
  <c r="Q156" i="169"/>
  <c r="J156" i="169"/>
  <c r="I156" i="169"/>
  <c r="Q155" i="169"/>
  <c r="J155" i="169"/>
  <c r="I155" i="169"/>
  <c r="Q154" i="169"/>
  <c r="J154" i="169"/>
  <c r="I154" i="169"/>
  <c r="Q153" i="169"/>
  <c r="J153" i="169"/>
  <c r="I153" i="169"/>
  <c r="Q152" i="169"/>
  <c r="J152" i="169"/>
  <c r="I152" i="169"/>
  <c r="Q151" i="169"/>
  <c r="J151" i="169"/>
  <c r="I151" i="169"/>
  <c r="Q150" i="169"/>
  <c r="J150" i="169"/>
  <c r="I150" i="169"/>
  <c r="Q149" i="169"/>
  <c r="J149" i="169"/>
  <c r="I149" i="169"/>
  <c r="Q148" i="169"/>
  <c r="J148" i="169"/>
  <c r="I148" i="169"/>
  <c r="Q147" i="169"/>
  <c r="J147" i="169"/>
  <c r="I147" i="169"/>
  <c r="Q146" i="169"/>
  <c r="J146" i="169"/>
  <c r="I146" i="169"/>
  <c r="Q145" i="169"/>
  <c r="J145" i="169"/>
  <c r="I145" i="169"/>
  <c r="Q144" i="169"/>
  <c r="J144" i="169"/>
  <c r="I144" i="169"/>
  <c r="Q143" i="169"/>
  <c r="J143" i="169"/>
  <c r="I143" i="169"/>
  <c r="Q142" i="169"/>
  <c r="J142" i="169"/>
  <c r="I142" i="169"/>
  <c r="Q141" i="169"/>
  <c r="V141" i="169" s="1"/>
  <c r="J141" i="169"/>
  <c r="I141" i="169"/>
  <c r="Q140" i="169"/>
  <c r="J140" i="169"/>
  <c r="I140" i="169"/>
  <c r="Q139" i="169"/>
  <c r="V139" i="169" s="1"/>
  <c r="J139" i="169"/>
  <c r="I139" i="169"/>
  <c r="Q138" i="169"/>
  <c r="J138" i="169"/>
  <c r="I138" i="169"/>
  <c r="Q137" i="169"/>
  <c r="V137" i="169" s="1"/>
  <c r="J137" i="169"/>
  <c r="I137" i="169"/>
  <c r="Q136" i="169"/>
  <c r="J136" i="169"/>
  <c r="I136" i="169"/>
  <c r="Q135" i="169"/>
  <c r="V135" i="169" s="1"/>
  <c r="J135" i="169"/>
  <c r="I135" i="169"/>
  <c r="Q134" i="169"/>
  <c r="J134" i="169"/>
  <c r="I134" i="169"/>
  <c r="Q133" i="169"/>
  <c r="V133" i="169" s="1"/>
  <c r="J133" i="169"/>
  <c r="I133" i="169"/>
  <c r="Q132" i="169"/>
  <c r="J132" i="169"/>
  <c r="I132" i="169"/>
  <c r="Q131" i="169"/>
  <c r="V131" i="169" s="1"/>
  <c r="J131" i="169"/>
  <c r="I131" i="169"/>
  <c r="Q130" i="169"/>
  <c r="J130" i="169"/>
  <c r="I130" i="169"/>
  <c r="Q129" i="169"/>
  <c r="V129" i="169" s="1"/>
  <c r="J129" i="169"/>
  <c r="I129" i="169"/>
  <c r="Q128" i="169"/>
  <c r="J128" i="169"/>
  <c r="I128" i="169"/>
  <c r="Q127" i="169"/>
  <c r="J127" i="169"/>
  <c r="I127" i="169"/>
  <c r="Q126" i="169"/>
  <c r="J126" i="169"/>
  <c r="I126" i="169"/>
  <c r="Q125" i="169"/>
  <c r="J125" i="169"/>
  <c r="I125" i="169"/>
  <c r="Q124" i="169"/>
  <c r="J124" i="169"/>
  <c r="I124" i="169"/>
  <c r="Q123" i="169"/>
  <c r="J123" i="169"/>
  <c r="I123" i="169"/>
  <c r="Q122" i="169"/>
  <c r="J122" i="169"/>
  <c r="I122" i="169"/>
  <c r="Q121" i="169"/>
  <c r="J121" i="169"/>
  <c r="I121" i="169"/>
  <c r="Q120" i="169"/>
  <c r="J120" i="169"/>
  <c r="I120" i="169"/>
  <c r="Q119" i="169"/>
  <c r="J119" i="169"/>
  <c r="I119" i="169"/>
  <c r="Q118" i="169"/>
  <c r="J118" i="169"/>
  <c r="I118" i="169"/>
  <c r="Q117" i="169"/>
  <c r="J117" i="169"/>
  <c r="I117" i="169"/>
  <c r="Q116" i="169"/>
  <c r="J116" i="169"/>
  <c r="I116" i="169"/>
  <c r="Q115" i="169"/>
  <c r="J115" i="169"/>
  <c r="I115" i="169"/>
  <c r="H115" i="169"/>
  <c r="Q114" i="169"/>
  <c r="J114" i="169"/>
  <c r="I114" i="169"/>
  <c r="Q113" i="169"/>
  <c r="J113" i="169"/>
  <c r="I113" i="169"/>
  <c r="H113" i="169"/>
  <c r="Q112" i="169"/>
  <c r="J112" i="169"/>
  <c r="I112" i="169"/>
  <c r="Q111" i="169"/>
  <c r="J111" i="169"/>
  <c r="I111" i="169"/>
  <c r="Q110" i="169"/>
  <c r="J110" i="169"/>
  <c r="I110" i="169"/>
  <c r="Q109" i="169"/>
  <c r="J109" i="169"/>
  <c r="I109" i="169"/>
  <c r="Q108" i="169"/>
  <c r="J108" i="169"/>
  <c r="I108" i="169"/>
  <c r="H108" i="169"/>
  <c r="Q107" i="169"/>
  <c r="J107" i="169"/>
  <c r="I107" i="169"/>
  <c r="Q106" i="169"/>
  <c r="J106" i="169"/>
  <c r="I106" i="169"/>
  <c r="Q105" i="169"/>
  <c r="J105" i="169"/>
  <c r="I105" i="169"/>
  <c r="Q53" i="169"/>
  <c r="J53" i="169"/>
  <c r="I53" i="169"/>
  <c r="Q52" i="169"/>
  <c r="J52" i="169"/>
  <c r="I52" i="169"/>
  <c r="Q51" i="169"/>
  <c r="J51" i="169"/>
  <c r="I51" i="169"/>
  <c r="Q50" i="169"/>
  <c r="J50" i="169"/>
  <c r="I50" i="169"/>
  <c r="Q49" i="169"/>
  <c r="J49" i="169"/>
  <c r="I49" i="169"/>
  <c r="Q48" i="169"/>
  <c r="J48" i="169"/>
  <c r="I48" i="169"/>
  <c r="Q47" i="169"/>
  <c r="J47" i="169"/>
  <c r="I47" i="169"/>
  <c r="Q46" i="169"/>
  <c r="J46" i="169"/>
  <c r="I46" i="169"/>
  <c r="Q45" i="169"/>
  <c r="J45" i="169"/>
  <c r="I45" i="169"/>
  <c r="Q44" i="169"/>
  <c r="J44" i="169"/>
  <c r="I44" i="169"/>
  <c r="Q43" i="169"/>
  <c r="J43" i="169"/>
  <c r="I43" i="169"/>
  <c r="Q42" i="169"/>
  <c r="J42" i="169"/>
  <c r="I42" i="169"/>
  <c r="Q41" i="169"/>
  <c r="J41" i="169"/>
  <c r="I41" i="169"/>
  <c r="Q40" i="169"/>
  <c r="V40" i="169" s="1"/>
  <c r="J40" i="169"/>
  <c r="I40" i="169"/>
  <c r="Q39" i="169"/>
  <c r="J39" i="169"/>
  <c r="I39" i="169"/>
  <c r="Q38" i="169"/>
  <c r="V38" i="169" s="1"/>
  <c r="J38" i="169"/>
  <c r="I38" i="169"/>
  <c r="Q37" i="169"/>
  <c r="J37" i="169"/>
  <c r="I37" i="169"/>
  <c r="Q36" i="169"/>
  <c r="V36" i="169" s="1"/>
  <c r="J36" i="169"/>
  <c r="I36" i="169"/>
  <c r="Q35" i="169"/>
  <c r="J35" i="169"/>
  <c r="I35" i="169"/>
  <c r="Q34" i="169"/>
  <c r="V34" i="169" s="1"/>
  <c r="J34" i="169"/>
  <c r="I34" i="169"/>
  <c r="Q33" i="169"/>
  <c r="J33" i="169"/>
  <c r="I33" i="169"/>
  <c r="Q32" i="169"/>
  <c r="V32" i="169" s="1"/>
  <c r="J32" i="169"/>
  <c r="I32" i="169"/>
  <c r="Q31" i="169"/>
  <c r="J31" i="169"/>
  <c r="I31" i="169"/>
  <c r="Q30" i="169"/>
  <c r="V30" i="169" s="1"/>
  <c r="J30" i="169"/>
  <c r="I30" i="169"/>
  <c r="Q29" i="169"/>
  <c r="J29" i="169"/>
  <c r="I29" i="169"/>
  <c r="Q28" i="169"/>
  <c r="V28" i="169" s="1"/>
  <c r="J28" i="169"/>
  <c r="I28" i="169"/>
  <c r="Q27" i="169"/>
  <c r="J27" i="169"/>
  <c r="I27" i="169"/>
  <c r="Q26" i="169"/>
  <c r="V26" i="169" s="1"/>
  <c r="J26" i="169"/>
  <c r="I26" i="169"/>
  <c r="Q25" i="169"/>
  <c r="J25" i="169"/>
  <c r="I25" i="169"/>
  <c r="Q24" i="169"/>
  <c r="V24" i="169" s="1"/>
  <c r="J24" i="169"/>
  <c r="I24" i="169"/>
  <c r="Q23" i="169"/>
  <c r="J23" i="169"/>
  <c r="I23" i="169"/>
  <c r="Q22" i="169"/>
  <c r="J22" i="169"/>
  <c r="I22" i="169"/>
  <c r="Q21" i="169"/>
  <c r="J21" i="169"/>
  <c r="I21" i="169"/>
  <c r="Q20" i="169"/>
  <c r="J20" i="169"/>
  <c r="I20" i="169"/>
  <c r="Q19" i="169"/>
  <c r="J19" i="169"/>
  <c r="I19" i="169"/>
  <c r="Q18" i="169"/>
  <c r="J18" i="169"/>
  <c r="I18" i="169"/>
  <c r="Q17" i="169"/>
  <c r="J17" i="169"/>
  <c r="I17" i="169"/>
  <c r="Q16" i="169"/>
  <c r="J16" i="169"/>
  <c r="I16" i="169"/>
  <c r="Q15" i="169"/>
  <c r="J15" i="169"/>
  <c r="I15" i="169"/>
  <c r="Q14" i="169"/>
  <c r="J14" i="169"/>
  <c r="I14" i="169"/>
  <c r="Q13" i="169"/>
  <c r="J13" i="169"/>
  <c r="I13" i="169"/>
  <c r="Q12" i="169"/>
  <c r="V12" i="169" s="1"/>
  <c r="J12" i="169"/>
  <c r="I12" i="169"/>
  <c r="Q11" i="169"/>
  <c r="J11" i="169"/>
  <c r="I11" i="169"/>
  <c r="Q10" i="169"/>
  <c r="J10" i="169"/>
  <c r="I10" i="169"/>
  <c r="Q9" i="169"/>
  <c r="J9" i="169"/>
  <c r="I9" i="169"/>
  <c r="Q8" i="169"/>
  <c r="V8" i="169" s="1"/>
  <c r="J8" i="169"/>
  <c r="I8" i="169"/>
  <c r="Q7" i="169"/>
  <c r="J7" i="169"/>
  <c r="I7" i="169"/>
  <c r="Q6" i="169"/>
  <c r="V6" i="169" s="1"/>
  <c r="J6" i="169"/>
  <c r="I6" i="169"/>
  <c r="Q5" i="169"/>
  <c r="J5" i="169"/>
  <c r="I5" i="169"/>
  <c r="Q4" i="169"/>
  <c r="J4" i="169"/>
  <c r="I4" i="169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55" i="30"/>
  <c r="J5" i="30"/>
  <c r="J6" i="30"/>
  <c r="J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4" i="30"/>
  <c r="I56" i="30"/>
  <c r="I57" i="30"/>
  <c r="I58" i="30"/>
  <c r="I59" i="30"/>
  <c r="I60" i="30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55" i="30"/>
  <c r="I5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4" i="30"/>
  <c r="H25" i="171" l="1"/>
  <c r="Z39" i="174"/>
  <c r="Z43" i="174"/>
  <c r="G147" i="54"/>
  <c r="H147" i="54" s="1"/>
  <c r="H12" i="207"/>
  <c r="H9" i="207"/>
  <c r="H36" i="207"/>
  <c r="G57" i="207"/>
  <c r="H33" i="207"/>
  <c r="F27" i="207"/>
  <c r="H16" i="207"/>
  <c r="H18" i="207"/>
  <c r="F57" i="207"/>
  <c r="H41" i="207"/>
  <c r="H45" i="207"/>
  <c r="H49" i="207"/>
  <c r="G27" i="207"/>
  <c r="H5" i="207"/>
  <c r="H8" i="207"/>
  <c r="H13" i="207"/>
  <c r="H44" i="207"/>
  <c r="H51" i="207"/>
  <c r="H53" i="207"/>
  <c r="H55" i="207"/>
  <c r="H17" i="207"/>
  <c r="H19" i="207"/>
  <c r="H22" i="207"/>
  <c r="H24" i="207"/>
  <c r="H26" i="207"/>
  <c r="H37" i="207"/>
  <c r="H40" i="207"/>
  <c r="H48" i="207"/>
  <c r="H70" i="206"/>
  <c r="H68" i="206"/>
  <c r="H66" i="206"/>
  <c r="H64" i="206"/>
  <c r="H62" i="206"/>
  <c r="H60" i="206"/>
  <c r="H58" i="206"/>
  <c r="H56" i="206"/>
  <c r="H54" i="206"/>
  <c r="H52" i="206"/>
  <c r="H49" i="206"/>
  <c r="H46" i="206"/>
  <c r="H45" i="206"/>
  <c r="H39" i="206"/>
  <c r="F71" i="206"/>
  <c r="G71" i="206"/>
  <c r="H35" i="206"/>
  <c r="H48" i="206"/>
  <c r="H41" i="206"/>
  <c r="H47" i="206"/>
  <c r="H28" i="206"/>
  <c r="H26" i="206"/>
  <c r="H24" i="206"/>
  <c r="H22" i="206"/>
  <c r="H19" i="206"/>
  <c r="H18" i="206"/>
  <c r="H15" i="206"/>
  <c r="H14" i="206"/>
  <c r="H6" i="206"/>
  <c r="H10" i="206"/>
  <c r="H4" i="206"/>
  <c r="H12" i="206"/>
  <c r="G29" i="206"/>
  <c r="H52" i="204"/>
  <c r="H55" i="204"/>
  <c r="H47" i="204"/>
  <c r="H44" i="204"/>
  <c r="F70" i="204"/>
  <c r="H43" i="204"/>
  <c r="H48" i="204"/>
  <c r="H51" i="204"/>
  <c r="H56" i="204"/>
  <c r="H59" i="204"/>
  <c r="H61" i="204"/>
  <c r="H63" i="204"/>
  <c r="H65" i="204"/>
  <c r="H67" i="204"/>
  <c r="H69" i="204"/>
  <c r="H21" i="204"/>
  <c r="H17" i="204"/>
  <c r="H13" i="204"/>
  <c r="H10" i="204"/>
  <c r="H7" i="204"/>
  <c r="H6" i="204"/>
  <c r="H79" i="124"/>
  <c r="H77" i="124"/>
  <c r="H75" i="124"/>
  <c r="H73" i="124"/>
  <c r="H71" i="124"/>
  <c r="H69" i="124"/>
  <c r="H67" i="124"/>
  <c r="H65" i="124"/>
  <c r="H63" i="124"/>
  <c r="H61" i="124"/>
  <c r="H59" i="124"/>
  <c r="H57" i="124"/>
  <c r="H54" i="124"/>
  <c r="H49" i="124"/>
  <c r="H46" i="124"/>
  <c r="H34" i="124"/>
  <c r="H32" i="124"/>
  <c r="H30" i="124"/>
  <c r="H28" i="124"/>
  <c r="H26" i="124"/>
  <c r="H24" i="124"/>
  <c r="H22" i="124"/>
  <c r="H19" i="124"/>
  <c r="H14" i="124"/>
  <c r="H11" i="124"/>
  <c r="H7" i="124"/>
  <c r="H10" i="124"/>
  <c r="H15" i="124"/>
  <c r="H18" i="124"/>
  <c r="H42" i="124"/>
  <c r="H45" i="124"/>
  <c r="H50" i="124"/>
  <c r="H53" i="124"/>
  <c r="H6" i="124"/>
  <c r="F36" i="124"/>
  <c r="R102" i="200"/>
  <c r="V102" i="200" s="1"/>
  <c r="R104" i="200"/>
  <c r="V104" i="200" s="1"/>
  <c r="R106" i="200"/>
  <c r="V106" i="200" s="1"/>
  <c r="R112" i="200"/>
  <c r="V112" i="200" s="1"/>
  <c r="R114" i="200"/>
  <c r="V114" i="200" s="1"/>
  <c r="H110" i="200"/>
  <c r="V111" i="200"/>
  <c r="V113" i="200"/>
  <c r="H115" i="200"/>
  <c r="R116" i="200"/>
  <c r="V116" i="200" s="1"/>
  <c r="H117" i="200"/>
  <c r="R118" i="200"/>
  <c r="V118" i="200" s="1"/>
  <c r="R120" i="200"/>
  <c r="V120" i="200" s="1"/>
  <c r="R122" i="200"/>
  <c r="V122" i="200" s="1"/>
  <c r="H102" i="200"/>
  <c r="V103" i="200"/>
  <c r="W104" i="200" s="1"/>
  <c r="V105" i="200"/>
  <c r="W106" i="200" s="1"/>
  <c r="H107" i="200"/>
  <c r="R108" i="200"/>
  <c r="V108" i="200" s="1"/>
  <c r="H109" i="200"/>
  <c r="R110" i="200"/>
  <c r="V110" i="200" s="1"/>
  <c r="H118" i="200"/>
  <c r="V119" i="200"/>
  <c r="W120" i="200" s="1"/>
  <c r="V121" i="200"/>
  <c r="H123" i="200"/>
  <c r="R124" i="200"/>
  <c r="V124" i="200" s="1"/>
  <c r="H125" i="200"/>
  <c r="R126" i="200"/>
  <c r="V126" i="200" s="1"/>
  <c r="W126" i="200" s="1"/>
  <c r="R130" i="200"/>
  <c r="H131" i="200"/>
  <c r="R132" i="200"/>
  <c r="H133" i="200"/>
  <c r="R134" i="200"/>
  <c r="R138" i="200"/>
  <c r="H139" i="200"/>
  <c r="R140" i="200"/>
  <c r="H141" i="200"/>
  <c r="R142" i="200"/>
  <c r="R146" i="200"/>
  <c r="H147" i="200"/>
  <c r="R148" i="200"/>
  <c r="H149" i="200"/>
  <c r="R150" i="200"/>
  <c r="R25" i="200"/>
  <c r="V25" i="200" s="1"/>
  <c r="V24" i="200"/>
  <c r="R49" i="200"/>
  <c r="R47" i="200"/>
  <c r="R41" i="200"/>
  <c r="R39" i="200"/>
  <c r="V39" i="200" s="1"/>
  <c r="V38" i="200"/>
  <c r="R37" i="200"/>
  <c r="V37" i="200" s="1"/>
  <c r="V36" i="200"/>
  <c r="R33" i="200"/>
  <c r="V33" i="200" s="1"/>
  <c r="V32" i="200"/>
  <c r="R31" i="200"/>
  <c r="V31" i="200" s="1"/>
  <c r="V30" i="200"/>
  <c r="R29" i="200"/>
  <c r="V29" i="200" s="1"/>
  <c r="V28" i="200"/>
  <c r="R21" i="200"/>
  <c r="V21" i="200" s="1"/>
  <c r="V20" i="200"/>
  <c r="R17" i="200"/>
  <c r="V17" i="200" s="1"/>
  <c r="V16" i="200"/>
  <c r="R13" i="200"/>
  <c r="V13" i="200" s="1"/>
  <c r="V12" i="200"/>
  <c r="R9" i="200"/>
  <c r="V9" i="200" s="1"/>
  <c r="V8" i="200"/>
  <c r="R5" i="200"/>
  <c r="V5" i="200" s="1"/>
  <c r="V4" i="200"/>
  <c r="H134" i="195"/>
  <c r="H128" i="195"/>
  <c r="H124" i="195"/>
  <c r="H122" i="195"/>
  <c r="H120" i="195"/>
  <c r="H114" i="195"/>
  <c r="H112" i="195"/>
  <c r="H16" i="195"/>
  <c r="R15" i="195"/>
  <c r="V15" i="195" s="1"/>
  <c r="V14" i="195"/>
  <c r="R7" i="195"/>
  <c r="V7" i="195" s="1"/>
  <c r="R5" i="195"/>
  <c r="V5" i="195" s="1"/>
  <c r="V4" i="195"/>
  <c r="H13" i="195"/>
  <c r="R19" i="195"/>
  <c r="V19" i="195" s="1"/>
  <c r="H6" i="195"/>
  <c r="R9" i="195"/>
  <c r="V9" i="195" s="1"/>
  <c r="H21" i="195"/>
  <c r="H23" i="195"/>
  <c r="H25" i="195"/>
  <c r="H27" i="195"/>
  <c r="H33" i="195"/>
  <c r="H35" i="195"/>
  <c r="H41" i="195"/>
  <c r="H43" i="195"/>
  <c r="H49" i="195"/>
  <c r="H51" i="195"/>
  <c r="H7" i="195"/>
  <c r="V8" i="195"/>
  <c r="W9" i="195" s="1"/>
  <c r="H10" i="195"/>
  <c r="R11" i="195"/>
  <c r="V11" i="195" s="1"/>
  <c r="H12" i="195"/>
  <c r="H17" i="195"/>
  <c r="V18" i="195"/>
  <c r="H20" i="195"/>
  <c r="H28" i="195"/>
  <c r="R29" i="195"/>
  <c r="V29" i="195" s="1"/>
  <c r="W29" i="195" s="1"/>
  <c r="H30" i="195"/>
  <c r="R31" i="195"/>
  <c r="V31" i="195" s="1"/>
  <c r="W31" i="195" s="1"/>
  <c r="R35" i="195"/>
  <c r="V35" i="195" s="1"/>
  <c r="W35" i="195" s="1"/>
  <c r="H36" i="195"/>
  <c r="R37" i="195"/>
  <c r="H38" i="195"/>
  <c r="R39" i="195"/>
  <c r="R43" i="195"/>
  <c r="H44" i="195"/>
  <c r="R45" i="195"/>
  <c r="H46" i="195"/>
  <c r="R47" i="195"/>
  <c r="R51" i="195"/>
  <c r="H52" i="195"/>
  <c r="R53" i="195"/>
  <c r="H85" i="195"/>
  <c r="H87" i="195"/>
  <c r="H89" i="195"/>
  <c r="H91" i="195"/>
  <c r="H93" i="195"/>
  <c r="H95" i="195"/>
  <c r="H97" i="195"/>
  <c r="H99" i="195"/>
  <c r="H101" i="195"/>
  <c r="H103" i="195"/>
  <c r="H105" i="195"/>
  <c r="H107" i="195"/>
  <c r="R108" i="195"/>
  <c r="V108" i="195" s="1"/>
  <c r="W108" i="195" s="1"/>
  <c r="H109" i="195"/>
  <c r="R110" i="195"/>
  <c r="V110" i="195" s="1"/>
  <c r="W110" i="195" s="1"/>
  <c r="R114" i="195"/>
  <c r="H115" i="195"/>
  <c r="R116" i="195"/>
  <c r="H117" i="195"/>
  <c r="R118" i="195"/>
  <c r="R128" i="195"/>
  <c r="H129" i="195"/>
  <c r="R130" i="195"/>
  <c r="H131" i="195"/>
  <c r="R132" i="195"/>
  <c r="Z37" i="174"/>
  <c r="Z35" i="174"/>
  <c r="Z38" i="174"/>
  <c r="Z44" i="174"/>
  <c r="Z15" i="174"/>
  <c r="Z10" i="174"/>
  <c r="Z12" i="174"/>
  <c r="Z9" i="174"/>
  <c r="Z8" i="174"/>
  <c r="H43" i="174"/>
  <c r="H37" i="174"/>
  <c r="H38" i="174"/>
  <c r="H21" i="174"/>
  <c r="H18" i="174"/>
  <c r="H13" i="174"/>
  <c r="H5" i="174"/>
  <c r="H8" i="174"/>
  <c r="H14" i="174"/>
  <c r="H17" i="174"/>
  <c r="H22" i="174"/>
  <c r="H24" i="174"/>
  <c r="H26" i="174"/>
  <c r="H28" i="174"/>
  <c r="F56" i="174"/>
  <c r="H40" i="174"/>
  <c r="H35" i="174"/>
  <c r="G30" i="174"/>
  <c r="H6" i="174"/>
  <c r="H46" i="174"/>
  <c r="H48" i="174"/>
  <c r="H50" i="174"/>
  <c r="H52" i="174"/>
  <c r="H54" i="174"/>
  <c r="R74" i="54"/>
  <c r="V74" i="54" s="1"/>
  <c r="R58" i="54"/>
  <c r="R23" i="54"/>
  <c r="V23" i="54" s="1"/>
  <c r="H22" i="54"/>
  <c r="V20" i="54"/>
  <c r="W21" i="54" s="1"/>
  <c r="H19" i="54"/>
  <c r="R41" i="54"/>
  <c r="R37" i="54"/>
  <c r="H36" i="54"/>
  <c r="R33" i="54"/>
  <c r="R29" i="54"/>
  <c r="H28" i="54"/>
  <c r="R25" i="54"/>
  <c r="F50" i="54"/>
  <c r="R5" i="54"/>
  <c r="V5" i="54" s="1"/>
  <c r="H6" i="54"/>
  <c r="R7" i="54"/>
  <c r="V7" i="54" s="1"/>
  <c r="R9" i="54"/>
  <c r="V9" i="54" s="1"/>
  <c r="R13" i="54"/>
  <c r="V13" i="54" s="1"/>
  <c r="V58" i="54"/>
  <c r="H72" i="54"/>
  <c r="V73" i="54"/>
  <c r="V75" i="54"/>
  <c r="H77" i="54"/>
  <c r="R78" i="54"/>
  <c r="V78" i="54" s="1"/>
  <c r="R80" i="54"/>
  <c r="V79" i="54"/>
  <c r="H81" i="54"/>
  <c r="R82" i="54"/>
  <c r="V81" i="54"/>
  <c r="H83" i="54"/>
  <c r="R84" i="54"/>
  <c r="V84" i="54" s="1"/>
  <c r="V83" i="54"/>
  <c r="R88" i="54"/>
  <c r="V87" i="54"/>
  <c r="R90" i="54"/>
  <c r="V90" i="54" s="1"/>
  <c r="V89" i="54"/>
  <c r="H91" i="54"/>
  <c r="R92" i="54"/>
  <c r="R96" i="54"/>
  <c r="H97" i="54"/>
  <c r="R98" i="54"/>
  <c r="H99" i="54"/>
  <c r="R100" i="54"/>
  <c r="R104" i="54"/>
  <c r="H105" i="54"/>
  <c r="R106" i="54"/>
  <c r="V80" i="54"/>
  <c r="V82" i="54"/>
  <c r="V88" i="54"/>
  <c r="H89" i="54"/>
  <c r="H11" i="54"/>
  <c r="V12" i="54"/>
  <c r="H14" i="54"/>
  <c r="R15" i="54"/>
  <c r="V15" i="54" s="1"/>
  <c r="R17" i="54"/>
  <c r="V17" i="54" s="1"/>
  <c r="H43" i="54"/>
  <c r="H45" i="54"/>
  <c r="H56" i="54"/>
  <c r="V57" i="54"/>
  <c r="V59" i="54"/>
  <c r="W60" i="54" s="1"/>
  <c r="H61" i="54"/>
  <c r="R62" i="54"/>
  <c r="V62" i="54" s="1"/>
  <c r="H63" i="54"/>
  <c r="R64" i="54"/>
  <c r="V64" i="54" s="1"/>
  <c r="R66" i="54"/>
  <c r="V66" i="54" s="1"/>
  <c r="R68" i="54"/>
  <c r="V68" i="54" s="1"/>
  <c r="H7" i="54"/>
  <c r="V8" i="54"/>
  <c r="H10" i="54"/>
  <c r="R11" i="54"/>
  <c r="V11" i="54" s="1"/>
  <c r="H15" i="54"/>
  <c r="V16" i="54"/>
  <c r="H18" i="54"/>
  <c r="R19" i="54"/>
  <c r="V19" i="54" s="1"/>
  <c r="H23" i="54"/>
  <c r="H25" i="54"/>
  <c r="H33" i="54"/>
  <c r="H41" i="54"/>
  <c r="R45" i="54"/>
  <c r="H46" i="54"/>
  <c r="R47" i="54"/>
  <c r="H48" i="54"/>
  <c r="R49" i="54"/>
  <c r="R56" i="54"/>
  <c r="V56" i="54" s="1"/>
  <c r="H64" i="54"/>
  <c r="V65" i="54"/>
  <c r="V67" i="54"/>
  <c r="H69" i="54"/>
  <c r="R70" i="54"/>
  <c r="V70" i="54" s="1"/>
  <c r="H71" i="54"/>
  <c r="R72" i="54"/>
  <c r="V72" i="54" s="1"/>
  <c r="H80" i="54"/>
  <c r="H86" i="54"/>
  <c r="H88" i="54"/>
  <c r="H94" i="54"/>
  <c r="H96" i="54"/>
  <c r="H102" i="54"/>
  <c r="H104" i="54"/>
  <c r="R128" i="169"/>
  <c r="V128" i="169" s="1"/>
  <c r="R126" i="169"/>
  <c r="V126" i="169" s="1"/>
  <c r="R120" i="169"/>
  <c r="V120" i="169" s="1"/>
  <c r="R118" i="169"/>
  <c r="V118" i="169" s="1"/>
  <c r="R116" i="169"/>
  <c r="V116" i="169" s="1"/>
  <c r="R114" i="169"/>
  <c r="R112" i="169"/>
  <c r="V112" i="169" s="1"/>
  <c r="V111" i="169"/>
  <c r="R110" i="169"/>
  <c r="V110" i="169" s="1"/>
  <c r="V109" i="169"/>
  <c r="H124" i="169"/>
  <c r="V125" i="169"/>
  <c r="W126" i="169" s="1"/>
  <c r="V127" i="169"/>
  <c r="W128" i="169" s="1"/>
  <c r="H129" i="169"/>
  <c r="R130" i="169"/>
  <c r="V130" i="169" s="1"/>
  <c r="W130" i="169" s="1"/>
  <c r="R134" i="169"/>
  <c r="V134" i="169" s="1"/>
  <c r="W134" i="169" s="1"/>
  <c r="H135" i="169"/>
  <c r="R136" i="169"/>
  <c r="V136" i="169" s="1"/>
  <c r="W136" i="169" s="1"/>
  <c r="H137" i="169"/>
  <c r="R138" i="169"/>
  <c r="V138" i="169" s="1"/>
  <c r="W138" i="169" s="1"/>
  <c r="R142" i="169"/>
  <c r="V142" i="169" s="1"/>
  <c r="W142" i="169" s="1"/>
  <c r="H143" i="169"/>
  <c r="R144" i="169"/>
  <c r="H145" i="169"/>
  <c r="R146" i="169"/>
  <c r="R150" i="169"/>
  <c r="H151" i="169"/>
  <c r="R152" i="169"/>
  <c r="H153" i="169"/>
  <c r="R154" i="169"/>
  <c r="H29" i="169"/>
  <c r="H37" i="169"/>
  <c r="H45" i="169"/>
  <c r="H53" i="169"/>
  <c r="G63" i="171"/>
  <c r="F63" i="171"/>
  <c r="H55" i="171"/>
  <c r="H53" i="171"/>
  <c r="H51" i="171"/>
  <c r="H49" i="171"/>
  <c r="H47" i="171"/>
  <c r="H27" i="171"/>
  <c r="H23" i="171"/>
  <c r="H21" i="171"/>
  <c r="H19" i="171"/>
  <c r="H17" i="171"/>
  <c r="H14" i="171"/>
  <c r="H57" i="171"/>
  <c r="H40" i="171"/>
  <c r="H42" i="171"/>
  <c r="H41" i="171"/>
  <c r="H36" i="171"/>
  <c r="H39" i="171"/>
  <c r="H34" i="171"/>
  <c r="H10" i="171"/>
  <c r="H4" i="171"/>
  <c r="H12" i="171"/>
  <c r="H9" i="171"/>
  <c r="H6" i="171"/>
  <c r="G29" i="171"/>
  <c r="R5" i="169"/>
  <c r="V5" i="169" s="1"/>
  <c r="H6" i="169"/>
  <c r="H8" i="169"/>
  <c r="H10" i="169"/>
  <c r="R11" i="169"/>
  <c r="V11" i="169" s="1"/>
  <c r="H12" i="169"/>
  <c r="H14" i="169"/>
  <c r="R15" i="169"/>
  <c r="V15" i="169" s="1"/>
  <c r="H16" i="169"/>
  <c r="R17" i="169"/>
  <c r="V17" i="169" s="1"/>
  <c r="H18" i="169"/>
  <c r="R19" i="169"/>
  <c r="V19" i="169" s="1"/>
  <c r="H20" i="169"/>
  <c r="R21" i="169"/>
  <c r="V21" i="169" s="1"/>
  <c r="H22" i="169"/>
  <c r="R23" i="169"/>
  <c r="V23" i="169" s="1"/>
  <c r="H24" i="169"/>
  <c r="R25" i="169"/>
  <c r="V25" i="169" s="1"/>
  <c r="W25" i="169" s="1"/>
  <c r="R29" i="169"/>
  <c r="V29" i="169" s="1"/>
  <c r="W29" i="169" s="1"/>
  <c r="H32" i="169"/>
  <c r="R33" i="169"/>
  <c r="V33" i="169" s="1"/>
  <c r="W33" i="169" s="1"/>
  <c r="R37" i="169"/>
  <c r="V37" i="169" s="1"/>
  <c r="W37" i="169" s="1"/>
  <c r="H40" i="169"/>
  <c r="R41" i="169"/>
  <c r="V41" i="169" s="1"/>
  <c r="W41" i="169" s="1"/>
  <c r="R45" i="169"/>
  <c r="H48" i="169"/>
  <c r="R49" i="169"/>
  <c r="R53" i="169"/>
  <c r="R106" i="169"/>
  <c r="V106" i="169" s="1"/>
  <c r="H107" i="169"/>
  <c r="R108" i="169"/>
  <c r="V108" i="169" s="1"/>
  <c r="V114" i="169"/>
  <c r="H116" i="169"/>
  <c r="V117" i="169"/>
  <c r="W118" i="169" s="1"/>
  <c r="V119" i="169"/>
  <c r="H121" i="169"/>
  <c r="R122" i="169"/>
  <c r="V122" i="169" s="1"/>
  <c r="H123" i="169"/>
  <c r="R124" i="169"/>
  <c r="V124" i="169" s="1"/>
  <c r="H132" i="169"/>
  <c r="H134" i="169"/>
  <c r="H140" i="169"/>
  <c r="H142" i="169"/>
  <c r="H148" i="169"/>
  <c r="H150" i="169"/>
  <c r="H156" i="169"/>
  <c r="F29" i="171"/>
  <c r="H8" i="171"/>
  <c r="H5" i="171"/>
  <c r="H13" i="171"/>
  <c r="H11" i="171"/>
  <c r="H15" i="171"/>
  <c r="H16" i="171"/>
  <c r="H18" i="171"/>
  <c r="H20" i="171"/>
  <c r="H22" i="171"/>
  <c r="H24" i="171"/>
  <c r="H26" i="171"/>
  <c r="H28" i="171"/>
  <c r="H45" i="171"/>
  <c r="H37" i="171"/>
  <c r="H43" i="171"/>
  <c r="H44" i="171"/>
  <c r="H38" i="171"/>
  <c r="H46" i="171"/>
  <c r="H48" i="171"/>
  <c r="H50" i="171"/>
  <c r="H52" i="171"/>
  <c r="H54" i="171"/>
  <c r="H56" i="171"/>
  <c r="F30" i="174"/>
  <c r="H9" i="174"/>
  <c r="H7" i="174"/>
  <c r="H15" i="174"/>
  <c r="H11" i="174"/>
  <c r="H12" i="174"/>
  <c r="H16" i="174"/>
  <c r="H19" i="174"/>
  <c r="H20" i="174"/>
  <c r="H23" i="174"/>
  <c r="H25" i="174"/>
  <c r="H27" i="174"/>
  <c r="H29" i="174"/>
  <c r="G56" i="174"/>
  <c r="H39" i="174"/>
  <c r="H44" i="174"/>
  <c r="H41" i="174"/>
  <c r="H42" i="174"/>
  <c r="H45" i="174"/>
  <c r="H47" i="174"/>
  <c r="H49" i="174"/>
  <c r="H51" i="174"/>
  <c r="H53" i="174"/>
  <c r="H55" i="174"/>
  <c r="H5" i="54"/>
  <c r="V6" i="54"/>
  <c r="H8" i="54"/>
  <c r="H9" i="54"/>
  <c r="V10" i="54"/>
  <c r="H12" i="54"/>
  <c r="H13" i="54"/>
  <c r="V14" i="54"/>
  <c r="W15" i="54" s="1"/>
  <c r="H16" i="54"/>
  <c r="H17" i="54"/>
  <c r="V18" i="54"/>
  <c r="H20" i="54"/>
  <c r="H21" i="54"/>
  <c r="V22" i="54"/>
  <c r="H24" i="54"/>
  <c r="H27" i="54"/>
  <c r="H29" i="54"/>
  <c r="H30" i="54"/>
  <c r="R31" i="54"/>
  <c r="H32" i="54"/>
  <c r="H35" i="54"/>
  <c r="H37" i="54"/>
  <c r="H38" i="54"/>
  <c r="R39" i="54"/>
  <c r="H40" i="54"/>
  <c r="H44" i="54"/>
  <c r="H49" i="54"/>
  <c r="V55" i="54"/>
  <c r="H57" i="54"/>
  <c r="H59" i="54"/>
  <c r="H60" i="54"/>
  <c r="V61" i="54"/>
  <c r="V63" i="54"/>
  <c r="H65" i="54"/>
  <c r="H67" i="54"/>
  <c r="H68" i="54"/>
  <c r="V69" i="54"/>
  <c r="W70" i="54" s="1"/>
  <c r="V71" i="54"/>
  <c r="H73" i="54"/>
  <c r="H75" i="54"/>
  <c r="H76" i="54"/>
  <c r="V77" i="54"/>
  <c r="H79" i="54"/>
  <c r="H82" i="54"/>
  <c r="H84" i="54"/>
  <c r="H85" i="54"/>
  <c r="R86" i="54"/>
  <c r="V86" i="54" s="1"/>
  <c r="W86" i="54" s="1"/>
  <c r="H87" i="54"/>
  <c r="H90" i="54"/>
  <c r="H92" i="54"/>
  <c r="H93" i="54"/>
  <c r="R94" i="54"/>
  <c r="H95" i="54"/>
  <c r="H98" i="54"/>
  <c r="H100" i="54"/>
  <c r="H101" i="54"/>
  <c r="R102" i="54"/>
  <c r="H103" i="54"/>
  <c r="H106" i="54"/>
  <c r="H5" i="195"/>
  <c r="V6" i="195"/>
  <c r="H8" i="195"/>
  <c r="H9" i="195"/>
  <c r="V10" i="195"/>
  <c r="R13" i="195"/>
  <c r="V13" i="195" s="1"/>
  <c r="V12" i="195"/>
  <c r="R21" i="195"/>
  <c r="V21" i="195" s="1"/>
  <c r="V20" i="195"/>
  <c r="R27" i="195"/>
  <c r="V27" i="195" s="1"/>
  <c r="W27" i="195" s="1"/>
  <c r="R17" i="195"/>
  <c r="V17" i="195" s="1"/>
  <c r="V16" i="195"/>
  <c r="H11" i="195"/>
  <c r="H14" i="195"/>
  <c r="H15" i="195"/>
  <c r="H18" i="195"/>
  <c r="H19" i="195"/>
  <c r="H22" i="195"/>
  <c r="H26" i="195"/>
  <c r="H31" i="195"/>
  <c r="H34" i="195"/>
  <c r="H39" i="195"/>
  <c r="H42" i="195"/>
  <c r="H47" i="195"/>
  <c r="H48" i="195"/>
  <c r="R49" i="195"/>
  <c r="H50" i="195"/>
  <c r="H53" i="195"/>
  <c r="H84" i="195"/>
  <c r="H86" i="195"/>
  <c r="H88" i="195"/>
  <c r="H90" i="195"/>
  <c r="H92" i="195"/>
  <c r="H94" i="195"/>
  <c r="H96" i="195"/>
  <c r="H98" i="195"/>
  <c r="H100" i="195"/>
  <c r="H102" i="195"/>
  <c r="H104" i="195"/>
  <c r="H106" i="195"/>
  <c r="H108" i="195"/>
  <c r="H110" i="195"/>
  <c r="H111" i="195"/>
  <c r="R112" i="195"/>
  <c r="V112" i="195" s="1"/>
  <c r="W112" i="195" s="1"/>
  <c r="H113" i="195"/>
  <c r="H116" i="195"/>
  <c r="H118" i="195"/>
  <c r="H119" i="195"/>
  <c r="R120" i="195"/>
  <c r="H121" i="195"/>
  <c r="R122" i="195"/>
  <c r="H123" i="195"/>
  <c r="R124" i="195"/>
  <c r="H125" i="195"/>
  <c r="R126" i="195"/>
  <c r="H127" i="195"/>
  <c r="H130" i="195"/>
  <c r="H132" i="195"/>
  <c r="H133" i="195"/>
  <c r="R134" i="195"/>
  <c r="H5" i="200"/>
  <c r="V6" i="200"/>
  <c r="W7" i="200" s="1"/>
  <c r="H8" i="200"/>
  <c r="H9" i="200"/>
  <c r="V10" i="200"/>
  <c r="W11" i="200" s="1"/>
  <c r="H12" i="200"/>
  <c r="H13" i="200"/>
  <c r="V14" i="200"/>
  <c r="H16" i="200"/>
  <c r="H17" i="200"/>
  <c r="V18" i="200"/>
  <c r="H20" i="200"/>
  <c r="H21" i="200"/>
  <c r="V22" i="200"/>
  <c r="W23" i="200" s="1"/>
  <c r="H24" i="200"/>
  <c r="H28" i="200"/>
  <c r="H33" i="200"/>
  <c r="H36" i="200"/>
  <c r="H41" i="200"/>
  <c r="H44" i="200"/>
  <c r="H49" i="200"/>
  <c r="H52" i="200"/>
  <c r="V101" i="200"/>
  <c r="H103" i="200"/>
  <c r="H105" i="200"/>
  <c r="H106" i="200"/>
  <c r="V107" i="200"/>
  <c r="V109" i="200"/>
  <c r="W110" i="200" s="1"/>
  <c r="H111" i="200"/>
  <c r="H113" i="200"/>
  <c r="H114" i="200"/>
  <c r="V115" i="200"/>
  <c r="V117" i="200"/>
  <c r="H119" i="200"/>
  <c r="H121" i="200"/>
  <c r="H122" i="200"/>
  <c r="V123" i="200"/>
  <c r="W124" i="200" s="1"/>
  <c r="H126" i="200"/>
  <c r="H127" i="200"/>
  <c r="R128" i="200"/>
  <c r="V128" i="200" s="1"/>
  <c r="W128" i="200" s="1"/>
  <c r="H129" i="200"/>
  <c r="H132" i="200"/>
  <c r="H134" i="200"/>
  <c r="H135" i="200"/>
  <c r="R136" i="200"/>
  <c r="H137" i="200"/>
  <c r="H140" i="200"/>
  <c r="H142" i="200"/>
  <c r="H143" i="200"/>
  <c r="R144" i="200"/>
  <c r="H145" i="200"/>
  <c r="H148" i="200"/>
  <c r="H150" i="200"/>
  <c r="H151" i="200"/>
  <c r="R152" i="200"/>
  <c r="G36" i="124"/>
  <c r="H5" i="124"/>
  <c r="H8" i="124"/>
  <c r="H9" i="124"/>
  <c r="H12" i="124"/>
  <c r="H13" i="124"/>
  <c r="H16" i="124"/>
  <c r="H17" i="124"/>
  <c r="H20" i="124"/>
  <c r="H21" i="124"/>
  <c r="H23" i="124"/>
  <c r="H25" i="124"/>
  <c r="H27" i="124"/>
  <c r="H29" i="124"/>
  <c r="H31" i="124"/>
  <c r="H33" i="124"/>
  <c r="H35" i="124"/>
  <c r="H43" i="124"/>
  <c r="H44" i="124"/>
  <c r="H47" i="124"/>
  <c r="H48" i="124"/>
  <c r="H51" i="124"/>
  <c r="H52" i="124"/>
  <c r="H55" i="124"/>
  <c r="H56" i="124"/>
  <c r="H58" i="124"/>
  <c r="H60" i="124"/>
  <c r="H62" i="124"/>
  <c r="H64" i="124"/>
  <c r="H66" i="124"/>
  <c r="H68" i="124"/>
  <c r="H70" i="124"/>
  <c r="H72" i="124"/>
  <c r="H74" i="124"/>
  <c r="H76" i="124"/>
  <c r="H78" i="124"/>
  <c r="H80" i="124"/>
  <c r="F35" i="204"/>
  <c r="H5" i="204"/>
  <c r="H8" i="204"/>
  <c r="H9" i="204"/>
  <c r="H11" i="204"/>
  <c r="H15" i="204"/>
  <c r="H19" i="204"/>
  <c r="H23" i="204"/>
  <c r="H25" i="204"/>
  <c r="H27" i="204"/>
  <c r="H29" i="204"/>
  <c r="H31" i="204"/>
  <c r="H33" i="204"/>
  <c r="G70" i="204"/>
  <c r="H70" i="204" s="1"/>
  <c r="H41" i="204"/>
  <c r="H42" i="204"/>
  <c r="H45" i="204"/>
  <c r="H46" i="204"/>
  <c r="H49" i="204"/>
  <c r="H50" i="204"/>
  <c r="H53" i="204"/>
  <c r="H54" i="204"/>
  <c r="H57" i="204"/>
  <c r="H58" i="204"/>
  <c r="H60" i="204"/>
  <c r="H62" i="204"/>
  <c r="H64" i="204"/>
  <c r="H66" i="204"/>
  <c r="H68" i="204"/>
  <c r="F29" i="206"/>
  <c r="H29" i="206" s="1"/>
  <c r="H11" i="206"/>
  <c r="H7" i="206"/>
  <c r="H9" i="206"/>
  <c r="H8" i="206"/>
  <c r="H13" i="206"/>
  <c r="H16" i="206"/>
  <c r="H17" i="206"/>
  <c r="H20" i="206"/>
  <c r="H21" i="206"/>
  <c r="H23" i="206"/>
  <c r="H25" i="206"/>
  <c r="H27" i="206"/>
  <c r="G35" i="204"/>
  <c r="H34" i="206"/>
  <c r="H44" i="206"/>
  <c r="H37" i="206"/>
  <c r="H40" i="206"/>
  <c r="H38" i="206"/>
  <c r="H43" i="206"/>
  <c r="H42" i="206"/>
  <c r="H50" i="206"/>
  <c r="H51" i="206"/>
  <c r="H53" i="206"/>
  <c r="H55" i="206"/>
  <c r="H57" i="206"/>
  <c r="H59" i="206"/>
  <c r="H61" i="206"/>
  <c r="H63" i="206"/>
  <c r="H65" i="206"/>
  <c r="H67" i="206"/>
  <c r="H69" i="206"/>
  <c r="H6" i="207"/>
  <c r="H7" i="207"/>
  <c r="H10" i="207"/>
  <c r="H11" i="207"/>
  <c r="H14" i="207"/>
  <c r="H15" i="207"/>
  <c r="H20" i="207"/>
  <c r="H21" i="207"/>
  <c r="H23" i="207"/>
  <c r="H25" i="207"/>
  <c r="H34" i="207"/>
  <c r="H35" i="207"/>
  <c r="H38" i="207"/>
  <c r="H39" i="207"/>
  <c r="H42" i="207"/>
  <c r="H43" i="207"/>
  <c r="H46" i="207"/>
  <c r="H47" i="207"/>
  <c r="H50" i="207"/>
  <c r="H52" i="207"/>
  <c r="H54" i="207"/>
  <c r="H56" i="207"/>
  <c r="H4" i="207"/>
  <c r="H32" i="207"/>
  <c r="H5" i="206"/>
  <c r="H36" i="206"/>
  <c r="H4" i="204"/>
  <c r="H12" i="204"/>
  <c r="H14" i="204"/>
  <c r="H16" i="204"/>
  <c r="H18" i="204"/>
  <c r="H20" i="204"/>
  <c r="H22" i="204"/>
  <c r="H24" i="204"/>
  <c r="H26" i="204"/>
  <c r="H28" i="204"/>
  <c r="H30" i="204"/>
  <c r="H32" i="204"/>
  <c r="H34" i="204"/>
  <c r="H40" i="204"/>
  <c r="H4" i="124"/>
  <c r="H41" i="124"/>
  <c r="W15" i="200"/>
  <c r="W19" i="200"/>
  <c r="H4" i="200"/>
  <c r="H26" i="200"/>
  <c r="R27" i="200"/>
  <c r="V27" i="200" s="1"/>
  <c r="W27" i="200" s="1"/>
  <c r="H31" i="200"/>
  <c r="H34" i="200"/>
  <c r="R35" i="200"/>
  <c r="V35" i="200" s="1"/>
  <c r="W35" i="200" s="1"/>
  <c r="H39" i="200"/>
  <c r="H42" i="200"/>
  <c r="R43" i="200"/>
  <c r="H47" i="200"/>
  <c r="H50" i="200"/>
  <c r="R51" i="200"/>
  <c r="H101" i="200"/>
  <c r="H104" i="200"/>
  <c r="H108" i="200"/>
  <c r="H112" i="200"/>
  <c r="H116" i="200"/>
  <c r="W118" i="200"/>
  <c r="H120" i="200"/>
  <c r="W122" i="200"/>
  <c r="H124" i="200"/>
  <c r="R23" i="195"/>
  <c r="V23" i="195" s="1"/>
  <c r="W23" i="195" s="1"/>
  <c r="H24" i="195"/>
  <c r="R25" i="195"/>
  <c r="V25" i="195" s="1"/>
  <c r="W25" i="195" s="1"/>
  <c r="H29" i="195"/>
  <c r="H32" i="195"/>
  <c r="R33" i="195"/>
  <c r="V33" i="195" s="1"/>
  <c r="W33" i="195" s="1"/>
  <c r="H37" i="195"/>
  <c r="H40" i="195"/>
  <c r="R41" i="195"/>
  <c r="H45" i="195"/>
  <c r="H4" i="195"/>
  <c r="R84" i="195"/>
  <c r="V84" i="195" s="1"/>
  <c r="W84" i="195" s="1"/>
  <c r="R86" i="195"/>
  <c r="V86" i="195" s="1"/>
  <c r="W86" i="195" s="1"/>
  <c r="R88" i="195"/>
  <c r="V88" i="195" s="1"/>
  <c r="W88" i="195" s="1"/>
  <c r="R90" i="195"/>
  <c r="V90" i="195" s="1"/>
  <c r="W90" i="195" s="1"/>
  <c r="R92" i="195"/>
  <c r="V92" i="195" s="1"/>
  <c r="W92" i="195" s="1"/>
  <c r="R94" i="195"/>
  <c r="V94" i="195" s="1"/>
  <c r="W94" i="195" s="1"/>
  <c r="R96" i="195"/>
  <c r="V96" i="195" s="1"/>
  <c r="W96" i="195" s="1"/>
  <c r="R98" i="195"/>
  <c r="V98" i="195" s="1"/>
  <c r="W98" i="195" s="1"/>
  <c r="R100" i="195"/>
  <c r="V100" i="195" s="1"/>
  <c r="W100" i="195" s="1"/>
  <c r="R102" i="195"/>
  <c r="V102" i="195" s="1"/>
  <c r="W102" i="195" s="1"/>
  <c r="R104" i="195"/>
  <c r="V104" i="195" s="1"/>
  <c r="W104" i="195" s="1"/>
  <c r="R106" i="195"/>
  <c r="V106" i="195" s="1"/>
  <c r="W106" i="195" s="1"/>
  <c r="H83" i="195"/>
  <c r="V4" i="54"/>
  <c r="G50" i="54"/>
  <c r="W9" i="54"/>
  <c r="H4" i="54"/>
  <c r="H26" i="54"/>
  <c r="R27" i="54"/>
  <c r="H31" i="54"/>
  <c r="H34" i="54"/>
  <c r="R35" i="54"/>
  <c r="H39" i="54"/>
  <c r="H42" i="54"/>
  <c r="R43" i="54"/>
  <c r="H47" i="54"/>
  <c r="H55" i="54"/>
  <c r="H58" i="54"/>
  <c r="H62" i="54"/>
  <c r="H66" i="54"/>
  <c r="H70" i="54"/>
  <c r="H74" i="54"/>
  <c r="W76" i="54"/>
  <c r="H78" i="54"/>
  <c r="H4" i="174"/>
  <c r="H36" i="174"/>
  <c r="H7" i="171"/>
  <c r="H35" i="171"/>
  <c r="H5" i="169"/>
  <c r="H7" i="169"/>
  <c r="H9" i="169"/>
  <c r="H11" i="169"/>
  <c r="H13" i="169"/>
  <c r="H15" i="169"/>
  <c r="H17" i="169"/>
  <c r="H19" i="169"/>
  <c r="H21" i="169"/>
  <c r="V22" i="169"/>
  <c r="H25" i="169"/>
  <c r="H26" i="169"/>
  <c r="R27" i="169"/>
  <c r="V27" i="169" s="1"/>
  <c r="W27" i="169" s="1"/>
  <c r="H28" i="169"/>
  <c r="H31" i="169"/>
  <c r="H33" i="169"/>
  <c r="H34" i="169"/>
  <c r="R35" i="169"/>
  <c r="V35" i="169" s="1"/>
  <c r="W35" i="169" s="1"/>
  <c r="H36" i="169"/>
  <c r="H39" i="169"/>
  <c r="H41" i="169"/>
  <c r="H42" i="169"/>
  <c r="R43" i="169"/>
  <c r="H44" i="169"/>
  <c r="H47" i="169"/>
  <c r="H49" i="169"/>
  <c r="H50" i="169"/>
  <c r="R51" i="169"/>
  <c r="H52" i="169"/>
  <c r="V105" i="169"/>
  <c r="V107" i="169"/>
  <c r="H109" i="169"/>
  <c r="H111" i="169"/>
  <c r="H112" i="169"/>
  <c r="V113" i="169"/>
  <c r="V115" i="169"/>
  <c r="W116" i="169" s="1"/>
  <c r="H117" i="169"/>
  <c r="H119" i="169"/>
  <c r="H120" i="169"/>
  <c r="V121" i="169"/>
  <c r="V123" i="169"/>
  <c r="H125" i="169"/>
  <c r="H127" i="169"/>
  <c r="H128" i="169"/>
  <c r="H130" i="169"/>
  <c r="H133" i="169"/>
  <c r="H136" i="169"/>
  <c r="H138" i="169"/>
  <c r="H139" i="169"/>
  <c r="R140" i="169"/>
  <c r="V140" i="169" s="1"/>
  <c r="W140" i="169" s="1"/>
  <c r="H141" i="169"/>
  <c r="H144" i="169"/>
  <c r="H146" i="169"/>
  <c r="H147" i="169"/>
  <c r="R148" i="169"/>
  <c r="H149" i="169"/>
  <c r="H152" i="169"/>
  <c r="H154" i="169"/>
  <c r="H155" i="169"/>
  <c r="R156" i="169"/>
  <c r="R7" i="169"/>
  <c r="V7" i="169" s="1"/>
  <c r="W7" i="169" s="1"/>
  <c r="R9" i="169"/>
  <c r="V9" i="169" s="1"/>
  <c r="W9" i="169" s="1"/>
  <c r="R13" i="169"/>
  <c r="V13" i="169" s="1"/>
  <c r="W13" i="169" s="1"/>
  <c r="H4" i="169"/>
  <c r="V4" i="169"/>
  <c r="W5" i="169" s="1"/>
  <c r="V10" i="169"/>
  <c r="V14" i="169"/>
  <c r="V16" i="169"/>
  <c r="W17" i="169" s="1"/>
  <c r="V18" i="169"/>
  <c r="V20" i="169"/>
  <c r="W21" i="169" s="1"/>
  <c r="H23" i="169"/>
  <c r="H27" i="169"/>
  <c r="H30" i="169"/>
  <c r="R31" i="169"/>
  <c r="V31" i="169" s="1"/>
  <c r="W31" i="169" s="1"/>
  <c r="H35" i="169"/>
  <c r="H38" i="169"/>
  <c r="R39" i="169"/>
  <c r="V39" i="169" s="1"/>
  <c r="W39" i="169" s="1"/>
  <c r="H43" i="169"/>
  <c r="H46" i="169"/>
  <c r="R47" i="169"/>
  <c r="H51" i="169"/>
  <c r="H106" i="169"/>
  <c r="H110" i="169"/>
  <c r="H114" i="169"/>
  <c r="H118" i="169"/>
  <c r="H122" i="169"/>
  <c r="H126" i="169"/>
  <c r="H131" i="169"/>
  <c r="R132" i="169"/>
  <c r="V132" i="169" s="1"/>
  <c r="W132" i="169" s="1"/>
  <c r="H105" i="169"/>
  <c r="S55" i="166"/>
  <c r="L55" i="166"/>
  <c r="K55" i="166"/>
  <c r="G55" i="166"/>
  <c r="F55" i="166"/>
  <c r="S54" i="166"/>
  <c r="L54" i="166"/>
  <c r="K54" i="166"/>
  <c r="G54" i="166"/>
  <c r="F54" i="166"/>
  <c r="S53" i="166"/>
  <c r="L53" i="166"/>
  <c r="K53" i="166"/>
  <c r="G53" i="166"/>
  <c r="F53" i="166"/>
  <c r="S52" i="166"/>
  <c r="L52" i="166"/>
  <c r="K52" i="166"/>
  <c r="G52" i="166"/>
  <c r="F52" i="166"/>
  <c r="S51" i="166"/>
  <c r="L51" i="166"/>
  <c r="K51" i="166"/>
  <c r="G51" i="166"/>
  <c r="F51" i="166"/>
  <c r="S50" i="166"/>
  <c r="L50" i="166"/>
  <c r="K50" i="166"/>
  <c r="G50" i="166"/>
  <c r="F50" i="166"/>
  <c r="S49" i="166"/>
  <c r="L49" i="166"/>
  <c r="K49" i="166"/>
  <c r="G49" i="166"/>
  <c r="F49" i="166"/>
  <c r="S48" i="166"/>
  <c r="L48" i="166"/>
  <c r="K48" i="166"/>
  <c r="G48" i="166"/>
  <c r="F48" i="166"/>
  <c r="S47" i="166"/>
  <c r="L47" i="166"/>
  <c r="K47" i="166"/>
  <c r="G47" i="166"/>
  <c r="F47" i="166"/>
  <c r="S46" i="166"/>
  <c r="L46" i="166"/>
  <c r="K46" i="166"/>
  <c r="G46" i="166"/>
  <c r="F46" i="166"/>
  <c r="S45" i="166"/>
  <c r="L45" i="166"/>
  <c r="K45" i="166"/>
  <c r="G45" i="166"/>
  <c r="F45" i="166"/>
  <c r="S44" i="166"/>
  <c r="L44" i="166"/>
  <c r="K44" i="166"/>
  <c r="G44" i="166"/>
  <c r="F44" i="166"/>
  <c r="S43" i="166"/>
  <c r="L43" i="166"/>
  <c r="K43" i="166"/>
  <c r="J43" i="166"/>
  <c r="I43" i="166"/>
  <c r="G43" i="166"/>
  <c r="F43" i="166"/>
  <c r="S42" i="166"/>
  <c r="L42" i="166"/>
  <c r="K42" i="166"/>
  <c r="J42" i="166"/>
  <c r="I42" i="166"/>
  <c r="G42" i="166"/>
  <c r="F42" i="166"/>
  <c r="S41" i="166"/>
  <c r="Z41" i="166" s="1"/>
  <c r="L41" i="166"/>
  <c r="K41" i="166"/>
  <c r="J41" i="166"/>
  <c r="I41" i="166"/>
  <c r="G41" i="166"/>
  <c r="F41" i="166"/>
  <c r="S40" i="166"/>
  <c r="Z40" i="166" s="1"/>
  <c r="L40" i="166"/>
  <c r="K40" i="166"/>
  <c r="J40" i="166"/>
  <c r="I40" i="166"/>
  <c r="G40" i="166"/>
  <c r="F40" i="166"/>
  <c r="S39" i="166"/>
  <c r="Z39" i="166" s="1"/>
  <c r="L39" i="166"/>
  <c r="K39" i="166"/>
  <c r="J39" i="166"/>
  <c r="I39" i="166"/>
  <c r="G39" i="166"/>
  <c r="F39" i="166"/>
  <c r="S38" i="166"/>
  <c r="Z38" i="166" s="1"/>
  <c r="L38" i="166"/>
  <c r="K38" i="166"/>
  <c r="J38" i="166"/>
  <c r="I38" i="166"/>
  <c r="G38" i="166"/>
  <c r="F38" i="166"/>
  <c r="S37" i="166"/>
  <c r="Z37" i="166" s="1"/>
  <c r="L37" i="166"/>
  <c r="K37" i="166"/>
  <c r="J37" i="166"/>
  <c r="I37" i="166"/>
  <c r="G37" i="166"/>
  <c r="F37" i="166"/>
  <c r="S36" i="166"/>
  <c r="Z36" i="166" s="1"/>
  <c r="L36" i="166"/>
  <c r="K36" i="166"/>
  <c r="J36" i="166"/>
  <c r="I36" i="166"/>
  <c r="G36" i="166"/>
  <c r="F36" i="166"/>
  <c r="S35" i="166"/>
  <c r="Z35" i="166" s="1"/>
  <c r="L35" i="166"/>
  <c r="K35" i="166"/>
  <c r="J35" i="166"/>
  <c r="I35" i="166"/>
  <c r="G35" i="166"/>
  <c r="F35" i="166"/>
  <c r="S34" i="166"/>
  <c r="Z34" i="166" s="1"/>
  <c r="L34" i="166"/>
  <c r="K34" i="166"/>
  <c r="J34" i="166"/>
  <c r="I34" i="166"/>
  <c r="G34" i="166"/>
  <c r="F34" i="166"/>
  <c r="S33" i="166"/>
  <c r="Z33" i="166" s="1"/>
  <c r="L33" i="166"/>
  <c r="K33" i="166"/>
  <c r="J33" i="166"/>
  <c r="I33" i="166"/>
  <c r="G33" i="166"/>
  <c r="F33" i="166"/>
  <c r="S32" i="166"/>
  <c r="Z32" i="166" s="1"/>
  <c r="L32" i="166"/>
  <c r="K32" i="166"/>
  <c r="J32" i="166"/>
  <c r="I32" i="166"/>
  <c r="G32" i="166"/>
  <c r="F32" i="166"/>
  <c r="S23" i="166"/>
  <c r="L23" i="166"/>
  <c r="K23" i="166"/>
  <c r="G23" i="166"/>
  <c r="F23" i="166"/>
  <c r="S22" i="166"/>
  <c r="L22" i="166"/>
  <c r="K22" i="166"/>
  <c r="G22" i="166"/>
  <c r="F22" i="166"/>
  <c r="S21" i="166"/>
  <c r="L21" i="166"/>
  <c r="K21" i="166"/>
  <c r="G21" i="166"/>
  <c r="F21" i="166"/>
  <c r="S20" i="166"/>
  <c r="L20" i="166"/>
  <c r="K20" i="166"/>
  <c r="G20" i="166"/>
  <c r="F20" i="166"/>
  <c r="S19" i="166"/>
  <c r="L19" i="166"/>
  <c r="K19" i="166"/>
  <c r="G19" i="166"/>
  <c r="F19" i="166"/>
  <c r="S18" i="166"/>
  <c r="L18" i="166"/>
  <c r="K18" i="166"/>
  <c r="G18" i="166"/>
  <c r="F18" i="166"/>
  <c r="S17" i="166"/>
  <c r="L17" i="166"/>
  <c r="K17" i="166"/>
  <c r="G17" i="166"/>
  <c r="F17" i="166"/>
  <c r="S16" i="166"/>
  <c r="L16" i="166"/>
  <c r="K16" i="166"/>
  <c r="G16" i="166"/>
  <c r="F16" i="166"/>
  <c r="S15" i="166"/>
  <c r="L15" i="166"/>
  <c r="K15" i="166"/>
  <c r="G15" i="166"/>
  <c r="F15" i="166"/>
  <c r="S14" i="166"/>
  <c r="L14" i="166"/>
  <c r="K14" i="166"/>
  <c r="G14" i="166"/>
  <c r="F14" i="166"/>
  <c r="S13" i="166"/>
  <c r="Z13" i="166" s="1"/>
  <c r="L13" i="166"/>
  <c r="K13" i="166"/>
  <c r="J13" i="166"/>
  <c r="I13" i="166"/>
  <c r="G13" i="166"/>
  <c r="F13" i="166"/>
  <c r="S12" i="166"/>
  <c r="Z12" i="166" s="1"/>
  <c r="L12" i="166"/>
  <c r="K12" i="166"/>
  <c r="J12" i="166"/>
  <c r="I12" i="166"/>
  <c r="G12" i="166"/>
  <c r="F12" i="166"/>
  <c r="S11" i="166"/>
  <c r="Z11" i="166" s="1"/>
  <c r="L11" i="166"/>
  <c r="K11" i="166"/>
  <c r="J11" i="166"/>
  <c r="I11" i="166"/>
  <c r="G11" i="166"/>
  <c r="F11" i="166"/>
  <c r="S10" i="166"/>
  <c r="Z10" i="166" s="1"/>
  <c r="L10" i="166"/>
  <c r="K10" i="166"/>
  <c r="J10" i="166"/>
  <c r="I10" i="166"/>
  <c r="G10" i="166"/>
  <c r="F10" i="166"/>
  <c r="S9" i="166"/>
  <c r="Z9" i="166" s="1"/>
  <c r="L9" i="166"/>
  <c r="K9" i="166"/>
  <c r="J9" i="166"/>
  <c r="I9" i="166"/>
  <c r="G9" i="166"/>
  <c r="F9" i="166"/>
  <c r="S8" i="166"/>
  <c r="Z8" i="166" s="1"/>
  <c r="L8" i="166"/>
  <c r="K8" i="166"/>
  <c r="J8" i="166"/>
  <c r="I8" i="166"/>
  <c r="G8" i="166"/>
  <c r="F8" i="166"/>
  <c r="S7" i="166"/>
  <c r="Z7" i="166" s="1"/>
  <c r="L7" i="166"/>
  <c r="K7" i="166"/>
  <c r="J7" i="166"/>
  <c r="I7" i="166"/>
  <c r="G7" i="166"/>
  <c r="F7" i="166"/>
  <c r="S6" i="166"/>
  <c r="Z6" i="166" s="1"/>
  <c r="L6" i="166"/>
  <c r="K6" i="166"/>
  <c r="J6" i="166"/>
  <c r="I6" i="166"/>
  <c r="G6" i="166"/>
  <c r="F6" i="166"/>
  <c r="S5" i="166"/>
  <c r="Z5" i="166" s="1"/>
  <c r="L5" i="166"/>
  <c r="K5" i="166"/>
  <c r="J5" i="166"/>
  <c r="I5" i="166"/>
  <c r="G5" i="166"/>
  <c r="F5" i="166"/>
  <c r="S4" i="166"/>
  <c r="Z4" i="166" s="1"/>
  <c r="L4" i="166"/>
  <c r="K4" i="166"/>
  <c r="J4" i="166"/>
  <c r="I4" i="166"/>
  <c r="G4" i="166"/>
  <c r="F4" i="166"/>
  <c r="W23" i="169" l="1"/>
  <c r="W112" i="169"/>
  <c r="G27" i="166"/>
  <c r="W15" i="195"/>
  <c r="H27" i="207"/>
  <c r="H57" i="207"/>
  <c r="H71" i="206"/>
  <c r="H35" i="204"/>
  <c r="H36" i="124"/>
  <c r="W102" i="200"/>
  <c r="W116" i="200"/>
  <c r="W114" i="200"/>
  <c r="W108" i="200"/>
  <c r="W112" i="200"/>
  <c r="W25" i="200"/>
  <c r="W39" i="200"/>
  <c r="W37" i="200"/>
  <c r="W33" i="200"/>
  <c r="W31" i="200"/>
  <c r="W29" i="200"/>
  <c r="W21" i="200"/>
  <c r="W17" i="200"/>
  <c r="W13" i="200"/>
  <c r="W9" i="200"/>
  <c r="W5" i="200"/>
  <c r="W19" i="195"/>
  <c r="W7" i="195"/>
  <c r="W5" i="195"/>
  <c r="W21" i="195"/>
  <c r="W13" i="195"/>
  <c r="W11" i="195"/>
  <c r="W17" i="195"/>
  <c r="H56" i="174"/>
  <c r="H30" i="174"/>
  <c r="W88" i="54"/>
  <c r="W78" i="54"/>
  <c r="W74" i="54"/>
  <c r="W64" i="54"/>
  <c r="W58" i="54"/>
  <c r="W23" i="54"/>
  <c r="W17" i="54"/>
  <c r="W13" i="54"/>
  <c r="W7" i="54"/>
  <c r="W5" i="54"/>
  <c r="H50" i="54"/>
  <c r="W66" i="54"/>
  <c r="W56" i="54"/>
  <c r="W84" i="54"/>
  <c r="W80" i="54"/>
  <c r="W90" i="54"/>
  <c r="W82" i="54"/>
  <c r="W62" i="54"/>
  <c r="W19" i="54"/>
  <c r="W11" i="54"/>
  <c r="W72" i="54"/>
  <c r="W68" i="54"/>
  <c r="W124" i="169"/>
  <c r="W120" i="169"/>
  <c r="W114" i="169"/>
  <c r="W110" i="169"/>
  <c r="W108" i="169"/>
  <c r="H100" i="169"/>
  <c r="W19" i="169"/>
  <c r="W15" i="169"/>
  <c r="W11" i="169"/>
  <c r="H63" i="171"/>
  <c r="H29" i="171"/>
  <c r="F27" i="166"/>
  <c r="H55" i="166"/>
  <c r="H53" i="166"/>
  <c r="H51" i="166"/>
  <c r="H49" i="166"/>
  <c r="H47" i="166"/>
  <c r="H45" i="166"/>
  <c r="H39" i="166"/>
  <c r="H38" i="166"/>
  <c r="H35" i="166"/>
  <c r="H34" i="166"/>
  <c r="G56" i="166"/>
  <c r="F56" i="166"/>
  <c r="H23" i="166"/>
  <c r="H21" i="166"/>
  <c r="H19" i="166"/>
  <c r="H17" i="166"/>
  <c r="H15" i="166"/>
  <c r="H12" i="166"/>
  <c r="H11" i="166"/>
  <c r="H8" i="166"/>
  <c r="H7" i="166"/>
  <c r="H43" i="166"/>
  <c r="H42" i="166"/>
  <c r="H5" i="166"/>
  <c r="H6" i="166"/>
  <c r="H9" i="166"/>
  <c r="H10" i="166"/>
  <c r="H13" i="166"/>
  <c r="H14" i="166"/>
  <c r="H16" i="166"/>
  <c r="H18" i="166"/>
  <c r="H20" i="166"/>
  <c r="H22" i="166"/>
  <c r="H33" i="166"/>
  <c r="H36" i="166"/>
  <c r="H37" i="166"/>
  <c r="H40" i="166"/>
  <c r="H41" i="166"/>
  <c r="H44" i="166"/>
  <c r="H46" i="166"/>
  <c r="H48" i="166"/>
  <c r="H50" i="166"/>
  <c r="H52" i="166"/>
  <c r="H54" i="166"/>
  <c r="W122" i="169"/>
  <c r="W106" i="169"/>
  <c r="H4" i="166"/>
  <c r="H32" i="166"/>
  <c r="J111" i="138"/>
  <c r="Y111" i="138"/>
  <c r="Z111" i="138" s="1"/>
  <c r="J112" i="138"/>
  <c r="Y112" i="138"/>
  <c r="H56" i="166" l="1"/>
  <c r="H27" i="166"/>
  <c r="Z112" i="138"/>
  <c r="R104" i="122" l="1"/>
  <c r="R103" i="122"/>
  <c r="R102" i="122"/>
  <c r="R101" i="122"/>
  <c r="F39" i="122"/>
  <c r="G39" i="122"/>
  <c r="F40" i="122"/>
  <c r="G40" i="122"/>
  <c r="F41" i="122"/>
  <c r="G41" i="122"/>
  <c r="F42" i="122"/>
  <c r="G42" i="122"/>
  <c r="H42" i="122" s="1"/>
  <c r="F43" i="122"/>
  <c r="G43" i="122"/>
  <c r="F44" i="122"/>
  <c r="G44" i="122"/>
  <c r="F45" i="122"/>
  <c r="G45" i="122"/>
  <c r="R44" i="122"/>
  <c r="R45" i="122"/>
  <c r="R43" i="122"/>
  <c r="R42" i="122"/>
  <c r="R41" i="122"/>
  <c r="R40" i="122"/>
  <c r="R39" i="122"/>
  <c r="H40" i="122" l="1"/>
  <c r="H39" i="122"/>
  <c r="H44" i="122"/>
  <c r="H43" i="122"/>
  <c r="H45" i="122"/>
  <c r="H41" i="122"/>
  <c r="F77" i="118"/>
  <c r="G77" i="118"/>
  <c r="F78" i="118"/>
  <c r="G78" i="118"/>
  <c r="F79" i="118"/>
  <c r="G79" i="118"/>
  <c r="F80" i="118"/>
  <c r="G80" i="118"/>
  <c r="F81" i="118"/>
  <c r="G81" i="118"/>
  <c r="F82" i="118"/>
  <c r="G82" i="118"/>
  <c r="F83" i="118"/>
  <c r="G83" i="118"/>
  <c r="F84" i="118"/>
  <c r="G84" i="118"/>
  <c r="F85" i="118"/>
  <c r="G85" i="118"/>
  <c r="F86" i="118"/>
  <c r="G86" i="118"/>
  <c r="F87" i="118"/>
  <c r="G87" i="118"/>
  <c r="F88" i="118"/>
  <c r="G88" i="118"/>
  <c r="F89" i="118"/>
  <c r="G89" i="118"/>
  <c r="F90" i="118"/>
  <c r="G90" i="118"/>
  <c r="F91" i="118"/>
  <c r="G91" i="118"/>
  <c r="F92" i="118"/>
  <c r="G92" i="118"/>
  <c r="F93" i="118"/>
  <c r="G93" i="118"/>
  <c r="F94" i="118"/>
  <c r="G94" i="118"/>
  <c r="F95" i="118"/>
  <c r="G95" i="118"/>
  <c r="F96" i="118"/>
  <c r="G96" i="118"/>
  <c r="F97" i="118"/>
  <c r="G97" i="118"/>
  <c r="F98" i="118"/>
  <c r="G98" i="118"/>
  <c r="F99" i="118"/>
  <c r="G99" i="118"/>
  <c r="F100" i="118"/>
  <c r="G100" i="118"/>
  <c r="F101" i="118"/>
  <c r="G101" i="118"/>
  <c r="F102" i="118"/>
  <c r="G102" i="118"/>
  <c r="F103" i="118"/>
  <c r="G103" i="118"/>
  <c r="F104" i="118"/>
  <c r="G104" i="118"/>
  <c r="F105" i="118"/>
  <c r="G105" i="118"/>
  <c r="F106" i="118"/>
  <c r="G106" i="118"/>
  <c r="F107" i="118"/>
  <c r="G107" i="118"/>
  <c r="F108" i="118"/>
  <c r="G108" i="118"/>
  <c r="F109" i="118"/>
  <c r="G109" i="118"/>
  <c r="F110" i="118"/>
  <c r="G110" i="118"/>
  <c r="F111" i="118"/>
  <c r="G111" i="118"/>
  <c r="F112" i="118"/>
  <c r="G112" i="118"/>
  <c r="F113" i="118"/>
  <c r="G113" i="118"/>
  <c r="F114" i="118"/>
  <c r="G114" i="118"/>
  <c r="F115" i="118"/>
  <c r="G115" i="118"/>
  <c r="F116" i="118"/>
  <c r="G116" i="118"/>
  <c r="F117" i="118"/>
  <c r="G117" i="118"/>
  <c r="F118" i="118"/>
  <c r="G118" i="118"/>
  <c r="F119" i="118"/>
  <c r="G119" i="118"/>
  <c r="F120" i="118"/>
  <c r="G120" i="118"/>
  <c r="F121" i="118"/>
  <c r="G121" i="118"/>
  <c r="F122" i="118"/>
  <c r="G122" i="118"/>
  <c r="F123" i="118"/>
  <c r="G123" i="118"/>
  <c r="F124" i="118"/>
  <c r="G124" i="118"/>
  <c r="F125" i="118"/>
  <c r="G125" i="118"/>
  <c r="F126" i="118"/>
  <c r="G126" i="118"/>
  <c r="F127" i="118"/>
  <c r="G127" i="118"/>
  <c r="F128" i="118"/>
  <c r="G128" i="118"/>
  <c r="F129" i="118"/>
  <c r="G129" i="118"/>
  <c r="F130" i="118"/>
  <c r="G130" i="118"/>
  <c r="F64" i="118"/>
  <c r="G64" i="118"/>
  <c r="F65" i="118"/>
  <c r="G65" i="118"/>
  <c r="F66" i="118"/>
  <c r="G66" i="118"/>
  <c r="F67" i="118"/>
  <c r="G67" i="118"/>
  <c r="F68" i="118"/>
  <c r="G68" i="118"/>
  <c r="F69" i="118"/>
  <c r="G69" i="118"/>
  <c r="F70" i="118"/>
  <c r="G70" i="118"/>
  <c r="F71" i="118"/>
  <c r="G71" i="118"/>
  <c r="F72" i="118"/>
  <c r="G72" i="118"/>
  <c r="F73" i="118"/>
  <c r="G73" i="118"/>
  <c r="F74" i="118"/>
  <c r="G74" i="118"/>
  <c r="F75" i="118"/>
  <c r="G75" i="118"/>
  <c r="F76" i="118"/>
  <c r="G76" i="118"/>
  <c r="G63" i="118"/>
  <c r="F63" i="118"/>
  <c r="I64" i="118"/>
  <c r="J64" i="118"/>
  <c r="I65" i="118"/>
  <c r="J65" i="118"/>
  <c r="I66" i="118"/>
  <c r="J66" i="118"/>
  <c r="I67" i="118"/>
  <c r="J67" i="118"/>
  <c r="I68" i="118"/>
  <c r="J68" i="118"/>
  <c r="I69" i="118"/>
  <c r="J69" i="118"/>
  <c r="I70" i="118"/>
  <c r="J70" i="118"/>
  <c r="I71" i="118"/>
  <c r="J71" i="118"/>
  <c r="I72" i="118"/>
  <c r="J72" i="118"/>
  <c r="I73" i="118"/>
  <c r="J73" i="118"/>
  <c r="I74" i="118"/>
  <c r="J74" i="118"/>
  <c r="I75" i="118"/>
  <c r="J75" i="118"/>
  <c r="I76" i="118"/>
  <c r="J76" i="118"/>
  <c r="I77" i="118"/>
  <c r="J77" i="118"/>
  <c r="I78" i="118"/>
  <c r="J78" i="118"/>
  <c r="I79" i="118"/>
  <c r="J79" i="118"/>
  <c r="I80" i="118"/>
  <c r="J80" i="118"/>
  <c r="I81" i="118"/>
  <c r="J81" i="118"/>
  <c r="I82" i="118"/>
  <c r="J82" i="118"/>
  <c r="I83" i="118"/>
  <c r="J83" i="118"/>
  <c r="I84" i="118"/>
  <c r="J84" i="118"/>
  <c r="I85" i="118"/>
  <c r="J85" i="118"/>
  <c r="I86" i="118"/>
  <c r="J86" i="118"/>
  <c r="I87" i="118"/>
  <c r="J87" i="118"/>
  <c r="I88" i="118"/>
  <c r="J88" i="118"/>
  <c r="I89" i="118"/>
  <c r="J89" i="118"/>
  <c r="I90" i="118"/>
  <c r="J90" i="118"/>
  <c r="I91" i="118"/>
  <c r="J91" i="118"/>
  <c r="I92" i="118"/>
  <c r="J92" i="118"/>
  <c r="I93" i="118"/>
  <c r="J93" i="118"/>
  <c r="I94" i="118"/>
  <c r="J94" i="118"/>
  <c r="I95" i="118"/>
  <c r="J95" i="118"/>
  <c r="I96" i="118"/>
  <c r="J96" i="118"/>
  <c r="I97" i="118"/>
  <c r="J97" i="118"/>
  <c r="I98" i="118"/>
  <c r="J98" i="118"/>
  <c r="I99" i="118"/>
  <c r="J99" i="118"/>
  <c r="I100" i="118"/>
  <c r="J100" i="118"/>
  <c r="I101" i="118"/>
  <c r="J101" i="118"/>
  <c r="I102" i="118"/>
  <c r="J102" i="118"/>
  <c r="I103" i="118"/>
  <c r="J103" i="118"/>
  <c r="I104" i="118"/>
  <c r="J104" i="118"/>
  <c r="I105" i="118"/>
  <c r="J105" i="118"/>
  <c r="I106" i="118"/>
  <c r="J106" i="118"/>
  <c r="I107" i="118"/>
  <c r="J107" i="118"/>
  <c r="I108" i="118"/>
  <c r="J108" i="118"/>
  <c r="I109" i="118"/>
  <c r="J109" i="118"/>
  <c r="I110" i="118"/>
  <c r="J110" i="118"/>
  <c r="I111" i="118"/>
  <c r="J111" i="118"/>
  <c r="I112" i="118"/>
  <c r="J112" i="118"/>
  <c r="I113" i="118"/>
  <c r="J113" i="118"/>
  <c r="I114" i="118"/>
  <c r="J114" i="118"/>
  <c r="I115" i="118"/>
  <c r="J115" i="118"/>
  <c r="I116" i="118"/>
  <c r="J116" i="118"/>
  <c r="I117" i="118"/>
  <c r="J117" i="118"/>
  <c r="I118" i="118"/>
  <c r="J118" i="118"/>
  <c r="I119" i="118"/>
  <c r="J119" i="118"/>
  <c r="I120" i="118"/>
  <c r="J120" i="118"/>
  <c r="I121" i="118"/>
  <c r="J121" i="118"/>
  <c r="I122" i="118"/>
  <c r="J122" i="118"/>
  <c r="I123" i="118"/>
  <c r="J123" i="118"/>
  <c r="I124" i="118"/>
  <c r="J124" i="118"/>
  <c r="I125" i="118"/>
  <c r="J125" i="118"/>
  <c r="I126" i="118"/>
  <c r="J126" i="118"/>
  <c r="I127" i="118"/>
  <c r="J127" i="118"/>
  <c r="I128" i="118"/>
  <c r="J128" i="118"/>
  <c r="I129" i="118"/>
  <c r="J129" i="118"/>
  <c r="I130" i="118"/>
  <c r="J130" i="118"/>
  <c r="J63" i="118"/>
  <c r="I63" i="118"/>
  <c r="Q130" i="118"/>
  <c r="Q129" i="118"/>
  <c r="Q128" i="118"/>
  <c r="Q127" i="118"/>
  <c r="Q126" i="118"/>
  <c r="Q125" i="118"/>
  <c r="Q124" i="118"/>
  <c r="Q123" i="118"/>
  <c r="Q122" i="118"/>
  <c r="Q121" i="118"/>
  <c r="Q120" i="118"/>
  <c r="Q119" i="118"/>
  <c r="Q118" i="118"/>
  <c r="Q117" i="118"/>
  <c r="Q116" i="118"/>
  <c r="Q115" i="118"/>
  <c r="Q114" i="118"/>
  <c r="Q113" i="118"/>
  <c r="Q112" i="118"/>
  <c r="Q111" i="118"/>
  <c r="Q110" i="118"/>
  <c r="Q109" i="118"/>
  <c r="Q108" i="118"/>
  <c r="Q107" i="118"/>
  <c r="Q106" i="118"/>
  <c r="Q105" i="118"/>
  <c r="Q104" i="118"/>
  <c r="Q103" i="118"/>
  <c r="Q102" i="118"/>
  <c r="Q101" i="118"/>
  <c r="Q100" i="118"/>
  <c r="Q99" i="118"/>
  <c r="Q98" i="118"/>
  <c r="Q97" i="118"/>
  <c r="Q96" i="118"/>
  <c r="Q95" i="118"/>
  <c r="R96" i="118" s="1"/>
  <c r="Q94" i="118"/>
  <c r="Q93" i="118"/>
  <c r="Q92" i="118"/>
  <c r="Q91" i="118"/>
  <c r="Q90" i="118"/>
  <c r="Q89" i="118"/>
  <c r="V89" i="118" s="1"/>
  <c r="Q88" i="118"/>
  <c r="Q87" i="118"/>
  <c r="Q86" i="118"/>
  <c r="Q85" i="118"/>
  <c r="V85" i="118" s="1"/>
  <c r="Q84" i="118"/>
  <c r="Q83" i="118"/>
  <c r="V83" i="118" s="1"/>
  <c r="Q82" i="118"/>
  <c r="Q81" i="118"/>
  <c r="V81" i="118" s="1"/>
  <c r="Q80" i="118"/>
  <c r="Q79" i="118"/>
  <c r="V79" i="118" s="1"/>
  <c r="Q78" i="118"/>
  <c r="Q77" i="118"/>
  <c r="V77" i="118" s="1"/>
  <c r="Q76" i="118"/>
  <c r="Q75" i="118"/>
  <c r="V75" i="118" s="1"/>
  <c r="Q74" i="118"/>
  <c r="Q73" i="118"/>
  <c r="V73" i="118" s="1"/>
  <c r="Q72" i="118"/>
  <c r="Q71" i="118"/>
  <c r="V71" i="118" s="1"/>
  <c r="Q70" i="118"/>
  <c r="Q69" i="118"/>
  <c r="V69" i="118" s="1"/>
  <c r="Q68" i="118"/>
  <c r="Q67" i="118"/>
  <c r="V67" i="118" s="1"/>
  <c r="Q66" i="118"/>
  <c r="Q65" i="118"/>
  <c r="V65" i="118" s="1"/>
  <c r="Q64" i="118"/>
  <c r="Q63" i="118"/>
  <c r="V63" i="118" s="1"/>
  <c r="E62" i="118"/>
  <c r="F57" i="118"/>
  <c r="G57" i="118"/>
  <c r="I57" i="118"/>
  <c r="J57" i="118"/>
  <c r="F56" i="118"/>
  <c r="G56" i="118"/>
  <c r="I56" i="118"/>
  <c r="J56" i="118"/>
  <c r="F55" i="118"/>
  <c r="G55" i="118"/>
  <c r="I55" i="118"/>
  <c r="J55" i="118"/>
  <c r="F54" i="118"/>
  <c r="G54" i="118"/>
  <c r="I54" i="118"/>
  <c r="J54" i="118"/>
  <c r="F53" i="118"/>
  <c r="G53" i="118"/>
  <c r="I53" i="118"/>
  <c r="J53" i="118"/>
  <c r="F52" i="118"/>
  <c r="G52" i="118"/>
  <c r="I52" i="118"/>
  <c r="J52" i="118"/>
  <c r="Q57" i="118"/>
  <c r="Q56" i="118"/>
  <c r="Q55" i="118"/>
  <c r="Q54" i="118"/>
  <c r="Q53" i="118"/>
  <c r="Q52" i="118"/>
  <c r="Q51" i="118"/>
  <c r="J51" i="118"/>
  <c r="I51" i="118"/>
  <c r="G51" i="118"/>
  <c r="F51" i="118"/>
  <c r="Q50" i="118"/>
  <c r="J50" i="118"/>
  <c r="I50" i="118"/>
  <c r="G50" i="118"/>
  <c r="F50" i="118"/>
  <c r="Q49" i="118"/>
  <c r="J49" i="118"/>
  <c r="I49" i="118"/>
  <c r="G49" i="118"/>
  <c r="F49" i="118"/>
  <c r="Q48" i="118"/>
  <c r="J48" i="118"/>
  <c r="I48" i="118"/>
  <c r="G48" i="118"/>
  <c r="F48" i="118"/>
  <c r="Q47" i="118"/>
  <c r="J47" i="118"/>
  <c r="I47" i="118"/>
  <c r="G47" i="118"/>
  <c r="F47" i="118"/>
  <c r="Q46" i="118"/>
  <c r="J46" i="118"/>
  <c r="I46" i="118"/>
  <c r="G46" i="118"/>
  <c r="F46" i="118"/>
  <c r="Q45" i="118"/>
  <c r="J45" i="118"/>
  <c r="I45" i="118"/>
  <c r="G45" i="118"/>
  <c r="F45" i="118"/>
  <c r="Q44" i="118"/>
  <c r="J44" i="118"/>
  <c r="I44" i="118"/>
  <c r="G44" i="118"/>
  <c r="F44" i="118"/>
  <c r="Q43" i="118"/>
  <c r="J43" i="118"/>
  <c r="I43" i="118"/>
  <c r="G43" i="118"/>
  <c r="F43" i="118"/>
  <c r="Q42" i="118"/>
  <c r="J42" i="118"/>
  <c r="I42" i="118"/>
  <c r="G42" i="118"/>
  <c r="F42" i="118"/>
  <c r="Q41" i="118"/>
  <c r="J41" i="118"/>
  <c r="I41" i="118"/>
  <c r="G41" i="118"/>
  <c r="F41" i="118"/>
  <c r="Q40" i="118"/>
  <c r="J40" i="118"/>
  <c r="I40" i="118"/>
  <c r="G40" i="118"/>
  <c r="F40" i="118"/>
  <c r="Q39" i="118"/>
  <c r="J39" i="118"/>
  <c r="I39" i="118"/>
  <c r="G39" i="118"/>
  <c r="F39" i="118"/>
  <c r="Q38" i="118"/>
  <c r="J38" i="118"/>
  <c r="I38" i="118"/>
  <c r="G38" i="118"/>
  <c r="F38" i="118"/>
  <c r="Q37" i="118"/>
  <c r="J37" i="118"/>
  <c r="I37" i="118"/>
  <c r="G37" i="118"/>
  <c r="F37" i="118"/>
  <c r="Q36" i="118"/>
  <c r="J36" i="118"/>
  <c r="I36" i="118"/>
  <c r="G36" i="118"/>
  <c r="F36" i="118"/>
  <c r="Q35" i="118"/>
  <c r="J35" i="118"/>
  <c r="I35" i="118"/>
  <c r="G35" i="118"/>
  <c r="F35" i="118"/>
  <c r="Q34" i="118"/>
  <c r="J34" i="118"/>
  <c r="I34" i="118"/>
  <c r="G34" i="118"/>
  <c r="F34" i="118"/>
  <c r="Q33" i="118"/>
  <c r="J33" i="118"/>
  <c r="I33" i="118"/>
  <c r="G33" i="118"/>
  <c r="F33" i="118"/>
  <c r="Q32" i="118"/>
  <c r="J32" i="118"/>
  <c r="I32" i="118"/>
  <c r="G32" i="118"/>
  <c r="F32" i="118"/>
  <c r="Q31" i="118"/>
  <c r="J31" i="118"/>
  <c r="I31" i="118"/>
  <c r="G31" i="118"/>
  <c r="F31" i="118"/>
  <c r="Q30" i="118"/>
  <c r="J30" i="118"/>
  <c r="I30" i="118"/>
  <c r="G30" i="118"/>
  <c r="F30" i="118"/>
  <c r="Q29" i="118"/>
  <c r="J29" i="118"/>
  <c r="I29" i="118"/>
  <c r="G29" i="118"/>
  <c r="F29" i="118"/>
  <c r="Q28" i="118"/>
  <c r="J28" i="118"/>
  <c r="I28" i="118"/>
  <c r="G28" i="118"/>
  <c r="F28" i="118"/>
  <c r="Q27" i="118"/>
  <c r="J27" i="118"/>
  <c r="I27" i="118"/>
  <c r="G27" i="118"/>
  <c r="F27" i="118"/>
  <c r="Q26" i="118"/>
  <c r="V26" i="118" s="1"/>
  <c r="J26" i="118"/>
  <c r="I26" i="118"/>
  <c r="G26" i="118"/>
  <c r="F26" i="118"/>
  <c r="Q25" i="118"/>
  <c r="J25" i="118"/>
  <c r="I25" i="118"/>
  <c r="G25" i="118"/>
  <c r="F25" i="118"/>
  <c r="Q24" i="118"/>
  <c r="V24" i="118" s="1"/>
  <c r="J24" i="118"/>
  <c r="I24" i="118"/>
  <c r="G24" i="118"/>
  <c r="F24" i="118"/>
  <c r="Q23" i="118"/>
  <c r="J23" i="118"/>
  <c r="I23" i="118"/>
  <c r="G23" i="118"/>
  <c r="F23" i="118"/>
  <c r="Q22" i="118"/>
  <c r="J22" i="118"/>
  <c r="I22" i="118"/>
  <c r="G22" i="118"/>
  <c r="F22" i="118"/>
  <c r="Q21" i="118"/>
  <c r="J21" i="118"/>
  <c r="I21" i="118"/>
  <c r="G21" i="118"/>
  <c r="F21" i="118"/>
  <c r="Q20" i="118"/>
  <c r="V20" i="118" s="1"/>
  <c r="J20" i="118"/>
  <c r="I20" i="118"/>
  <c r="G20" i="118"/>
  <c r="F20" i="118"/>
  <c r="Q19" i="118"/>
  <c r="J19" i="118"/>
  <c r="I19" i="118"/>
  <c r="G19" i="118"/>
  <c r="F19" i="118"/>
  <c r="Q18" i="118"/>
  <c r="J18" i="118"/>
  <c r="I18" i="118"/>
  <c r="G18" i="118"/>
  <c r="F18" i="118"/>
  <c r="Q17" i="118"/>
  <c r="J17" i="118"/>
  <c r="I17" i="118"/>
  <c r="G17" i="118"/>
  <c r="F17" i="118"/>
  <c r="Q16" i="118"/>
  <c r="J16" i="118"/>
  <c r="I16" i="118"/>
  <c r="G16" i="118"/>
  <c r="F16" i="118"/>
  <c r="Q15" i="118"/>
  <c r="J15" i="118"/>
  <c r="I15" i="118"/>
  <c r="G15" i="118"/>
  <c r="F15" i="118"/>
  <c r="Q14" i="118"/>
  <c r="J14" i="118"/>
  <c r="I14" i="118"/>
  <c r="G14" i="118"/>
  <c r="F14" i="118"/>
  <c r="Q13" i="118"/>
  <c r="J13" i="118"/>
  <c r="I13" i="118"/>
  <c r="G13" i="118"/>
  <c r="F13" i="118"/>
  <c r="Q12" i="118"/>
  <c r="J12" i="118"/>
  <c r="I12" i="118"/>
  <c r="G12" i="118"/>
  <c r="F12" i="118"/>
  <c r="Q11" i="118"/>
  <c r="J11" i="118"/>
  <c r="I11" i="118"/>
  <c r="G11" i="118"/>
  <c r="F11" i="118"/>
  <c r="Q10" i="118"/>
  <c r="J10" i="118"/>
  <c r="I10" i="118"/>
  <c r="G10" i="118"/>
  <c r="F10" i="118"/>
  <c r="Q9" i="118"/>
  <c r="J9" i="118"/>
  <c r="I9" i="118"/>
  <c r="G9" i="118"/>
  <c r="F9" i="118"/>
  <c r="Q8" i="118"/>
  <c r="J8" i="118"/>
  <c r="I8" i="118"/>
  <c r="G8" i="118"/>
  <c r="F8" i="118"/>
  <c r="Q7" i="118"/>
  <c r="J7" i="118"/>
  <c r="I7" i="118"/>
  <c r="G7" i="118"/>
  <c r="F7" i="118"/>
  <c r="Q6" i="118"/>
  <c r="J6" i="118"/>
  <c r="I6" i="118"/>
  <c r="G6" i="118"/>
  <c r="F6" i="118"/>
  <c r="Q5" i="118"/>
  <c r="J5" i="118"/>
  <c r="I5" i="118"/>
  <c r="G5" i="118"/>
  <c r="F5" i="118"/>
  <c r="Q4" i="118"/>
  <c r="J4" i="118"/>
  <c r="I4" i="118"/>
  <c r="G4" i="118"/>
  <c r="F4" i="118"/>
  <c r="E3" i="118"/>
  <c r="F74" i="116"/>
  <c r="G74" i="116"/>
  <c r="F75" i="116"/>
  <c r="G75" i="116"/>
  <c r="F76" i="116"/>
  <c r="G76" i="116"/>
  <c r="F77" i="116"/>
  <c r="G77" i="116"/>
  <c r="F78" i="116"/>
  <c r="G78" i="116"/>
  <c r="F79" i="116"/>
  <c r="G79" i="116"/>
  <c r="K79" i="116"/>
  <c r="S79" i="116"/>
  <c r="Z79" i="116" s="1"/>
  <c r="L79" i="116"/>
  <c r="K78" i="116"/>
  <c r="S78" i="116"/>
  <c r="Z78" i="116" s="1"/>
  <c r="L78" i="116"/>
  <c r="K77" i="116"/>
  <c r="S77" i="116"/>
  <c r="Z77" i="116" s="1"/>
  <c r="L77" i="116"/>
  <c r="K76" i="116"/>
  <c r="S76" i="116"/>
  <c r="Z76" i="116" s="1"/>
  <c r="L76" i="116"/>
  <c r="K75" i="116"/>
  <c r="S75" i="116"/>
  <c r="Z75" i="116" s="1"/>
  <c r="L75" i="116"/>
  <c r="K74" i="116"/>
  <c r="S74" i="116"/>
  <c r="Z74" i="116" s="1"/>
  <c r="L74" i="116"/>
  <c r="F40" i="116"/>
  <c r="G40" i="116"/>
  <c r="K40" i="116"/>
  <c r="S40" i="116"/>
  <c r="L40" i="116"/>
  <c r="F39" i="116"/>
  <c r="G39" i="116"/>
  <c r="K39" i="116"/>
  <c r="S39" i="116"/>
  <c r="L39" i="116"/>
  <c r="F38" i="116"/>
  <c r="G38" i="116"/>
  <c r="K38" i="116"/>
  <c r="S38" i="116"/>
  <c r="L38" i="116"/>
  <c r="I58" i="116"/>
  <c r="J58" i="116"/>
  <c r="I59" i="116"/>
  <c r="J59" i="116"/>
  <c r="I18" i="116"/>
  <c r="J18" i="116"/>
  <c r="I19" i="116"/>
  <c r="J19" i="116"/>
  <c r="I20" i="116"/>
  <c r="J20" i="116"/>
  <c r="I21" i="116"/>
  <c r="J21" i="116"/>
  <c r="S73" i="116"/>
  <c r="Z73" i="116" s="1"/>
  <c r="L73" i="116"/>
  <c r="K73" i="116"/>
  <c r="G73" i="116"/>
  <c r="F73" i="116"/>
  <c r="S72" i="116"/>
  <c r="Z72" i="116" s="1"/>
  <c r="L72" i="116"/>
  <c r="K72" i="116"/>
  <c r="G72" i="116"/>
  <c r="F72" i="116"/>
  <c r="S71" i="116"/>
  <c r="Z71" i="116" s="1"/>
  <c r="L71" i="116"/>
  <c r="K71" i="116"/>
  <c r="G71" i="116"/>
  <c r="F71" i="116"/>
  <c r="S70" i="116"/>
  <c r="Z70" i="116" s="1"/>
  <c r="L70" i="116"/>
  <c r="K70" i="116"/>
  <c r="G70" i="116"/>
  <c r="F70" i="116"/>
  <c r="S69" i="116"/>
  <c r="Z69" i="116" s="1"/>
  <c r="L69" i="116"/>
  <c r="K69" i="116"/>
  <c r="G69" i="116"/>
  <c r="F69" i="116"/>
  <c r="S68" i="116"/>
  <c r="Z68" i="116" s="1"/>
  <c r="L68" i="116"/>
  <c r="K68" i="116"/>
  <c r="G68" i="116"/>
  <c r="F68" i="116"/>
  <c r="S67" i="116"/>
  <c r="Z67" i="116" s="1"/>
  <c r="L67" i="116"/>
  <c r="K67" i="116"/>
  <c r="G67" i="116"/>
  <c r="F67" i="116"/>
  <c r="S66" i="116"/>
  <c r="Z66" i="116" s="1"/>
  <c r="L66" i="116"/>
  <c r="K66" i="116"/>
  <c r="G66" i="116"/>
  <c r="F66" i="116"/>
  <c r="S65" i="116"/>
  <c r="Z65" i="116" s="1"/>
  <c r="L65" i="116"/>
  <c r="K65" i="116"/>
  <c r="G65" i="116"/>
  <c r="F65" i="116"/>
  <c r="S64" i="116"/>
  <c r="Z64" i="116" s="1"/>
  <c r="L64" i="116"/>
  <c r="K64" i="116"/>
  <c r="G64" i="116"/>
  <c r="F64" i="116"/>
  <c r="S63" i="116"/>
  <c r="Z63" i="116" s="1"/>
  <c r="L63" i="116"/>
  <c r="K63" i="116"/>
  <c r="G63" i="116"/>
  <c r="F63" i="116"/>
  <c r="S62" i="116"/>
  <c r="Z62" i="116" s="1"/>
  <c r="L62" i="116"/>
  <c r="K62" i="116"/>
  <c r="G62" i="116"/>
  <c r="F62" i="116"/>
  <c r="S61" i="116"/>
  <c r="Z61" i="116" s="1"/>
  <c r="L61" i="116"/>
  <c r="K61" i="116"/>
  <c r="G61" i="116"/>
  <c r="F61" i="116"/>
  <c r="S60" i="116"/>
  <c r="Z60" i="116" s="1"/>
  <c r="L60" i="116"/>
  <c r="K60" i="116"/>
  <c r="G60" i="116"/>
  <c r="F60" i="116"/>
  <c r="S59" i="116"/>
  <c r="Z59" i="116" s="1"/>
  <c r="L59" i="116"/>
  <c r="K59" i="116"/>
  <c r="G59" i="116"/>
  <c r="F59" i="116"/>
  <c r="S58" i="116"/>
  <c r="Z58" i="116" s="1"/>
  <c r="L58" i="116"/>
  <c r="K58" i="116"/>
  <c r="G58" i="116"/>
  <c r="F58" i="116"/>
  <c r="S57" i="116"/>
  <c r="Z57" i="116" s="1"/>
  <c r="L57" i="116"/>
  <c r="K57" i="116"/>
  <c r="J57" i="116"/>
  <c r="I57" i="116"/>
  <c r="G57" i="116"/>
  <c r="F57" i="116"/>
  <c r="S56" i="116"/>
  <c r="Z56" i="116" s="1"/>
  <c r="L56" i="116"/>
  <c r="K56" i="116"/>
  <c r="J56" i="116"/>
  <c r="I56" i="116"/>
  <c r="G56" i="116"/>
  <c r="F56" i="116"/>
  <c r="S55" i="116"/>
  <c r="Z55" i="116" s="1"/>
  <c r="L55" i="116"/>
  <c r="K55" i="116"/>
  <c r="J55" i="116"/>
  <c r="I55" i="116"/>
  <c r="G55" i="116"/>
  <c r="F55" i="116"/>
  <c r="S54" i="116"/>
  <c r="Z54" i="116" s="1"/>
  <c r="L54" i="116"/>
  <c r="K54" i="116"/>
  <c r="J54" i="116"/>
  <c r="I54" i="116"/>
  <c r="G54" i="116"/>
  <c r="F54" i="116"/>
  <c r="S53" i="116"/>
  <c r="Z53" i="116" s="1"/>
  <c r="L53" i="116"/>
  <c r="K53" i="116"/>
  <c r="J53" i="116"/>
  <c r="I53" i="116"/>
  <c r="G53" i="116"/>
  <c r="F53" i="116"/>
  <c r="S52" i="116"/>
  <c r="Z52" i="116" s="1"/>
  <c r="L52" i="116"/>
  <c r="K52" i="116"/>
  <c r="J52" i="116"/>
  <c r="I52" i="116"/>
  <c r="G52" i="116"/>
  <c r="F52" i="116"/>
  <c r="S51" i="116"/>
  <c r="Z51" i="116" s="1"/>
  <c r="L51" i="116"/>
  <c r="K51" i="116"/>
  <c r="J51" i="116"/>
  <c r="I51" i="116"/>
  <c r="G51" i="116"/>
  <c r="F51" i="116"/>
  <c r="S50" i="116"/>
  <c r="Z50" i="116" s="1"/>
  <c r="L50" i="116"/>
  <c r="K50" i="116"/>
  <c r="J50" i="116"/>
  <c r="I50" i="116"/>
  <c r="G50" i="116"/>
  <c r="F50" i="116"/>
  <c r="S49" i="116"/>
  <c r="Z49" i="116" s="1"/>
  <c r="L49" i="116"/>
  <c r="K49" i="116"/>
  <c r="J49" i="116"/>
  <c r="I49" i="116"/>
  <c r="G49" i="116"/>
  <c r="F49" i="116"/>
  <c r="S48" i="116"/>
  <c r="Z48" i="116" s="1"/>
  <c r="L48" i="116"/>
  <c r="K48" i="116"/>
  <c r="J48" i="116"/>
  <c r="I48" i="116"/>
  <c r="G48" i="116"/>
  <c r="F48" i="116"/>
  <c r="S47" i="116"/>
  <c r="Z47" i="116" s="1"/>
  <c r="L47" i="116"/>
  <c r="K47" i="116"/>
  <c r="J47" i="116"/>
  <c r="I47" i="116"/>
  <c r="G47" i="116"/>
  <c r="F47" i="116"/>
  <c r="S46" i="116"/>
  <c r="Z46" i="116" s="1"/>
  <c r="L46" i="116"/>
  <c r="K46" i="116"/>
  <c r="J46" i="116"/>
  <c r="I46" i="116"/>
  <c r="G46" i="116"/>
  <c r="F46" i="116"/>
  <c r="S37" i="116"/>
  <c r="L37" i="116"/>
  <c r="K37" i="116"/>
  <c r="G37" i="116"/>
  <c r="F37" i="116"/>
  <c r="S36" i="116"/>
  <c r="L36" i="116"/>
  <c r="K36" i="116"/>
  <c r="G36" i="116"/>
  <c r="F36" i="116"/>
  <c r="S35" i="116"/>
  <c r="L35" i="116"/>
  <c r="K35" i="116"/>
  <c r="G35" i="116"/>
  <c r="F35" i="116"/>
  <c r="S34" i="116"/>
  <c r="L34" i="116"/>
  <c r="K34" i="116"/>
  <c r="G34" i="116"/>
  <c r="F34" i="116"/>
  <c r="S33" i="116"/>
  <c r="L33" i="116"/>
  <c r="K33" i="116"/>
  <c r="G33" i="116"/>
  <c r="F33" i="116"/>
  <c r="S32" i="116"/>
  <c r="L32" i="116"/>
  <c r="K32" i="116"/>
  <c r="G32" i="116"/>
  <c r="F32" i="116"/>
  <c r="S31" i="116"/>
  <c r="L31" i="116"/>
  <c r="K31" i="116"/>
  <c r="G31" i="116"/>
  <c r="F31" i="116"/>
  <c r="S30" i="116"/>
  <c r="L30" i="116"/>
  <c r="K30" i="116"/>
  <c r="G30" i="116"/>
  <c r="F30" i="116"/>
  <c r="S29" i="116"/>
  <c r="L29" i="116"/>
  <c r="K29" i="116"/>
  <c r="G29" i="116"/>
  <c r="F29" i="116"/>
  <c r="S28" i="116"/>
  <c r="L28" i="116"/>
  <c r="K28" i="116"/>
  <c r="G28" i="116"/>
  <c r="F28" i="116"/>
  <c r="S27" i="116"/>
  <c r="L27" i="116"/>
  <c r="K27" i="116"/>
  <c r="G27" i="116"/>
  <c r="F27" i="116"/>
  <c r="S26" i="116"/>
  <c r="L26" i="116"/>
  <c r="K26" i="116"/>
  <c r="G26" i="116"/>
  <c r="F26" i="116"/>
  <c r="S25" i="116"/>
  <c r="L25" i="116"/>
  <c r="K25" i="116"/>
  <c r="G25" i="116"/>
  <c r="F25" i="116"/>
  <c r="S24" i="116"/>
  <c r="L24" i="116"/>
  <c r="K24" i="116"/>
  <c r="G24" i="116"/>
  <c r="F24" i="116"/>
  <c r="S23" i="116"/>
  <c r="L23" i="116"/>
  <c r="K23" i="116"/>
  <c r="G23" i="116"/>
  <c r="F23" i="116"/>
  <c r="S22" i="116"/>
  <c r="L22" i="116"/>
  <c r="K22" i="116"/>
  <c r="G22" i="116"/>
  <c r="F22" i="116"/>
  <c r="S21" i="116"/>
  <c r="Z21" i="116" s="1"/>
  <c r="L21" i="116"/>
  <c r="K21" i="116"/>
  <c r="G21" i="116"/>
  <c r="F21" i="116"/>
  <c r="S20" i="116"/>
  <c r="Z20" i="116" s="1"/>
  <c r="L20" i="116"/>
  <c r="K20" i="116"/>
  <c r="G20" i="116"/>
  <c r="F20" i="116"/>
  <c r="S19" i="116"/>
  <c r="Z19" i="116" s="1"/>
  <c r="L19" i="116"/>
  <c r="K19" i="116"/>
  <c r="G19" i="116"/>
  <c r="F19" i="116"/>
  <c r="S18" i="116"/>
  <c r="Z18" i="116" s="1"/>
  <c r="L18" i="116"/>
  <c r="K18" i="116"/>
  <c r="G18" i="116"/>
  <c r="F18" i="116"/>
  <c r="S17" i="116"/>
  <c r="Z17" i="116" s="1"/>
  <c r="L17" i="116"/>
  <c r="K17" i="116"/>
  <c r="J17" i="116"/>
  <c r="I17" i="116"/>
  <c r="G17" i="116"/>
  <c r="F17" i="116"/>
  <c r="S16" i="116"/>
  <c r="Z16" i="116" s="1"/>
  <c r="L16" i="116"/>
  <c r="K16" i="116"/>
  <c r="J16" i="116"/>
  <c r="I16" i="116"/>
  <c r="G16" i="116"/>
  <c r="F16" i="116"/>
  <c r="S15" i="116"/>
  <c r="Z15" i="116" s="1"/>
  <c r="L15" i="116"/>
  <c r="K15" i="116"/>
  <c r="J15" i="116"/>
  <c r="I15" i="116"/>
  <c r="G15" i="116"/>
  <c r="F15" i="116"/>
  <c r="S14" i="116"/>
  <c r="Z14" i="116" s="1"/>
  <c r="L14" i="116"/>
  <c r="K14" i="116"/>
  <c r="J14" i="116"/>
  <c r="I14" i="116"/>
  <c r="G14" i="116"/>
  <c r="F14" i="116"/>
  <c r="S13" i="116"/>
  <c r="Z13" i="116" s="1"/>
  <c r="L13" i="116"/>
  <c r="K13" i="116"/>
  <c r="J13" i="116"/>
  <c r="I13" i="116"/>
  <c r="G13" i="116"/>
  <c r="F13" i="116"/>
  <c r="S12" i="116"/>
  <c r="Z12" i="116" s="1"/>
  <c r="L12" i="116"/>
  <c r="K12" i="116"/>
  <c r="J12" i="116"/>
  <c r="I12" i="116"/>
  <c r="G12" i="116"/>
  <c r="F12" i="116"/>
  <c r="S11" i="116"/>
  <c r="Z11" i="116" s="1"/>
  <c r="L11" i="116"/>
  <c r="K11" i="116"/>
  <c r="J11" i="116"/>
  <c r="I11" i="116"/>
  <c r="G11" i="116"/>
  <c r="F11" i="116"/>
  <c r="S10" i="116"/>
  <c r="Z10" i="116" s="1"/>
  <c r="L10" i="116"/>
  <c r="K10" i="116"/>
  <c r="J10" i="116"/>
  <c r="I10" i="116"/>
  <c r="G10" i="116"/>
  <c r="F10" i="116"/>
  <c r="S9" i="116"/>
  <c r="Z9" i="116" s="1"/>
  <c r="L9" i="116"/>
  <c r="K9" i="116"/>
  <c r="J9" i="116"/>
  <c r="I9" i="116"/>
  <c r="G9" i="116"/>
  <c r="F9" i="116"/>
  <c r="S8" i="116"/>
  <c r="Z8" i="116" s="1"/>
  <c r="L8" i="116"/>
  <c r="K8" i="116"/>
  <c r="J8" i="116"/>
  <c r="I8" i="116"/>
  <c r="G8" i="116"/>
  <c r="F8" i="116"/>
  <c r="S7" i="116"/>
  <c r="Z7" i="116" s="1"/>
  <c r="L7" i="116"/>
  <c r="K7" i="116"/>
  <c r="J7" i="116"/>
  <c r="I7" i="116"/>
  <c r="G7" i="116"/>
  <c r="F7" i="116"/>
  <c r="S6" i="116"/>
  <c r="Z6" i="116" s="1"/>
  <c r="L6" i="116"/>
  <c r="K6" i="116"/>
  <c r="J6" i="116"/>
  <c r="I6" i="116"/>
  <c r="G6" i="116"/>
  <c r="F6" i="116"/>
  <c r="S5" i="116"/>
  <c r="Z5" i="116" s="1"/>
  <c r="L5" i="116"/>
  <c r="K5" i="116"/>
  <c r="J5" i="116"/>
  <c r="I5" i="116"/>
  <c r="G5" i="116"/>
  <c r="F5" i="116"/>
  <c r="S4" i="116"/>
  <c r="Z4" i="116" s="1"/>
  <c r="L4" i="116"/>
  <c r="K4" i="116"/>
  <c r="J4" i="116"/>
  <c r="I4" i="116"/>
  <c r="G4" i="116"/>
  <c r="F4" i="116"/>
  <c r="E3" i="116"/>
  <c r="F75" i="161"/>
  <c r="F76" i="161"/>
  <c r="F77" i="161"/>
  <c r="F78" i="161"/>
  <c r="F79" i="161"/>
  <c r="F80" i="161"/>
  <c r="F81" i="161"/>
  <c r="F82" i="161"/>
  <c r="F83" i="161"/>
  <c r="F84" i="161"/>
  <c r="F85" i="161"/>
  <c r="F86" i="161"/>
  <c r="F87" i="161"/>
  <c r="F88" i="161"/>
  <c r="F89" i="161"/>
  <c r="F90" i="161"/>
  <c r="F91" i="161"/>
  <c r="F92" i="161"/>
  <c r="F93" i="161"/>
  <c r="F94" i="161"/>
  <c r="F95" i="161"/>
  <c r="F96" i="161"/>
  <c r="F97" i="161"/>
  <c r="F98" i="161"/>
  <c r="F99" i="161"/>
  <c r="F100" i="161"/>
  <c r="F101" i="161"/>
  <c r="F102" i="161"/>
  <c r="F103" i="161"/>
  <c r="F104" i="161"/>
  <c r="F105" i="161"/>
  <c r="F106" i="161"/>
  <c r="F107" i="161"/>
  <c r="F108" i="161"/>
  <c r="F109" i="161"/>
  <c r="F110" i="161"/>
  <c r="F111" i="161"/>
  <c r="F112" i="161"/>
  <c r="F113" i="161"/>
  <c r="F114" i="161"/>
  <c r="F115" i="161"/>
  <c r="F116" i="161"/>
  <c r="F117" i="161"/>
  <c r="F118" i="161"/>
  <c r="F119" i="161"/>
  <c r="F120" i="161"/>
  <c r="F121" i="161"/>
  <c r="F122" i="161"/>
  <c r="F123" i="161"/>
  <c r="F124" i="161"/>
  <c r="F125" i="161"/>
  <c r="F126" i="161"/>
  <c r="F127" i="161"/>
  <c r="F128" i="161"/>
  <c r="F129" i="161"/>
  <c r="F130" i="161"/>
  <c r="F131" i="161"/>
  <c r="F132" i="161"/>
  <c r="F133" i="161"/>
  <c r="F134" i="161"/>
  <c r="F135" i="161"/>
  <c r="F136" i="161"/>
  <c r="F137" i="161"/>
  <c r="F138" i="161"/>
  <c r="F139" i="161"/>
  <c r="F140" i="161"/>
  <c r="F141" i="161"/>
  <c r="F142" i="161"/>
  <c r="F143" i="161"/>
  <c r="F74" i="161"/>
  <c r="F189" i="161" s="1"/>
  <c r="Q6" i="161"/>
  <c r="Q7" i="161"/>
  <c r="Q8" i="161"/>
  <c r="Q9" i="161"/>
  <c r="Q10" i="161"/>
  <c r="Q11" i="161"/>
  <c r="Q12" i="161"/>
  <c r="Q13" i="161"/>
  <c r="Q14" i="161"/>
  <c r="Q15" i="161"/>
  <c r="Q16" i="161"/>
  <c r="Q17" i="161"/>
  <c r="Q18" i="161"/>
  <c r="Q19" i="161"/>
  <c r="Q20" i="161"/>
  <c r="Q21" i="161"/>
  <c r="Q22" i="161"/>
  <c r="Q23" i="161"/>
  <c r="Q24" i="161"/>
  <c r="Q25" i="161"/>
  <c r="Q26" i="161"/>
  <c r="Q27" i="161"/>
  <c r="Q28" i="161"/>
  <c r="Q29" i="161"/>
  <c r="Q30" i="161"/>
  <c r="Q31" i="161"/>
  <c r="Q32" i="161"/>
  <c r="Q33" i="161"/>
  <c r="Q34" i="161"/>
  <c r="Q35" i="161"/>
  <c r="Q36" i="161"/>
  <c r="Q37" i="161"/>
  <c r="Q38" i="161"/>
  <c r="Q39" i="161"/>
  <c r="Q40" i="161"/>
  <c r="Q41" i="161"/>
  <c r="Q42" i="161"/>
  <c r="Q43" i="161"/>
  <c r="Q44" i="161"/>
  <c r="Q45" i="161"/>
  <c r="Q46" i="161"/>
  <c r="Q47" i="161"/>
  <c r="Q48" i="161"/>
  <c r="Q49" i="161"/>
  <c r="Q50" i="161"/>
  <c r="Q51" i="161"/>
  <c r="Q52" i="161"/>
  <c r="Q53" i="161"/>
  <c r="Q54" i="161"/>
  <c r="Q55" i="161"/>
  <c r="Q56" i="161"/>
  <c r="Q57" i="161"/>
  <c r="Q58" i="161"/>
  <c r="Q5" i="161"/>
  <c r="J58" i="161"/>
  <c r="I58" i="161"/>
  <c r="G58" i="161"/>
  <c r="F58" i="161"/>
  <c r="J57" i="161"/>
  <c r="I57" i="161"/>
  <c r="G57" i="161"/>
  <c r="F57" i="161"/>
  <c r="J56" i="161"/>
  <c r="I56" i="161"/>
  <c r="G56" i="161"/>
  <c r="F56" i="161"/>
  <c r="J55" i="161"/>
  <c r="I55" i="161"/>
  <c r="G55" i="161"/>
  <c r="F55" i="161"/>
  <c r="J54" i="161"/>
  <c r="I54" i="161"/>
  <c r="G54" i="161"/>
  <c r="F54" i="161"/>
  <c r="J53" i="161"/>
  <c r="I53" i="161"/>
  <c r="G53" i="161"/>
  <c r="F53" i="161"/>
  <c r="J52" i="161"/>
  <c r="I52" i="161"/>
  <c r="G52" i="161"/>
  <c r="F52" i="161"/>
  <c r="J51" i="161"/>
  <c r="I51" i="161"/>
  <c r="G51" i="161"/>
  <c r="F51" i="161"/>
  <c r="J50" i="161"/>
  <c r="I50" i="161"/>
  <c r="G50" i="161"/>
  <c r="F50" i="161"/>
  <c r="J49" i="161"/>
  <c r="I49" i="161"/>
  <c r="G49" i="161"/>
  <c r="F49" i="161"/>
  <c r="J48" i="161"/>
  <c r="I48" i="161"/>
  <c r="G48" i="161"/>
  <c r="F48" i="161"/>
  <c r="J47" i="161"/>
  <c r="I47" i="161"/>
  <c r="G47" i="161"/>
  <c r="F47" i="161"/>
  <c r="J46" i="161"/>
  <c r="I46" i="161"/>
  <c r="G46" i="161"/>
  <c r="F46" i="161"/>
  <c r="J45" i="161"/>
  <c r="I45" i="161"/>
  <c r="G45" i="161"/>
  <c r="F45" i="161"/>
  <c r="J44" i="161"/>
  <c r="I44" i="161"/>
  <c r="G44" i="161"/>
  <c r="F44" i="161"/>
  <c r="J43" i="161"/>
  <c r="I43" i="161"/>
  <c r="G43" i="161"/>
  <c r="F43" i="161"/>
  <c r="J42" i="161"/>
  <c r="I42" i="161"/>
  <c r="G42" i="161"/>
  <c r="F42" i="161"/>
  <c r="J41" i="161"/>
  <c r="I41" i="161"/>
  <c r="G41" i="161"/>
  <c r="F41" i="161"/>
  <c r="J40" i="161"/>
  <c r="I40" i="161"/>
  <c r="G40" i="161"/>
  <c r="F40" i="161"/>
  <c r="J39" i="161"/>
  <c r="I39" i="161"/>
  <c r="G39" i="161"/>
  <c r="F39" i="161"/>
  <c r="J38" i="161"/>
  <c r="I38" i="161"/>
  <c r="G38" i="161"/>
  <c r="F38" i="161"/>
  <c r="J37" i="161"/>
  <c r="I37" i="161"/>
  <c r="G37" i="161"/>
  <c r="F37" i="161"/>
  <c r="J36" i="161"/>
  <c r="I36" i="161"/>
  <c r="G36" i="161"/>
  <c r="F36" i="161"/>
  <c r="J35" i="161"/>
  <c r="I35" i="161"/>
  <c r="G35" i="161"/>
  <c r="F35" i="161"/>
  <c r="J34" i="161"/>
  <c r="I34" i="161"/>
  <c r="G34" i="161"/>
  <c r="F34" i="161"/>
  <c r="J33" i="161"/>
  <c r="I33" i="161"/>
  <c r="G33" i="161"/>
  <c r="F33" i="161"/>
  <c r="J32" i="161"/>
  <c r="I32" i="161"/>
  <c r="G32" i="161"/>
  <c r="F32" i="161"/>
  <c r="J31" i="161"/>
  <c r="I31" i="161"/>
  <c r="G31" i="161"/>
  <c r="F31" i="161"/>
  <c r="J30" i="161"/>
  <c r="I30" i="161"/>
  <c r="G30" i="161"/>
  <c r="F30" i="161"/>
  <c r="J29" i="161"/>
  <c r="I29" i="161"/>
  <c r="G29" i="161"/>
  <c r="F29" i="161"/>
  <c r="J28" i="161"/>
  <c r="I28" i="161"/>
  <c r="G28" i="161"/>
  <c r="F28" i="161"/>
  <c r="J27" i="161"/>
  <c r="I27" i="161"/>
  <c r="G27" i="161"/>
  <c r="F27" i="161"/>
  <c r="J26" i="161"/>
  <c r="I26" i="161"/>
  <c r="G26" i="161"/>
  <c r="F26" i="161"/>
  <c r="J25" i="161"/>
  <c r="I25" i="161"/>
  <c r="G25" i="161"/>
  <c r="F25" i="161"/>
  <c r="J24" i="161"/>
  <c r="I24" i="161"/>
  <c r="G24" i="161"/>
  <c r="F24" i="161"/>
  <c r="J23" i="161"/>
  <c r="I23" i="161"/>
  <c r="G23" i="161"/>
  <c r="F23" i="161"/>
  <c r="J22" i="161"/>
  <c r="I22" i="161"/>
  <c r="G22" i="161"/>
  <c r="F22" i="161"/>
  <c r="J21" i="161"/>
  <c r="I21" i="161"/>
  <c r="G21" i="161"/>
  <c r="F21" i="161"/>
  <c r="J20" i="161"/>
  <c r="I20" i="161"/>
  <c r="G20" i="161"/>
  <c r="F20" i="161"/>
  <c r="J19" i="161"/>
  <c r="I19" i="161"/>
  <c r="G19" i="161"/>
  <c r="F19" i="161"/>
  <c r="J18" i="161"/>
  <c r="I18" i="161"/>
  <c r="G18" i="161"/>
  <c r="F18" i="161"/>
  <c r="J17" i="161"/>
  <c r="I17" i="161"/>
  <c r="G17" i="161"/>
  <c r="F17" i="161"/>
  <c r="J16" i="161"/>
  <c r="I16" i="161"/>
  <c r="G16" i="161"/>
  <c r="F16" i="161"/>
  <c r="J15" i="161"/>
  <c r="I15" i="161"/>
  <c r="G15" i="161"/>
  <c r="F15" i="161"/>
  <c r="J14" i="161"/>
  <c r="I14" i="161"/>
  <c r="G14" i="161"/>
  <c r="F14" i="161"/>
  <c r="Q143" i="161"/>
  <c r="J143" i="161"/>
  <c r="I143" i="161"/>
  <c r="G143" i="161"/>
  <c r="Q142" i="161"/>
  <c r="J142" i="161"/>
  <c r="I142" i="161"/>
  <c r="G142" i="161"/>
  <c r="Q141" i="161"/>
  <c r="J141" i="161"/>
  <c r="I141" i="161"/>
  <c r="G141" i="161"/>
  <c r="Q140" i="161"/>
  <c r="J140" i="161"/>
  <c r="I140" i="161"/>
  <c r="G140" i="161"/>
  <c r="Q139" i="161"/>
  <c r="J139" i="161"/>
  <c r="I139" i="161"/>
  <c r="G139" i="161"/>
  <c r="Q138" i="161"/>
  <c r="J138" i="161"/>
  <c r="I138" i="161"/>
  <c r="G138" i="161"/>
  <c r="Q137" i="161"/>
  <c r="J137" i="161"/>
  <c r="I137" i="161"/>
  <c r="G137" i="161"/>
  <c r="Q136" i="161"/>
  <c r="J136" i="161"/>
  <c r="I136" i="161"/>
  <c r="G136" i="161"/>
  <c r="Q135" i="161"/>
  <c r="J135" i="161"/>
  <c r="I135" i="161"/>
  <c r="G135" i="161"/>
  <c r="Q134" i="161"/>
  <c r="J134" i="161"/>
  <c r="I134" i="161"/>
  <c r="G134" i="161"/>
  <c r="Q133" i="161"/>
  <c r="J133" i="161"/>
  <c r="I133" i="161"/>
  <c r="G133" i="161"/>
  <c r="Q132" i="161"/>
  <c r="J132" i="161"/>
  <c r="I132" i="161"/>
  <c r="G132" i="161"/>
  <c r="Q131" i="161"/>
  <c r="J131" i="161"/>
  <c r="I131" i="161"/>
  <c r="G131" i="161"/>
  <c r="Q130" i="161"/>
  <c r="J130" i="161"/>
  <c r="I130" i="161"/>
  <c r="G130" i="161"/>
  <c r="Q129" i="161"/>
  <c r="J129" i="161"/>
  <c r="I129" i="161"/>
  <c r="G129" i="161"/>
  <c r="Q128" i="161"/>
  <c r="J128" i="161"/>
  <c r="I128" i="161"/>
  <c r="G128" i="161"/>
  <c r="Q127" i="161"/>
  <c r="J127" i="161"/>
  <c r="I127" i="161"/>
  <c r="G127" i="161"/>
  <c r="Q126" i="161"/>
  <c r="J126" i="161"/>
  <c r="I126" i="161"/>
  <c r="G126" i="161"/>
  <c r="Q125" i="161"/>
  <c r="J125" i="161"/>
  <c r="I125" i="161"/>
  <c r="G125" i="161"/>
  <c r="H125" i="161" s="1"/>
  <c r="Q124" i="161"/>
  <c r="J124" i="161"/>
  <c r="I124" i="161"/>
  <c r="G124" i="161"/>
  <c r="Q123" i="161"/>
  <c r="J123" i="161"/>
  <c r="I123" i="161"/>
  <c r="G123" i="161"/>
  <c r="Q122" i="161"/>
  <c r="J122" i="161"/>
  <c r="I122" i="161"/>
  <c r="G122" i="161"/>
  <c r="Q121" i="161"/>
  <c r="J121" i="161"/>
  <c r="I121" i="161"/>
  <c r="G121" i="161"/>
  <c r="Q120" i="161"/>
  <c r="J120" i="161"/>
  <c r="I120" i="161"/>
  <c r="G120" i="161"/>
  <c r="Q119" i="161"/>
  <c r="J119" i="161"/>
  <c r="I119" i="161"/>
  <c r="G119" i="161"/>
  <c r="Q118" i="161"/>
  <c r="J118" i="161"/>
  <c r="I118" i="161"/>
  <c r="G118" i="161"/>
  <c r="Q117" i="161"/>
  <c r="J117" i="161"/>
  <c r="I117" i="161"/>
  <c r="G117" i="161"/>
  <c r="Q116" i="161"/>
  <c r="J116" i="161"/>
  <c r="I116" i="161"/>
  <c r="G116" i="161"/>
  <c r="Q115" i="161"/>
  <c r="J115" i="161"/>
  <c r="I115" i="161"/>
  <c r="G115" i="161"/>
  <c r="Q114" i="161"/>
  <c r="J114" i="161"/>
  <c r="I114" i="161"/>
  <c r="G114" i="161"/>
  <c r="Q113" i="161"/>
  <c r="J113" i="161"/>
  <c r="I113" i="161"/>
  <c r="G113" i="161"/>
  <c r="Q112" i="161"/>
  <c r="J112" i="161"/>
  <c r="I112" i="161"/>
  <c r="G112" i="161"/>
  <c r="Q111" i="161"/>
  <c r="J111" i="161"/>
  <c r="I111" i="161"/>
  <c r="G111" i="161"/>
  <c r="Q110" i="161"/>
  <c r="J110" i="161"/>
  <c r="I110" i="161"/>
  <c r="G110" i="161"/>
  <c r="Q109" i="161"/>
  <c r="J109" i="161"/>
  <c r="I109" i="161"/>
  <c r="G109" i="161"/>
  <c r="Q108" i="161"/>
  <c r="J108" i="161"/>
  <c r="I108" i="161"/>
  <c r="G108" i="161"/>
  <c r="Q107" i="161"/>
  <c r="J107" i="161"/>
  <c r="I107" i="161"/>
  <c r="G107" i="161"/>
  <c r="Q106" i="161"/>
  <c r="J106" i="161"/>
  <c r="I106" i="161"/>
  <c r="G106" i="161"/>
  <c r="Q105" i="161"/>
  <c r="J105" i="161"/>
  <c r="I105" i="161"/>
  <c r="G105" i="161"/>
  <c r="Q104" i="161"/>
  <c r="J104" i="161"/>
  <c r="I104" i="161"/>
  <c r="G104" i="161"/>
  <c r="Q103" i="161"/>
  <c r="J103" i="161"/>
  <c r="I103" i="161"/>
  <c r="G103" i="161"/>
  <c r="Q102" i="161"/>
  <c r="J102" i="161"/>
  <c r="I102" i="161"/>
  <c r="G102" i="161"/>
  <c r="Q101" i="161"/>
  <c r="J101" i="161"/>
  <c r="I101" i="161"/>
  <c r="G101" i="161"/>
  <c r="Q100" i="161"/>
  <c r="J100" i="161"/>
  <c r="I100" i="161"/>
  <c r="G100" i="161"/>
  <c r="Q99" i="161"/>
  <c r="J99" i="161"/>
  <c r="I99" i="161"/>
  <c r="G99" i="161"/>
  <c r="Q98" i="161"/>
  <c r="J98" i="161"/>
  <c r="I98" i="161"/>
  <c r="G98" i="161"/>
  <c r="Q97" i="161"/>
  <c r="J97" i="161"/>
  <c r="I97" i="161"/>
  <c r="G97" i="161"/>
  <c r="Q96" i="161"/>
  <c r="J96" i="161"/>
  <c r="I96" i="161"/>
  <c r="G96" i="161"/>
  <c r="Q95" i="161"/>
  <c r="J95" i="161"/>
  <c r="I95" i="161"/>
  <c r="G95" i="161"/>
  <c r="Q94" i="161"/>
  <c r="J94" i="161"/>
  <c r="I94" i="161"/>
  <c r="G94" i="161"/>
  <c r="Q93" i="161"/>
  <c r="J93" i="161"/>
  <c r="I93" i="161"/>
  <c r="G93" i="161"/>
  <c r="Q92" i="161"/>
  <c r="J92" i="161"/>
  <c r="I92" i="161"/>
  <c r="G92" i="161"/>
  <c r="Q91" i="161"/>
  <c r="J91" i="161"/>
  <c r="I91" i="161"/>
  <c r="G91" i="161"/>
  <c r="Q90" i="161"/>
  <c r="J90" i="161"/>
  <c r="I90" i="161"/>
  <c r="G90" i="161"/>
  <c r="H90" i="161" s="1"/>
  <c r="Q89" i="161"/>
  <c r="J89" i="161"/>
  <c r="I89" i="161"/>
  <c r="G89" i="161"/>
  <c r="Q88" i="161"/>
  <c r="J88" i="161"/>
  <c r="I88" i="161"/>
  <c r="G88" i="161"/>
  <c r="Q87" i="161"/>
  <c r="J87" i="161"/>
  <c r="I87" i="161"/>
  <c r="G87" i="161"/>
  <c r="Q86" i="161"/>
  <c r="J86" i="161"/>
  <c r="I86" i="161"/>
  <c r="G86" i="161"/>
  <c r="Q85" i="161"/>
  <c r="J85" i="161"/>
  <c r="I85" i="161"/>
  <c r="G85" i="161"/>
  <c r="Q84" i="161"/>
  <c r="J84" i="161"/>
  <c r="I84" i="161"/>
  <c r="G84" i="161"/>
  <c r="Q83" i="161"/>
  <c r="J83" i="161"/>
  <c r="I83" i="161"/>
  <c r="G83" i="161"/>
  <c r="Q82" i="161"/>
  <c r="J82" i="161"/>
  <c r="I82" i="161"/>
  <c r="G82" i="161"/>
  <c r="Q81" i="161"/>
  <c r="J81" i="161"/>
  <c r="I81" i="161"/>
  <c r="G81" i="161"/>
  <c r="H81" i="161" s="1"/>
  <c r="Q80" i="161"/>
  <c r="J80" i="161"/>
  <c r="I80" i="161"/>
  <c r="G80" i="161"/>
  <c r="Q79" i="161"/>
  <c r="J79" i="161"/>
  <c r="I79" i="161"/>
  <c r="G79" i="161"/>
  <c r="Q76" i="161"/>
  <c r="Q77" i="161"/>
  <c r="Q78" i="161"/>
  <c r="I76" i="161"/>
  <c r="J76" i="161"/>
  <c r="I77" i="161"/>
  <c r="J77" i="161"/>
  <c r="I78" i="161"/>
  <c r="J78" i="161"/>
  <c r="G76" i="161"/>
  <c r="H76" i="161" s="1"/>
  <c r="G77" i="161"/>
  <c r="G78" i="161"/>
  <c r="F13" i="161"/>
  <c r="F8" i="161"/>
  <c r="J13" i="161"/>
  <c r="I13" i="161"/>
  <c r="G13" i="161"/>
  <c r="J12" i="161"/>
  <c r="I12" i="161"/>
  <c r="G12" i="161"/>
  <c r="F12" i="161"/>
  <c r="J11" i="161"/>
  <c r="I11" i="161"/>
  <c r="G11" i="161"/>
  <c r="F11" i="161"/>
  <c r="J10" i="161"/>
  <c r="I10" i="161"/>
  <c r="G10" i="161"/>
  <c r="F10" i="161"/>
  <c r="J9" i="161"/>
  <c r="I9" i="161"/>
  <c r="G9" i="161"/>
  <c r="F9" i="161"/>
  <c r="I6" i="161"/>
  <c r="J6" i="161"/>
  <c r="I7" i="161"/>
  <c r="J7" i="161"/>
  <c r="F6" i="161"/>
  <c r="G6" i="161"/>
  <c r="F7" i="161"/>
  <c r="G7" i="161"/>
  <c r="F5" i="161"/>
  <c r="F4" i="161"/>
  <c r="Q75" i="161"/>
  <c r="J75" i="161"/>
  <c r="I75" i="161"/>
  <c r="G75" i="161"/>
  <c r="Q74" i="161"/>
  <c r="J74" i="161"/>
  <c r="I74" i="161"/>
  <c r="G74" i="161"/>
  <c r="E73" i="161"/>
  <c r="J8" i="161"/>
  <c r="I8" i="161"/>
  <c r="G8" i="161"/>
  <c r="J5" i="161"/>
  <c r="I5" i="161"/>
  <c r="G5" i="161"/>
  <c r="Q4" i="161"/>
  <c r="J4" i="161"/>
  <c r="I4" i="161"/>
  <c r="G4" i="161"/>
  <c r="E3" i="161"/>
  <c r="G6" i="114"/>
  <c r="G7" i="114"/>
  <c r="K90" i="114"/>
  <c r="L90" i="114"/>
  <c r="T90" i="114"/>
  <c r="K91" i="114"/>
  <c r="L91" i="114"/>
  <c r="T91" i="114"/>
  <c r="K92" i="114"/>
  <c r="L92" i="114"/>
  <c r="T92" i="114"/>
  <c r="K93" i="114"/>
  <c r="L93" i="114"/>
  <c r="T93" i="114"/>
  <c r="F90" i="114"/>
  <c r="G90" i="114"/>
  <c r="F91" i="114"/>
  <c r="G91" i="114"/>
  <c r="F92" i="114"/>
  <c r="G92" i="114"/>
  <c r="F93" i="114"/>
  <c r="G93" i="114"/>
  <c r="F48" i="114"/>
  <c r="G48" i="114"/>
  <c r="K48" i="114"/>
  <c r="L48" i="114"/>
  <c r="T48" i="114"/>
  <c r="F47" i="114"/>
  <c r="G47" i="114"/>
  <c r="H47" i="114" s="1"/>
  <c r="K47" i="114"/>
  <c r="L47" i="114"/>
  <c r="T47" i="114"/>
  <c r="G15" i="114"/>
  <c r="G4" i="114"/>
  <c r="T67" i="114"/>
  <c r="I69" i="114"/>
  <c r="J69" i="114"/>
  <c r="I62" i="114"/>
  <c r="J62" i="114"/>
  <c r="T89" i="114"/>
  <c r="L89" i="114"/>
  <c r="K89" i="114"/>
  <c r="G89" i="114"/>
  <c r="F89" i="114"/>
  <c r="T88" i="114"/>
  <c r="L88" i="114"/>
  <c r="K88" i="114"/>
  <c r="G88" i="114"/>
  <c r="F88" i="114"/>
  <c r="T87" i="114"/>
  <c r="L87" i="114"/>
  <c r="K87" i="114"/>
  <c r="G87" i="114"/>
  <c r="F87" i="114"/>
  <c r="T86" i="114"/>
  <c r="L86" i="114"/>
  <c r="K86" i="114"/>
  <c r="G86" i="114"/>
  <c r="F86" i="114"/>
  <c r="T85" i="114"/>
  <c r="L85" i="114"/>
  <c r="K85" i="114"/>
  <c r="G85" i="114"/>
  <c r="F85" i="114"/>
  <c r="T84" i="114"/>
  <c r="L84" i="114"/>
  <c r="K84" i="114"/>
  <c r="G84" i="114"/>
  <c r="F84" i="114"/>
  <c r="T83" i="114"/>
  <c r="L83" i="114"/>
  <c r="K83" i="114"/>
  <c r="G83" i="114"/>
  <c r="F83" i="114"/>
  <c r="T82" i="114"/>
  <c r="L82" i="114"/>
  <c r="K82" i="114"/>
  <c r="G82" i="114"/>
  <c r="F82" i="114"/>
  <c r="T81" i="114"/>
  <c r="L81" i="114"/>
  <c r="K81" i="114"/>
  <c r="G81" i="114"/>
  <c r="F81" i="114"/>
  <c r="T80" i="114"/>
  <c r="L80" i="114"/>
  <c r="K80" i="114"/>
  <c r="G80" i="114"/>
  <c r="F80" i="114"/>
  <c r="T79" i="114"/>
  <c r="L79" i="114"/>
  <c r="K79" i="114"/>
  <c r="G79" i="114"/>
  <c r="F79" i="114"/>
  <c r="T78" i="114"/>
  <c r="L78" i="114"/>
  <c r="K78" i="114"/>
  <c r="G78" i="114"/>
  <c r="F78" i="114"/>
  <c r="T77" i="114"/>
  <c r="L77" i="114"/>
  <c r="K77" i="114"/>
  <c r="G77" i="114"/>
  <c r="F77" i="114"/>
  <c r="T76" i="114"/>
  <c r="L76" i="114"/>
  <c r="K76" i="114"/>
  <c r="G76" i="114"/>
  <c r="F76" i="114"/>
  <c r="T75" i="114"/>
  <c r="L75" i="114"/>
  <c r="K75" i="114"/>
  <c r="G75" i="114"/>
  <c r="F75" i="114"/>
  <c r="T74" i="114"/>
  <c r="L74" i="114"/>
  <c r="K74" i="114"/>
  <c r="G74" i="114"/>
  <c r="F74" i="114"/>
  <c r="T73" i="114"/>
  <c r="AA73" i="114" s="1"/>
  <c r="L73" i="114"/>
  <c r="K73" i="114"/>
  <c r="G73" i="114"/>
  <c r="F73" i="114"/>
  <c r="T72" i="114"/>
  <c r="AA72" i="114" s="1"/>
  <c r="L72" i="114"/>
  <c r="K72" i="114"/>
  <c r="G72" i="114"/>
  <c r="F72" i="114"/>
  <c r="T70" i="114"/>
  <c r="AA70" i="114" s="1"/>
  <c r="L70" i="114"/>
  <c r="K70" i="114"/>
  <c r="G70" i="114"/>
  <c r="F70" i="114"/>
  <c r="T68" i="114"/>
  <c r="AA68" i="114" s="1"/>
  <c r="L68" i="114"/>
  <c r="K68" i="114"/>
  <c r="G68" i="114"/>
  <c r="F68" i="114"/>
  <c r="T62" i="114"/>
  <c r="AA62" i="114" s="1"/>
  <c r="L62" i="114"/>
  <c r="K62" i="114"/>
  <c r="G62" i="114"/>
  <c r="F62" i="114"/>
  <c r="T69" i="114"/>
  <c r="AA69" i="114" s="1"/>
  <c r="L69" i="114"/>
  <c r="K69" i="114"/>
  <c r="G69" i="114"/>
  <c r="F69" i="114"/>
  <c r="T60" i="114"/>
  <c r="AA60" i="114" s="1"/>
  <c r="L60" i="114"/>
  <c r="K60" i="114"/>
  <c r="J60" i="114"/>
  <c r="I60" i="114"/>
  <c r="G60" i="114"/>
  <c r="F60" i="114"/>
  <c r="T54" i="114"/>
  <c r="AA54" i="114" s="1"/>
  <c r="L54" i="114"/>
  <c r="K54" i="114"/>
  <c r="J54" i="114"/>
  <c r="I54" i="114"/>
  <c r="G54" i="114"/>
  <c r="F54" i="114"/>
  <c r="T58" i="114"/>
  <c r="AA58" i="114" s="1"/>
  <c r="L58" i="114"/>
  <c r="K58" i="114"/>
  <c r="J58" i="114"/>
  <c r="I58" i="114"/>
  <c r="G58" i="114"/>
  <c r="F58" i="114"/>
  <c r="T64" i="114"/>
  <c r="AA64" i="114" s="1"/>
  <c r="L64" i="114"/>
  <c r="K64" i="114"/>
  <c r="J64" i="114"/>
  <c r="I64" i="114"/>
  <c r="G64" i="114"/>
  <c r="F64" i="114"/>
  <c r="T61" i="114"/>
  <c r="AA61" i="114" s="1"/>
  <c r="L61" i="114"/>
  <c r="K61" i="114"/>
  <c r="J61" i="114"/>
  <c r="I61" i="114"/>
  <c r="G61" i="114"/>
  <c r="F61" i="114"/>
  <c r="AA67" i="114"/>
  <c r="L67" i="114"/>
  <c r="K67" i="114"/>
  <c r="J67" i="114"/>
  <c r="I67" i="114"/>
  <c r="G67" i="114"/>
  <c r="F67" i="114"/>
  <c r="T59" i="114"/>
  <c r="AA59" i="114" s="1"/>
  <c r="L59" i="114"/>
  <c r="K59" i="114"/>
  <c r="J59" i="114"/>
  <c r="I59" i="114"/>
  <c r="G59" i="114"/>
  <c r="F59" i="114"/>
  <c r="T65" i="114"/>
  <c r="AA65" i="114" s="1"/>
  <c r="L65" i="114"/>
  <c r="K65" i="114"/>
  <c r="J65" i="114"/>
  <c r="I65" i="114"/>
  <c r="G65" i="114"/>
  <c r="F65" i="114"/>
  <c r="T66" i="114"/>
  <c r="AA66" i="114" s="1"/>
  <c r="L66" i="114"/>
  <c r="K66" i="114"/>
  <c r="J66" i="114"/>
  <c r="I66" i="114"/>
  <c r="G66" i="114"/>
  <c r="F66" i="114"/>
  <c r="T57" i="114"/>
  <c r="AA57" i="114" s="1"/>
  <c r="L57" i="114"/>
  <c r="K57" i="114"/>
  <c r="J57" i="114"/>
  <c r="I57" i="114"/>
  <c r="G57" i="114"/>
  <c r="F57" i="114"/>
  <c r="T56" i="114"/>
  <c r="AA56" i="114" s="1"/>
  <c r="L56" i="114"/>
  <c r="K56" i="114"/>
  <c r="J56" i="114"/>
  <c r="I56" i="114"/>
  <c r="G56" i="114"/>
  <c r="F56" i="114"/>
  <c r="T71" i="114"/>
  <c r="AA71" i="114" s="1"/>
  <c r="L71" i="114"/>
  <c r="K71" i="114"/>
  <c r="G71" i="114"/>
  <c r="F71" i="114"/>
  <c r="T63" i="114"/>
  <c r="AA63" i="114" s="1"/>
  <c r="L63" i="114"/>
  <c r="K63" i="114"/>
  <c r="J63" i="114"/>
  <c r="I63" i="114"/>
  <c r="G63" i="114"/>
  <c r="F63" i="114"/>
  <c r="T55" i="114"/>
  <c r="AA55" i="114" s="1"/>
  <c r="L55" i="114"/>
  <c r="K55" i="114"/>
  <c r="J55" i="114"/>
  <c r="I55" i="114"/>
  <c r="G55" i="114"/>
  <c r="F55" i="114"/>
  <c r="E53" i="114"/>
  <c r="T46" i="114"/>
  <c r="L46" i="114"/>
  <c r="K46" i="114"/>
  <c r="G46" i="114"/>
  <c r="F46" i="114"/>
  <c r="T45" i="114"/>
  <c r="L45" i="114"/>
  <c r="K45" i="114"/>
  <c r="G45" i="114"/>
  <c r="F45" i="114"/>
  <c r="T44" i="114"/>
  <c r="L44" i="114"/>
  <c r="K44" i="114"/>
  <c r="G44" i="114"/>
  <c r="F44" i="114"/>
  <c r="T43" i="114"/>
  <c r="L43" i="114"/>
  <c r="K43" i="114"/>
  <c r="G43" i="114"/>
  <c r="F43" i="114"/>
  <c r="T42" i="114"/>
  <c r="L42" i="114"/>
  <c r="K42" i="114"/>
  <c r="G42" i="114"/>
  <c r="F42" i="114"/>
  <c r="T41" i="114"/>
  <c r="L41" i="114"/>
  <c r="K41" i="114"/>
  <c r="G41" i="114"/>
  <c r="F41" i="114"/>
  <c r="T40" i="114"/>
  <c r="L40" i="114"/>
  <c r="K40" i="114"/>
  <c r="G40" i="114"/>
  <c r="F40" i="114"/>
  <c r="T39" i="114"/>
  <c r="L39" i="114"/>
  <c r="K39" i="114"/>
  <c r="G39" i="114"/>
  <c r="F39" i="114"/>
  <c r="T38" i="114"/>
  <c r="L38" i="114"/>
  <c r="K38" i="114"/>
  <c r="G38" i="114"/>
  <c r="F38" i="114"/>
  <c r="T37" i="114"/>
  <c r="L37" i="114"/>
  <c r="K37" i="114"/>
  <c r="G37" i="114"/>
  <c r="F37" i="114"/>
  <c r="T36" i="114"/>
  <c r="L36" i="114"/>
  <c r="K36" i="114"/>
  <c r="G36" i="114"/>
  <c r="F36" i="114"/>
  <c r="T35" i="114"/>
  <c r="L35" i="114"/>
  <c r="K35" i="114"/>
  <c r="G35" i="114"/>
  <c r="F35" i="114"/>
  <c r="T34" i="114"/>
  <c r="L34" i="114"/>
  <c r="K34" i="114"/>
  <c r="G34" i="114"/>
  <c r="F34" i="114"/>
  <c r="T33" i="114"/>
  <c r="L33" i="114"/>
  <c r="K33" i="114"/>
  <c r="G33" i="114"/>
  <c r="F33" i="114"/>
  <c r="T32" i="114"/>
  <c r="L32" i="114"/>
  <c r="K32" i="114"/>
  <c r="G32" i="114"/>
  <c r="F32" i="114"/>
  <c r="T31" i="114"/>
  <c r="L31" i="114"/>
  <c r="K31" i="114"/>
  <c r="G31" i="114"/>
  <c r="F31" i="114"/>
  <c r="T30" i="114"/>
  <c r="L30" i="114"/>
  <c r="K30" i="114"/>
  <c r="G30" i="114"/>
  <c r="F30" i="114"/>
  <c r="T29" i="114"/>
  <c r="L29" i="114"/>
  <c r="K29" i="114"/>
  <c r="G29" i="114"/>
  <c r="F29" i="114"/>
  <c r="T28" i="114"/>
  <c r="L28" i="114"/>
  <c r="K28" i="114"/>
  <c r="G28" i="114"/>
  <c r="F28" i="114"/>
  <c r="T27" i="114"/>
  <c r="L27" i="114"/>
  <c r="K27" i="114"/>
  <c r="G27" i="114"/>
  <c r="F27" i="114"/>
  <c r="T26" i="114"/>
  <c r="L26" i="114"/>
  <c r="K26" i="114"/>
  <c r="G26" i="114"/>
  <c r="F26" i="114"/>
  <c r="T25" i="114"/>
  <c r="L25" i="114"/>
  <c r="K25" i="114"/>
  <c r="G25" i="114"/>
  <c r="F25" i="114"/>
  <c r="T24" i="114"/>
  <c r="L24" i="114"/>
  <c r="K24" i="114"/>
  <c r="G24" i="114"/>
  <c r="F24" i="114"/>
  <c r="T8" i="114"/>
  <c r="AA8" i="114" s="1"/>
  <c r="L8" i="114"/>
  <c r="K8" i="114"/>
  <c r="G8" i="114"/>
  <c r="F8" i="114"/>
  <c r="T14" i="114"/>
  <c r="AA14" i="114" s="1"/>
  <c r="L14" i="114"/>
  <c r="K14" i="114"/>
  <c r="G14" i="114"/>
  <c r="F14" i="114"/>
  <c r="T9" i="114"/>
  <c r="AA9" i="114" s="1"/>
  <c r="L9" i="114"/>
  <c r="K9" i="114"/>
  <c r="G9" i="114"/>
  <c r="F9" i="114"/>
  <c r="T19" i="114"/>
  <c r="AA19" i="114" s="1"/>
  <c r="L19" i="114"/>
  <c r="K19" i="114"/>
  <c r="J19" i="114"/>
  <c r="I19" i="114"/>
  <c r="G19" i="114"/>
  <c r="F19" i="114"/>
  <c r="T12" i="114"/>
  <c r="AA12" i="114" s="1"/>
  <c r="L12" i="114"/>
  <c r="K12" i="114"/>
  <c r="G12" i="114"/>
  <c r="F12" i="114"/>
  <c r="T18" i="114"/>
  <c r="AA18" i="114" s="1"/>
  <c r="L18" i="114"/>
  <c r="K18" i="114"/>
  <c r="J18" i="114"/>
  <c r="I18" i="114"/>
  <c r="G18" i="114"/>
  <c r="F18" i="114"/>
  <c r="T23" i="114"/>
  <c r="AA23" i="114" s="1"/>
  <c r="L23" i="114"/>
  <c r="K23" i="114"/>
  <c r="J23" i="114"/>
  <c r="I23" i="114"/>
  <c r="G23" i="114"/>
  <c r="F23" i="114"/>
  <c r="T10" i="114"/>
  <c r="AA10" i="114" s="1"/>
  <c r="L10" i="114"/>
  <c r="K10" i="114"/>
  <c r="G10" i="114"/>
  <c r="F10" i="114"/>
  <c r="T5" i="114"/>
  <c r="AA5" i="114" s="1"/>
  <c r="L5" i="114"/>
  <c r="K5" i="114"/>
  <c r="J5" i="114"/>
  <c r="I5" i="114"/>
  <c r="G5" i="114"/>
  <c r="F5" i="114"/>
  <c r="T22" i="114"/>
  <c r="AA22" i="114" s="1"/>
  <c r="L22" i="114"/>
  <c r="K22" i="114"/>
  <c r="J22" i="114"/>
  <c r="I22" i="114"/>
  <c r="G22" i="114"/>
  <c r="F22" i="114"/>
  <c r="T21" i="114"/>
  <c r="AA21" i="114" s="1"/>
  <c r="L21" i="114"/>
  <c r="K21" i="114"/>
  <c r="J21" i="114"/>
  <c r="I21" i="114"/>
  <c r="G21" i="114"/>
  <c r="F21" i="114"/>
  <c r="T16" i="114"/>
  <c r="AA16" i="114" s="1"/>
  <c r="L16" i="114"/>
  <c r="K16" i="114"/>
  <c r="G16" i="114"/>
  <c r="F16" i="114"/>
  <c r="T20" i="114"/>
  <c r="AA20" i="114" s="1"/>
  <c r="L20" i="114"/>
  <c r="K20" i="114"/>
  <c r="J20" i="114"/>
  <c r="I20" i="114"/>
  <c r="G20" i="114"/>
  <c r="F20" i="114"/>
  <c r="T17" i="114"/>
  <c r="AA17" i="114" s="1"/>
  <c r="L17" i="114"/>
  <c r="K17" i="114"/>
  <c r="J17" i="114"/>
  <c r="I17" i="114"/>
  <c r="G17" i="114"/>
  <c r="F17" i="114"/>
  <c r="T7" i="114"/>
  <c r="AA7" i="114" s="1"/>
  <c r="L7" i="114"/>
  <c r="K7" i="114"/>
  <c r="J7" i="114"/>
  <c r="I7" i="114"/>
  <c r="F7" i="114"/>
  <c r="T13" i="114"/>
  <c r="AA13" i="114" s="1"/>
  <c r="L13" i="114"/>
  <c r="K13" i="114"/>
  <c r="G13" i="114"/>
  <c r="F13" i="114"/>
  <c r="T6" i="114"/>
  <c r="AA6" i="114" s="1"/>
  <c r="L6" i="114"/>
  <c r="K6" i="114"/>
  <c r="J6" i="114"/>
  <c r="I6" i="114"/>
  <c r="F6" i="114"/>
  <c r="T11" i="114"/>
  <c r="AA11" i="114" s="1"/>
  <c r="L11" i="114"/>
  <c r="K11" i="114"/>
  <c r="G11" i="114"/>
  <c r="F11" i="114"/>
  <c r="T4" i="114"/>
  <c r="AA4" i="114" s="1"/>
  <c r="L4" i="114"/>
  <c r="K4" i="114"/>
  <c r="J4" i="114"/>
  <c r="I4" i="114"/>
  <c r="F4" i="114"/>
  <c r="T15" i="114"/>
  <c r="AA15" i="114" s="1"/>
  <c r="L15" i="114"/>
  <c r="K15" i="114"/>
  <c r="F15" i="114"/>
  <c r="E3" i="114"/>
  <c r="I47" i="112"/>
  <c r="J47" i="112"/>
  <c r="I46" i="112"/>
  <c r="J46" i="112"/>
  <c r="I45" i="112"/>
  <c r="J45" i="112"/>
  <c r="I44" i="112"/>
  <c r="J44" i="112"/>
  <c r="I15" i="112"/>
  <c r="J15" i="112"/>
  <c r="I14" i="112"/>
  <c r="J14" i="112"/>
  <c r="F52" i="112"/>
  <c r="G52" i="112"/>
  <c r="K52" i="112"/>
  <c r="L52" i="112"/>
  <c r="Z52" i="112"/>
  <c r="F53" i="112"/>
  <c r="G53" i="112"/>
  <c r="K53" i="112"/>
  <c r="L53" i="112"/>
  <c r="Z53" i="112"/>
  <c r="F54" i="112"/>
  <c r="G54" i="112"/>
  <c r="K54" i="112"/>
  <c r="L54" i="112"/>
  <c r="S54" i="112"/>
  <c r="Z54" i="112" s="1"/>
  <c r="F55" i="112"/>
  <c r="G55" i="112"/>
  <c r="K55" i="112"/>
  <c r="L55" i="112"/>
  <c r="S55" i="112"/>
  <c r="Z55" i="112" s="1"/>
  <c r="F56" i="112"/>
  <c r="G56" i="112"/>
  <c r="K56" i="112"/>
  <c r="L56" i="112"/>
  <c r="S56" i="112"/>
  <c r="Z56" i="112" s="1"/>
  <c r="F57" i="112"/>
  <c r="G57" i="112"/>
  <c r="K57" i="112"/>
  <c r="L57" i="112"/>
  <c r="S57" i="112"/>
  <c r="Z57" i="112" s="1"/>
  <c r="F58" i="112"/>
  <c r="G58" i="112"/>
  <c r="K58" i="112"/>
  <c r="L58" i="112"/>
  <c r="S58" i="112"/>
  <c r="Z58" i="112" s="1"/>
  <c r="F59" i="112"/>
  <c r="G59" i="112"/>
  <c r="K59" i="112"/>
  <c r="L59" i="112"/>
  <c r="S59" i="112"/>
  <c r="Z59" i="112" s="1"/>
  <c r="F60" i="112"/>
  <c r="G60" i="112"/>
  <c r="K60" i="112"/>
  <c r="L60" i="112"/>
  <c r="S60" i="112"/>
  <c r="Z60" i="112" s="1"/>
  <c r="F61" i="112"/>
  <c r="G61" i="112"/>
  <c r="K61" i="112"/>
  <c r="L61" i="112"/>
  <c r="S61" i="112"/>
  <c r="Z61" i="112" s="1"/>
  <c r="F62" i="112"/>
  <c r="G62" i="112"/>
  <c r="K62" i="112"/>
  <c r="L62" i="112"/>
  <c r="S62" i="112"/>
  <c r="Z62" i="112" s="1"/>
  <c r="F63" i="112"/>
  <c r="G63" i="112"/>
  <c r="K63" i="112"/>
  <c r="L63" i="112"/>
  <c r="S63" i="112"/>
  <c r="Z63" i="112" s="1"/>
  <c r="K27" i="112"/>
  <c r="L27" i="112"/>
  <c r="S27" i="112"/>
  <c r="K28" i="112"/>
  <c r="L28" i="112"/>
  <c r="S28" i="112"/>
  <c r="K29" i="112"/>
  <c r="L29" i="112"/>
  <c r="S29" i="112"/>
  <c r="K30" i="112"/>
  <c r="L30" i="112"/>
  <c r="S30" i="112"/>
  <c r="F27" i="112"/>
  <c r="G27" i="112"/>
  <c r="F28" i="112"/>
  <c r="G28" i="112"/>
  <c r="F29" i="112"/>
  <c r="G29" i="112"/>
  <c r="F30" i="112"/>
  <c r="G30" i="112"/>
  <c r="S51" i="112"/>
  <c r="Z51" i="112" s="1"/>
  <c r="L51" i="112"/>
  <c r="K51" i="112"/>
  <c r="G51" i="112"/>
  <c r="F51" i="112"/>
  <c r="S50" i="112"/>
  <c r="Z50" i="112" s="1"/>
  <c r="L50" i="112"/>
  <c r="K50" i="112"/>
  <c r="G50" i="112"/>
  <c r="F50" i="112"/>
  <c r="S49" i="112"/>
  <c r="Z49" i="112" s="1"/>
  <c r="L49" i="112"/>
  <c r="K49" i="112"/>
  <c r="G49" i="112"/>
  <c r="F49" i="112"/>
  <c r="S48" i="112"/>
  <c r="Z48" i="112" s="1"/>
  <c r="L48" i="112"/>
  <c r="K48" i="112"/>
  <c r="G48" i="112"/>
  <c r="F48" i="112"/>
  <c r="S47" i="112"/>
  <c r="Z47" i="112" s="1"/>
  <c r="L47" i="112"/>
  <c r="K47" i="112"/>
  <c r="G47" i="112"/>
  <c r="F47" i="112"/>
  <c r="S46" i="112"/>
  <c r="Z46" i="112" s="1"/>
  <c r="L46" i="112"/>
  <c r="K46" i="112"/>
  <c r="G46" i="112"/>
  <c r="F46" i="112"/>
  <c r="S45" i="112"/>
  <c r="Z45" i="112" s="1"/>
  <c r="L45" i="112"/>
  <c r="K45" i="112"/>
  <c r="G45" i="112"/>
  <c r="F45" i="112"/>
  <c r="S44" i="112"/>
  <c r="Z44" i="112" s="1"/>
  <c r="L44" i="112"/>
  <c r="K44" i="112"/>
  <c r="G44" i="112"/>
  <c r="F44" i="112"/>
  <c r="S43" i="112"/>
  <c r="Z43" i="112" s="1"/>
  <c r="L43" i="112"/>
  <c r="K43" i="112"/>
  <c r="J43" i="112"/>
  <c r="I43" i="112"/>
  <c r="G43" i="112"/>
  <c r="F43" i="112"/>
  <c r="Z42" i="112"/>
  <c r="L42" i="112"/>
  <c r="K42" i="112"/>
  <c r="J42" i="112"/>
  <c r="I42" i="112"/>
  <c r="G42" i="112"/>
  <c r="F42" i="112"/>
  <c r="S40" i="112"/>
  <c r="Z40" i="112" s="1"/>
  <c r="L40" i="112"/>
  <c r="K40" i="112"/>
  <c r="J40" i="112"/>
  <c r="I40" i="112"/>
  <c r="G40" i="112"/>
  <c r="F40" i="112"/>
  <c r="S39" i="112"/>
  <c r="Z39" i="112" s="1"/>
  <c r="L39" i="112"/>
  <c r="K39" i="112"/>
  <c r="J39" i="112"/>
  <c r="I39" i="112"/>
  <c r="G39" i="112"/>
  <c r="F39" i="112"/>
  <c r="S38" i="112"/>
  <c r="Z38" i="112" s="1"/>
  <c r="L38" i="112"/>
  <c r="K38" i="112"/>
  <c r="J38" i="112"/>
  <c r="I38" i="112"/>
  <c r="G38" i="112"/>
  <c r="F38" i="112"/>
  <c r="S37" i="112"/>
  <c r="Z37" i="112" s="1"/>
  <c r="L37" i="112"/>
  <c r="K37" i="112"/>
  <c r="J37" i="112"/>
  <c r="I37" i="112"/>
  <c r="G37" i="112"/>
  <c r="F37" i="112"/>
  <c r="S36" i="112"/>
  <c r="Z36" i="112" s="1"/>
  <c r="L36" i="112"/>
  <c r="K36" i="112"/>
  <c r="J36" i="112"/>
  <c r="I36" i="112"/>
  <c r="G36" i="112"/>
  <c r="F36" i="112"/>
  <c r="F64" i="112" s="1"/>
  <c r="S26" i="112"/>
  <c r="L26" i="112"/>
  <c r="K26" i="112"/>
  <c r="G26" i="112"/>
  <c r="F26" i="112"/>
  <c r="S25" i="112"/>
  <c r="L25" i="112"/>
  <c r="K25" i="112"/>
  <c r="G25" i="112"/>
  <c r="F25" i="112"/>
  <c r="S24" i="112"/>
  <c r="L24" i="112"/>
  <c r="K24" i="112"/>
  <c r="G24" i="112"/>
  <c r="F24" i="112"/>
  <c r="S23" i="112"/>
  <c r="L23" i="112"/>
  <c r="K23" i="112"/>
  <c r="G23" i="112"/>
  <c r="F23" i="112"/>
  <c r="S22" i="112"/>
  <c r="L22" i="112"/>
  <c r="K22" i="112"/>
  <c r="G22" i="112"/>
  <c r="F22" i="112"/>
  <c r="S21" i="112"/>
  <c r="L21" i="112"/>
  <c r="K21" i="112"/>
  <c r="G21" i="112"/>
  <c r="F21" i="112"/>
  <c r="S20" i="112"/>
  <c r="L20" i="112"/>
  <c r="K20" i="112"/>
  <c r="G20" i="112"/>
  <c r="F20" i="112"/>
  <c r="S19" i="112"/>
  <c r="L19" i="112"/>
  <c r="K19" i="112"/>
  <c r="G19" i="112"/>
  <c r="F19" i="112"/>
  <c r="S18" i="112"/>
  <c r="L18" i="112"/>
  <c r="K18" i="112"/>
  <c r="G18" i="112"/>
  <c r="F18" i="112"/>
  <c r="S17" i="112"/>
  <c r="L17" i="112"/>
  <c r="K17" i="112"/>
  <c r="G17" i="112"/>
  <c r="F17" i="112"/>
  <c r="S16" i="112"/>
  <c r="L16" i="112"/>
  <c r="K16" i="112"/>
  <c r="G16" i="112"/>
  <c r="F16" i="112"/>
  <c r="S15" i="112"/>
  <c r="Z15" i="112" s="1"/>
  <c r="L15" i="112"/>
  <c r="K15" i="112"/>
  <c r="G15" i="112"/>
  <c r="F15" i="112"/>
  <c r="S14" i="112"/>
  <c r="Z14" i="112" s="1"/>
  <c r="L14" i="112"/>
  <c r="K14" i="112"/>
  <c r="G14" i="112"/>
  <c r="F14" i="112"/>
  <c r="S13" i="112"/>
  <c r="Z13" i="112" s="1"/>
  <c r="L13" i="112"/>
  <c r="K13" i="112"/>
  <c r="J13" i="112"/>
  <c r="I13" i="112"/>
  <c r="G13" i="112"/>
  <c r="F13" i="112"/>
  <c r="S12" i="112"/>
  <c r="Z12" i="112" s="1"/>
  <c r="L12" i="112"/>
  <c r="K12" i="112"/>
  <c r="J12" i="112"/>
  <c r="I12" i="112"/>
  <c r="G12" i="112"/>
  <c r="F12" i="112"/>
  <c r="S11" i="112"/>
  <c r="Z11" i="112" s="1"/>
  <c r="L11" i="112"/>
  <c r="K11" i="112"/>
  <c r="J11" i="112"/>
  <c r="I11" i="112"/>
  <c r="G11" i="112"/>
  <c r="F11" i="112"/>
  <c r="S10" i="112"/>
  <c r="Z10" i="112" s="1"/>
  <c r="L10" i="112"/>
  <c r="K10" i="112"/>
  <c r="J10" i="112"/>
  <c r="I10" i="112"/>
  <c r="G10" i="112"/>
  <c r="F10" i="112"/>
  <c r="S9" i="112"/>
  <c r="Z9" i="112" s="1"/>
  <c r="L9" i="112"/>
  <c r="K9" i="112"/>
  <c r="J9" i="112"/>
  <c r="I9" i="112"/>
  <c r="G9" i="112"/>
  <c r="F9" i="112"/>
  <c r="S8" i="112"/>
  <c r="Z8" i="112" s="1"/>
  <c r="L8" i="112"/>
  <c r="K8" i="112"/>
  <c r="J8" i="112"/>
  <c r="I8" i="112"/>
  <c r="G8" i="112"/>
  <c r="F8" i="112"/>
  <c r="S7" i="112"/>
  <c r="Z7" i="112" s="1"/>
  <c r="L7" i="112"/>
  <c r="K7" i="112"/>
  <c r="J7" i="112"/>
  <c r="I7" i="112"/>
  <c r="G7" i="112"/>
  <c r="F7" i="112"/>
  <c r="S6" i="112"/>
  <c r="Z6" i="112" s="1"/>
  <c r="L6" i="112"/>
  <c r="K6" i="112"/>
  <c r="J6" i="112"/>
  <c r="I6" i="112"/>
  <c r="G6" i="112"/>
  <c r="F6" i="112"/>
  <c r="S5" i="112"/>
  <c r="Z5" i="112" s="1"/>
  <c r="L5" i="112"/>
  <c r="K5" i="112"/>
  <c r="J5" i="112"/>
  <c r="I5" i="112"/>
  <c r="G5" i="112"/>
  <c r="F5" i="112"/>
  <c r="S4" i="112"/>
  <c r="Z4" i="112" s="1"/>
  <c r="L4" i="112"/>
  <c r="K4" i="112"/>
  <c r="J4" i="112"/>
  <c r="I4" i="112"/>
  <c r="G4" i="112"/>
  <c r="G31" i="112" s="1"/>
  <c r="F4" i="112"/>
  <c r="E3" i="112"/>
  <c r="F62" i="110"/>
  <c r="G62" i="110"/>
  <c r="F63" i="110"/>
  <c r="G63" i="110"/>
  <c r="F64" i="110"/>
  <c r="G64" i="110"/>
  <c r="F65" i="110"/>
  <c r="G65" i="110"/>
  <c r="F66" i="110"/>
  <c r="G66" i="110"/>
  <c r="F67" i="110"/>
  <c r="G67" i="110"/>
  <c r="F68" i="110"/>
  <c r="G68" i="110"/>
  <c r="F69" i="110"/>
  <c r="G69" i="110"/>
  <c r="F70" i="110"/>
  <c r="G70" i="110"/>
  <c r="F71" i="110"/>
  <c r="G71" i="110"/>
  <c r="F72" i="110"/>
  <c r="G72" i="110"/>
  <c r="F73" i="110"/>
  <c r="G73" i="110"/>
  <c r="F74" i="110"/>
  <c r="G74" i="110"/>
  <c r="F75" i="110"/>
  <c r="G75" i="110"/>
  <c r="F76" i="110"/>
  <c r="G76" i="110"/>
  <c r="F77" i="110"/>
  <c r="G77" i="110"/>
  <c r="F78" i="110"/>
  <c r="G78" i="110"/>
  <c r="F79" i="110"/>
  <c r="G79" i="110"/>
  <c r="F80" i="110"/>
  <c r="G80" i="110"/>
  <c r="F81" i="110"/>
  <c r="G81" i="110"/>
  <c r="F82" i="110"/>
  <c r="G82" i="110"/>
  <c r="F83" i="110"/>
  <c r="G83" i="110"/>
  <c r="F84" i="110"/>
  <c r="G84" i="110"/>
  <c r="F85" i="110"/>
  <c r="G85" i="110"/>
  <c r="F86" i="110"/>
  <c r="G86" i="110"/>
  <c r="F87" i="110"/>
  <c r="G87" i="110"/>
  <c r="F88" i="110"/>
  <c r="G88" i="110"/>
  <c r="F89" i="110"/>
  <c r="G89" i="110"/>
  <c r="F90" i="110"/>
  <c r="G90" i="110"/>
  <c r="F91" i="110"/>
  <c r="G91" i="110"/>
  <c r="F92" i="110"/>
  <c r="G92" i="110"/>
  <c r="F93" i="110"/>
  <c r="G93" i="110"/>
  <c r="F94" i="110"/>
  <c r="G94" i="110"/>
  <c r="F95" i="110"/>
  <c r="G95" i="110"/>
  <c r="F96" i="110"/>
  <c r="G96" i="110"/>
  <c r="F97" i="110"/>
  <c r="G97" i="110"/>
  <c r="F98" i="110"/>
  <c r="G98" i="110"/>
  <c r="F99" i="110"/>
  <c r="G99" i="110"/>
  <c r="F100" i="110"/>
  <c r="G100" i="110"/>
  <c r="F101" i="110"/>
  <c r="G101" i="110"/>
  <c r="F102" i="110"/>
  <c r="G102" i="110"/>
  <c r="F103" i="110"/>
  <c r="G103" i="110"/>
  <c r="F104" i="110"/>
  <c r="G104" i="110"/>
  <c r="F105" i="110"/>
  <c r="G105" i="110"/>
  <c r="F106" i="110"/>
  <c r="G106" i="110"/>
  <c r="F107" i="110"/>
  <c r="G107" i="110"/>
  <c r="F108" i="110"/>
  <c r="G108" i="110"/>
  <c r="F109" i="110"/>
  <c r="G109" i="110"/>
  <c r="F110" i="110"/>
  <c r="G110" i="110"/>
  <c r="F111" i="110"/>
  <c r="G111" i="110"/>
  <c r="G61" i="110"/>
  <c r="F61" i="110"/>
  <c r="F54" i="110"/>
  <c r="G54" i="110"/>
  <c r="F5" i="110"/>
  <c r="G5" i="110"/>
  <c r="F6" i="110"/>
  <c r="G6" i="110"/>
  <c r="F7" i="110"/>
  <c r="G7" i="110"/>
  <c r="F8" i="110"/>
  <c r="G8" i="110"/>
  <c r="F9" i="110"/>
  <c r="G9" i="110"/>
  <c r="F10" i="110"/>
  <c r="G10" i="110"/>
  <c r="F11" i="110"/>
  <c r="G11" i="110"/>
  <c r="F12" i="110"/>
  <c r="G12" i="110"/>
  <c r="F13" i="110"/>
  <c r="G13" i="110"/>
  <c r="F14" i="110"/>
  <c r="G14" i="110"/>
  <c r="F15" i="110"/>
  <c r="G15" i="110"/>
  <c r="F16" i="110"/>
  <c r="G16" i="110"/>
  <c r="F17" i="110"/>
  <c r="G17" i="110"/>
  <c r="F18" i="110"/>
  <c r="G18" i="110"/>
  <c r="F19" i="110"/>
  <c r="G19" i="110"/>
  <c r="F20" i="110"/>
  <c r="G20" i="110"/>
  <c r="F21" i="110"/>
  <c r="G21" i="110"/>
  <c r="F22" i="110"/>
  <c r="G22" i="110"/>
  <c r="F23" i="110"/>
  <c r="G23" i="110"/>
  <c r="F24" i="110"/>
  <c r="G24" i="110"/>
  <c r="F25" i="110"/>
  <c r="G25" i="110"/>
  <c r="F26" i="110"/>
  <c r="G26" i="110"/>
  <c r="F27" i="110"/>
  <c r="G27" i="110"/>
  <c r="F28" i="110"/>
  <c r="G28" i="110"/>
  <c r="F29" i="110"/>
  <c r="G29" i="110"/>
  <c r="F30" i="110"/>
  <c r="G30" i="110"/>
  <c r="F31" i="110"/>
  <c r="G31" i="110"/>
  <c r="F32" i="110"/>
  <c r="G32" i="110"/>
  <c r="F33" i="110"/>
  <c r="G33" i="110"/>
  <c r="F34" i="110"/>
  <c r="G34" i="110"/>
  <c r="F35" i="110"/>
  <c r="G35" i="110"/>
  <c r="F36" i="110"/>
  <c r="G36" i="110"/>
  <c r="F37" i="110"/>
  <c r="G37" i="110"/>
  <c r="F38" i="110"/>
  <c r="G38" i="110"/>
  <c r="F39" i="110"/>
  <c r="G39" i="110"/>
  <c r="F40" i="110"/>
  <c r="G40" i="110"/>
  <c r="F41" i="110"/>
  <c r="G41" i="110"/>
  <c r="F42" i="110"/>
  <c r="G42" i="110"/>
  <c r="F43" i="110"/>
  <c r="G43" i="110"/>
  <c r="F44" i="110"/>
  <c r="G44" i="110"/>
  <c r="F45" i="110"/>
  <c r="G45" i="110"/>
  <c r="F46" i="110"/>
  <c r="G46" i="110"/>
  <c r="F47" i="110"/>
  <c r="G47" i="110"/>
  <c r="F48" i="110"/>
  <c r="G48" i="110"/>
  <c r="F49" i="110"/>
  <c r="G49" i="110"/>
  <c r="F50" i="110"/>
  <c r="G50" i="110"/>
  <c r="F51" i="110"/>
  <c r="G51" i="110"/>
  <c r="F52" i="110"/>
  <c r="G52" i="110"/>
  <c r="F53" i="110"/>
  <c r="G53" i="110"/>
  <c r="G4" i="110"/>
  <c r="F4" i="110"/>
  <c r="Q64" i="110"/>
  <c r="V64" i="110" s="1"/>
  <c r="Q65" i="110"/>
  <c r="V65" i="110" s="1"/>
  <c r="Q66" i="110"/>
  <c r="Q67" i="110"/>
  <c r="V67" i="110" s="1"/>
  <c r="Q68" i="110"/>
  <c r="Q69" i="110"/>
  <c r="Q70" i="110"/>
  <c r="V70" i="110" s="1"/>
  <c r="Q71" i="110"/>
  <c r="V71" i="110" s="1"/>
  <c r="Q72" i="110"/>
  <c r="Q73" i="110"/>
  <c r="V73" i="110" s="1"/>
  <c r="Q74" i="110"/>
  <c r="Q75" i="110"/>
  <c r="Q76" i="110"/>
  <c r="V76" i="110" s="1"/>
  <c r="Q77" i="110"/>
  <c r="V77" i="110" s="1"/>
  <c r="Q78" i="110"/>
  <c r="Q79" i="110"/>
  <c r="Q80" i="110"/>
  <c r="V80" i="110" s="1"/>
  <c r="Q81" i="110"/>
  <c r="Q82" i="110"/>
  <c r="V82" i="110" s="1"/>
  <c r="Q83" i="110"/>
  <c r="V83" i="110" s="1"/>
  <c r="Q84" i="110"/>
  <c r="Q85" i="110"/>
  <c r="Q86" i="110"/>
  <c r="Q87" i="110"/>
  <c r="Q88" i="110"/>
  <c r="Q89" i="110"/>
  <c r="Q90" i="110"/>
  <c r="Q91" i="110"/>
  <c r="Q92" i="110"/>
  <c r="Q93" i="110"/>
  <c r="Q94" i="110"/>
  <c r="Q95" i="110"/>
  <c r="Q96" i="110"/>
  <c r="Q97" i="110"/>
  <c r="Q98" i="110"/>
  <c r="Q99" i="110"/>
  <c r="Q100" i="110"/>
  <c r="Q101" i="110"/>
  <c r="Q102" i="110"/>
  <c r="Q103" i="110"/>
  <c r="Q104" i="110"/>
  <c r="Q105" i="110"/>
  <c r="Q106" i="110"/>
  <c r="Q107" i="110"/>
  <c r="Q108" i="110"/>
  <c r="Q109" i="110"/>
  <c r="Q110" i="110"/>
  <c r="Q111" i="110"/>
  <c r="Q63" i="110"/>
  <c r="Q62" i="110"/>
  <c r="V62" i="110" s="1"/>
  <c r="Q61" i="110"/>
  <c r="Q7" i="110"/>
  <c r="V7" i="110" s="1"/>
  <c r="Q8" i="110"/>
  <c r="V8" i="110" s="1"/>
  <c r="Q9" i="110"/>
  <c r="Q10" i="110"/>
  <c r="V10" i="110" s="1"/>
  <c r="Q11" i="110"/>
  <c r="V11" i="110" s="1"/>
  <c r="Q12" i="110"/>
  <c r="Q13" i="110"/>
  <c r="V13" i="110" s="1"/>
  <c r="Q14" i="110"/>
  <c r="V14" i="110" s="1"/>
  <c r="Q15" i="110"/>
  <c r="Q16" i="110"/>
  <c r="V16" i="110" s="1"/>
  <c r="Q17" i="110"/>
  <c r="V17" i="110" s="1"/>
  <c r="Q18" i="110"/>
  <c r="Q19" i="110"/>
  <c r="V19" i="110" s="1"/>
  <c r="Q20" i="110"/>
  <c r="V20" i="110" s="1"/>
  <c r="Q21" i="110"/>
  <c r="Q22" i="110"/>
  <c r="V22" i="110" s="1"/>
  <c r="Q23" i="110"/>
  <c r="V23" i="110" s="1"/>
  <c r="Q24" i="110"/>
  <c r="Q25" i="110"/>
  <c r="V25" i="110" s="1"/>
  <c r="Q26" i="110"/>
  <c r="V26" i="110" s="1"/>
  <c r="Q27" i="110"/>
  <c r="Q28" i="110"/>
  <c r="Q29" i="110"/>
  <c r="Q30" i="110"/>
  <c r="Q31" i="110"/>
  <c r="Q32" i="110"/>
  <c r="Q33" i="110"/>
  <c r="Q34" i="110"/>
  <c r="Q35" i="110"/>
  <c r="Q36" i="110"/>
  <c r="Q37" i="110"/>
  <c r="Q38" i="110"/>
  <c r="Q39" i="110"/>
  <c r="Q40" i="110"/>
  <c r="Q41" i="110"/>
  <c r="Q42" i="110"/>
  <c r="Q43" i="110"/>
  <c r="Q44" i="110"/>
  <c r="Q45" i="110"/>
  <c r="Q46" i="110"/>
  <c r="Q47" i="110"/>
  <c r="Q48" i="110"/>
  <c r="Q49" i="110"/>
  <c r="Q50" i="110"/>
  <c r="Q51" i="110"/>
  <c r="Q52" i="110"/>
  <c r="Q53" i="110"/>
  <c r="Q54" i="110"/>
  <c r="Q6" i="110"/>
  <c r="Q5" i="110"/>
  <c r="V5" i="110" s="1"/>
  <c r="G127" i="110" l="1"/>
  <c r="F101" i="114"/>
  <c r="F127" i="110"/>
  <c r="H127" i="110" s="1"/>
  <c r="G101" i="114"/>
  <c r="F31" i="112"/>
  <c r="G64" i="112"/>
  <c r="G189" i="161"/>
  <c r="H189" i="161" s="1"/>
  <c r="H40" i="116"/>
  <c r="H38" i="116"/>
  <c r="R128" i="118"/>
  <c r="R114" i="118"/>
  <c r="R112" i="118"/>
  <c r="R110" i="118"/>
  <c r="H106" i="118"/>
  <c r="R102" i="118"/>
  <c r="R98" i="118"/>
  <c r="R88" i="118"/>
  <c r="V88" i="118" s="1"/>
  <c r="H76" i="118"/>
  <c r="H75" i="118"/>
  <c r="G133" i="118"/>
  <c r="H63" i="118"/>
  <c r="F133" i="118"/>
  <c r="H55" i="118"/>
  <c r="H54" i="118"/>
  <c r="H53" i="118"/>
  <c r="H52" i="118"/>
  <c r="R49" i="118"/>
  <c r="H48" i="118"/>
  <c r="F58" i="118"/>
  <c r="H48" i="114"/>
  <c r="H115" i="161"/>
  <c r="H103" i="161"/>
  <c r="H6" i="110"/>
  <c r="H50" i="112"/>
  <c r="H28" i="112"/>
  <c r="G69" i="161"/>
  <c r="H122" i="118"/>
  <c r="H114" i="118"/>
  <c r="H110" i="118"/>
  <c r="H108" i="118"/>
  <c r="H107" i="118"/>
  <c r="H78" i="116"/>
  <c r="H76" i="116"/>
  <c r="H75" i="116"/>
  <c r="H74" i="116"/>
  <c r="G80" i="116"/>
  <c r="H79" i="116"/>
  <c r="H130" i="118"/>
  <c r="H126" i="118"/>
  <c r="H124" i="118"/>
  <c r="H123" i="118"/>
  <c r="H94" i="118"/>
  <c r="H86" i="118"/>
  <c r="H82" i="118"/>
  <c r="H80" i="118"/>
  <c r="H79" i="118"/>
  <c r="H78" i="118"/>
  <c r="H67" i="118"/>
  <c r="H118" i="118"/>
  <c r="H116" i="118"/>
  <c r="H115" i="118"/>
  <c r="H102" i="118"/>
  <c r="H98" i="118"/>
  <c r="H96" i="118"/>
  <c r="H95" i="118"/>
  <c r="H71" i="118"/>
  <c r="H69" i="118"/>
  <c r="H68" i="118"/>
  <c r="H128" i="118"/>
  <c r="H127" i="118"/>
  <c r="H120" i="118"/>
  <c r="H119" i="118"/>
  <c r="H112" i="118"/>
  <c r="H111" i="118"/>
  <c r="H104" i="118"/>
  <c r="H103" i="118"/>
  <c r="H90" i="118"/>
  <c r="H88" i="118"/>
  <c r="H87" i="118"/>
  <c r="H73" i="118"/>
  <c r="H72" i="118"/>
  <c r="H65" i="118"/>
  <c r="H64" i="118"/>
  <c r="H100" i="118"/>
  <c r="H99" i="118"/>
  <c r="H92" i="118"/>
  <c r="H91" i="118"/>
  <c r="H84" i="118"/>
  <c r="H83" i="118"/>
  <c r="G58" i="118"/>
  <c r="H62" i="112"/>
  <c r="H58" i="112"/>
  <c r="H48" i="112"/>
  <c r="H30" i="112"/>
  <c r="H29" i="112"/>
  <c r="H6" i="112"/>
  <c r="H5" i="110"/>
  <c r="H118" i="161"/>
  <c r="H108" i="161"/>
  <c r="H51" i="110"/>
  <c r="H49" i="110"/>
  <c r="H47" i="110"/>
  <c r="H45" i="110"/>
  <c r="H41" i="110"/>
  <c r="H37" i="110"/>
  <c r="H35" i="110"/>
  <c r="H33" i="110"/>
  <c r="H31" i="110"/>
  <c r="H29" i="110"/>
  <c r="H21" i="110"/>
  <c r="H110" i="110"/>
  <c r="H108" i="110"/>
  <c r="H106" i="110"/>
  <c r="H104" i="110"/>
  <c r="H102" i="110"/>
  <c r="H100" i="110"/>
  <c r="H98" i="110"/>
  <c r="H96" i="110"/>
  <c r="H94" i="110"/>
  <c r="H92" i="110"/>
  <c r="H90" i="110"/>
  <c r="H88" i="110"/>
  <c r="H86" i="110"/>
  <c r="H84" i="110"/>
  <c r="H78" i="110"/>
  <c r="H11" i="112"/>
  <c r="H14" i="112"/>
  <c r="H16" i="112"/>
  <c r="H18" i="112"/>
  <c r="H20" i="112"/>
  <c r="H24" i="112"/>
  <c r="H26" i="112"/>
  <c r="F49" i="114"/>
  <c r="G49" i="114"/>
  <c r="H128" i="161"/>
  <c r="V87" i="118"/>
  <c r="W88" i="118" s="1"/>
  <c r="H73" i="114"/>
  <c r="H75" i="114"/>
  <c r="H79" i="114"/>
  <c r="H81" i="114"/>
  <c r="H83" i="114"/>
  <c r="H87" i="114"/>
  <c r="H89" i="114"/>
  <c r="H91" i="114"/>
  <c r="H90" i="114"/>
  <c r="H8" i="161"/>
  <c r="F69" i="161"/>
  <c r="H7" i="161"/>
  <c r="F80" i="116"/>
  <c r="H39" i="116"/>
  <c r="H77" i="116"/>
  <c r="H56" i="118"/>
  <c r="H57" i="118"/>
  <c r="H74" i="118"/>
  <c r="H70" i="118"/>
  <c r="H66" i="118"/>
  <c r="H129" i="118"/>
  <c r="H125" i="118"/>
  <c r="H121" i="118"/>
  <c r="H117" i="118"/>
  <c r="H113" i="118"/>
  <c r="H109" i="118"/>
  <c r="H105" i="118"/>
  <c r="H101" i="118"/>
  <c r="H97" i="118"/>
  <c r="H93" i="118"/>
  <c r="H89" i="118"/>
  <c r="H85" i="118"/>
  <c r="H81" i="118"/>
  <c r="H77" i="118"/>
  <c r="R130" i="118"/>
  <c r="R126" i="118"/>
  <c r="R124" i="118"/>
  <c r="R122" i="118"/>
  <c r="R120" i="118"/>
  <c r="R118" i="118"/>
  <c r="R116" i="118"/>
  <c r="R106" i="118"/>
  <c r="R104" i="118"/>
  <c r="R94" i="118"/>
  <c r="R90" i="118"/>
  <c r="V90" i="118" s="1"/>
  <c r="W90" i="118" s="1"/>
  <c r="R92" i="118"/>
  <c r="R100" i="118"/>
  <c r="R108" i="118"/>
  <c r="R64" i="118"/>
  <c r="V64" i="118" s="1"/>
  <c r="W64" i="118" s="1"/>
  <c r="R66" i="118"/>
  <c r="V66" i="118" s="1"/>
  <c r="W66" i="118" s="1"/>
  <c r="R68" i="118"/>
  <c r="V68" i="118" s="1"/>
  <c r="W68" i="118" s="1"/>
  <c r="R70" i="118"/>
  <c r="V70" i="118" s="1"/>
  <c r="W70" i="118" s="1"/>
  <c r="R72" i="118"/>
  <c r="V72" i="118" s="1"/>
  <c r="W72" i="118" s="1"/>
  <c r="R74" i="118"/>
  <c r="V74" i="118" s="1"/>
  <c r="W74" i="118" s="1"/>
  <c r="R76" i="118"/>
  <c r="V76" i="118" s="1"/>
  <c r="W76" i="118" s="1"/>
  <c r="R78" i="118"/>
  <c r="V78" i="118" s="1"/>
  <c r="W78" i="118" s="1"/>
  <c r="R80" i="118"/>
  <c r="V80" i="118" s="1"/>
  <c r="W80" i="118" s="1"/>
  <c r="R82" i="118"/>
  <c r="V82" i="118" s="1"/>
  <c r="W82" i="118" s="1"/>
  <c r="R84" i="118"/>
  <c r="V84" i="118" s="1"/>
  <c r="W84" i="118" s="1"/>
  <c r="R86" i="118"/>
  <c r="R55" i="118"/>
  <c r="R53" i="118"/>
  <c r="R57" i="118"/>
  <c r="R51" i="118"/>
  <c r="H50" i="118"/>
  <c r="R47" i="118"/>
  <c r="H47" i="118"/>
  <c r="H46" i="118"/>
  <c r="H49" i="118"/>
  <c r="H51" i="118"/>
  <c r="R43" i="118"/>
  <c r="H42" i="118"/>
  <c r="R41" i="118"/>
  <c r="H40" i="118"/>
  <c r="R39" i="118"/>
  <c r="R35" i="118"/>
  <c r="H34" i="118"/>
  <c r="R33" i="118"/>
  <c r="H32" i="118"/>
  <c r="R31" i="118"/>
  <c r="R27" i="118"/>
  <c r="V27" i="118" s="1"/>
  <c r="W27" i="118" s="1"/>
  <c r="H26" i="118"/>
  <c r="R25" i="118"/>
  <c r="V25" i="118" s="1"/>
  <c r="W25" i="118" s="1"/>
  <c r="H24" i="118"/>
  <c r="R23" i="118"/>
  <c r="V23" i="118" s="1"/>
  <c r="V22" i="118"/>
  <c r="H5" i="118"/>
  <c r="H7" i="118"/>
  <c r="H9" i="118"/>
  <c r="H11" i="118"/>
  <c r="H13" i="118"/>
  <c r="H15" i="118"/>
  <c r="H17" i="118"/>
  <c r="H19" i="118"/>
  <c r="H21" i="118"/>
  <c r="H23" i="118"/>
  <c r="H29" i="118"/>
  <c r="H31" i="118"/>
  <c r="H37" i="118"/>
  <c r="H39" i="118"/>
  <c r="H45" i="118"/>
  <c r="H4" i="118"/>
  <c r="R5" i="118"/>
  <c r="V5" i="118" s="1"/>
  <c r="H6" i="118"/>
  <c r="R7" i="118"/>
  <c r="V7" i="118" s="1"/>
  <c r="H8" i="118"/>
  <c r="R9" i="118"/>
  <c r="V9" i="118" s="1"/>
  <c r="H10" i="118"/>
  <c r="R11" i="118"/>
  <c r="V11" i="118" s="1"/>
  <c r="H12" i="118"/>
  <c r="R13" i="118"/>
  <c r="V13" i="118" s="1"/>
  <c r="H14" i="118"/>
  <c r="R15" i="118"/>
  <c r="V15" i="118" s="1"/>
  <c r="H16" i="118"/>
  <c r="R17" i="118"/>
  <c r="V17" i="118" s="1"/>
  <c r="H18" i="118"/>
  <c r="R19" i="118"/>
  <c r="V19" i="118" s="1"/>
  <c r="H20" i="118"/>
  <c r="R21" i="118"/>
  <c r="V21" i="118" s="1"/>
  <c r="W21" i="118" s="1"/>
  <c r="H22" i="118"/>
  <c r="H25" i="118"/>
  <c r="H27" i="118"/>
  <c r="H28" i="118"/>
  <c r="R29" i="118"/>
  <c r="H30" i="118"/>
  <c r="H33" i="118"/>
  <c r="H35" i="118"/>
  <c r="H36" i="118"/>
  <c r="R37" i="118"/>
  <c r="H38" i="118"/>
  <c r="H41" i="118"/>
  <c r="H43" i="118"/>
  <c r="H44" i="118"/>
  <c r="R45" i="118"/>
  <c r="V4" i="118"/>
  <c r="W5" i="118" s="1"/>
  <c r="V6" i="118"/>
  <c r="V8" i="118"/>
  <c r="W9" i="118" s="1"/>
  <c r="V10" i="118"/>
  <c r="V12" i="118"/>
  <c r="W13" i="118" s="1"/>
  <c r="V14" i="118"/>
  <c r="V16" i="118"/>
  <c r="V18" i="118"/>
  <c r="H72" i="116"/>
  <c r="H70" i="116"/>
  <c r="H68" i="116"/>
  <c r="H66" i="116"/>
  <c r="H64" i="116"/>
  <c r="H56" i="116"/>
  <c r="H53" i="116"/>
  <c r="H48" i="116"/>
  <c r="H36" i="116"/>
  <c r="H34" i="116"/>
  <c r="H32" i="116"/>
  <c r="H30" i="116"/>
  <c r="H28" i="116"/>
  <c r="H26" i="116"/>
  <c r="H24" i="116"/>
  <c r="H22" i="116"/>
  <c r="H20" i="116"/>
  <c r="H18" i="116"/>
  <c r="H15" i="116"/>
  <c r="H10" i="116"/>
  <c r="H58" i="116"/>
  <c r="H60" i="116"/>
  <c r="H62" i="116"/>
  <c r="H49" i="116"/>
  <c r="H52" i="116"/>
  <c r="H57" i="116"/>
  <c r="H47" i="116"/>
  <c r="H50" i="116"/>
  <c r="H51" i="116"/>
  <c r="H54" i="116"/>
  <c r="H55" i="116"/>
  <c r="H59" i="116"/>
  <c r="H61" i="116"/>
  <c r="H63" i="116"/>
  <c r="H65" i="116"/>
  <c r="H67" i="116"/>
  <c r="H69" i="116"/>
  <c r="H71" i="116"/>
  <c r="H73" i="116"/>
  <c r="H7" i="116"/>
  <c r="G41" i="116"/>
  <c r="H6" i="116"/>
  <c r="H11" i="116"/>
  <c r="H14" i="116"/>
  <c r="F41" i="116"/>
  <c r="H5" i="116"/>
  <c r="H8" i="116"/>
  <c r="H9" i="116"/>
  <c r="H12" i="116"/>
  <c r="H13" i="116"/>
  <c r="H16" i="116"/>
  <c r="H17" i="116"/>
  <c r="H19" i="116"/>
  <c r="H21" i="116"/>
  <c r="H23" i="116"/>
  <c r="H25" i="116"/>
  <c r="H27" i="116"/>
  <c r="H29" i="116"/>
  <c r="H31" i="116"/>
  <c r="H33" i="116"/>
  <c r="H35" i="116"/>
  <c r="H37" i="116"/>
  <c r="H4" i="116"/>
  <c r="H46" i="116"/>
  <c r="H142" i="161"/>
  <c r="H141" i="161"/>
  <c r="H138" i="161"/>
  <c r="R138" i="161"/>
  <c r="H135" i="161"/>
  <c r="H134" i="161"/>
  <c r="H132" i="161"/>
  <c r="H131" i="161"/>
  <c r="R128" i="161"/>
  <c r="H124" i="161"/>
  <c r="H122" i="161"/>
  <c r="H121" i="161"/>
  <c r="R118" i="161"/>
  <c r="H114" i="161"/>
  <c r="H112" i="161"/>
  <c r="H111" i="161"/>
  <c r="R108" i="161"/>
  <c r="H105" i="161"/>
  <c r="H100" i="161"/>
  <c r="R103" i="161"/>
  <c r="H99" i="161"/>
  <c r="H97" i="161"/>
  <c r="H96" i="161"/>
  <c r="H93" i="161"/>
  <c r="R93" i="161"/>
  <c r="H89" i="161"/>
  <c r="H87" i="161"/>
  <c r="H85" i="161"/>
  <c r="R88" i="161"/>
  <c r="H84" i="161"/>
  <c r="H82" i="161"/>
  <c r="H77" i="161"/>
  <c r="H57" i="161"/>
  <c r="R58" i="161"/>
  <c r="H54" i="161"/>
  <c r="H52" i="161"/>
  <c r="R53" i="161"/>
  <c r="H49" i="161"/>
  <c r="H47" i="161"/>
  <c r="R48" i="161"/>
  <c r="H44" i="161"/>
  <c r="H42" i="161"/>
  <c r="R43" i="161"/>
  <c r="H39" i="161"/>
  <c r="H37" i="161"/>
  <c r="H35" i="161"/>
  <c r="R38" i="161"/>
  <c r="H34" i="161"/>
  <c r="H30" i="161"/>
  <c r="H32" i="161"/>
  <c r="R33" i="161"/>
  <c r="H29" i="161"/>
  <c r="H27" i="161"/>
  <c r="H25" i="161"/>
  <c r="R28" i="161"/>
  <c r="H24" i="161"/>
  <c r="H22" i="161"/>
  <c r="H20" i="161"/>
  <c r="R23" i="161"/>
  <c r="H19" i="161"/>
  <c r="H17" i="161"/>
  <c r="R18" i="161"/>
  <c r="H15" i="161"/>
  <c r="H14" i="161"/>
  <c r="H13" i="161"/>
  <c r="H11" i="161"/>
  <c r="R13" i="161"/>
  <c r="H6" i="161"/>
  <c r="H9" i="161"/>
  <c r="H10" i="161"/>
  <c r="H12" i="161"/>
  <c r="H78" i="161"/>
  <c r="H79" i="161"/>
  <c r="R83" i="161"/>
  <c r="H80" i="161"/>
  <c r="H83" i="161"/>
  <c r="H86" i="161"/>
  <c r="H106" i="161"/>
  <c r="H107" i="161"/>
  <c r="H109" i="161"/>
  <c r="R113" i="161"/>
  <c r="H110" i="161"/>
  <c r="H113" i="161"/>
  <c r="H116" i="161"/>
  <c r="H117" i="161"/>
  <c r="H119" i="161"/>
  <c r="R123" i="161"/>
  <c r="H120" i="161"/>
  <c r="H123" i="161"/>
  <c r="H126" i="161"/>
  <c r="H127" i="161"/>
  <c r="H129" i="161"/>
  <c r="R133" i="161"/>
  <c r="H130" i="161"/>
  <c r="H133" i="161"/>
  <c r="H136" i="161"/>
  <c r="H137" i="161"/>
  <c r="H139" i="161"/>
  <c r="R143" i="161"/>
  <c r="H140" i="161"/>
  <c r="H143" i="161"/>
  <c r="H16" i="161"/>
  <c r="H18" i="161"/>
  <c r="H21" i="161"/>
  <c r="H23" i="161"/>
  <c r="H26" i="161"/>
  <c r="H28" i="161"/>
  <c r="H31" i="161"/>
  <c r="H33" i="161"/>
  <c r="H36" i="161"/>
  <c r="H38" i="161"/>
  <c r="H40" i="161"/>
  <c r="H41" i="161"/>
  <c r="H43" i="161"/>
  <c r="H45" i="161"/>
  <c r="H46" i="161"/>
  <c r="H48" i="161"/>
  <c r="H50" i="161"/>
  <c r="H51" i="161"/>
  <c r="H53" i="161"/>
  <c r="H55" i="161"/>
  <c r="H56" i="161"/>
  <c r="H58" i="161"/>
  <c r="H88" i="161"/>
  <c r="H91" i="161"/>
  <c r="H92" i="161"/>
  <c r="H94" i="161"/>
  <c r="R98" i="161"/>
  <c r="H95" i="161"/>
  <c r="H98" i="161"/>
  <c r="H101" i="161"/>
  <c r="H102" i="161"/>
  <c r="H104" i="161"/>
  <c r="R8" i="161"/>
  <c r="R78" i="161"/>
  <c r="H74" i="161"/>
  <c r="H75" i="161"/>
  <c r="H4" i="161"/>
  <c r="H5" i="161"/>
  <c r="H93" i="114"/>
  <c r="H85" i="114"/>
  <c r="H70" i="114"/>
  <c r="H92" i="114"/>
  <c r="H14" i="114"/>
  <c r="H69" i="114"/>
  <c r="H61" i="114"/>
  <c r="H12" i="114"/>
  <c r="H11" i="114"/>
  <c r="H54" i="114"/>
  <c r="H63" i="114"/>
  <c r="H57" i="114"/>
  <c r="H66" i="114"/>
  <c r="H67" i="114"/>
  <c r="H60" i="114"/>
  <c r="H20" i="114"/>
  <c r="H22" i="114"/>
  <c r="H6" i="114"/>
  <c r="H17" i="114"/>
  <c r="H5" i="114"/>
  <c r="H18" i="114"/>
  <c r="H24" i="114"/>
  <c r="H26" i="114"/>
  <c r="H28" i="114"/>
  <c r="H30" i="114"/>
  <c r="H32" i="114"/>
  <c r="H34" i="114"/>
  <c r="H36" i="114"/>
  <c r="H38" i="114"/>
  <c r="H40" i="114"/>
  <c r="H42" i="114"/>
  <c r="H44" i="114"/>
  <c r="H46" i="114"/>
  <c r="H77" i="114"/>
  <c r="H4" i="114"/>
  <c r="H13" i="114"/>
  <c r="H7" i="114"/>
  <c r="H16" i="114"/>
  <c r="H21" i="114"/>
  <c r="H10" i="114"/>
  <c r="H23" i="114"/>
  <c r="H19" i="114"/>
  <c r="H9" i="114"/>
  <c r="H8" i="114"/>
  <c r="H25" i="114"/>
  <c r="H27" i="114"/>
  <c r="H29" i="114"/>
  <c r="H31" i="114"/>
  <c r="H33" i="114"/>
  <c r="H35" i="114"/>
  <c r="H37" i="114"/>
  <c r="H39" i="114"/>
  <c r="H41" i="114"/>
  <c r="H43" i="114"/>
  <c r="H45" i="114"/>
  <c r="H71" i="114"/>
  <c r="H56" i="114"/>
  <c r="H65" i="114"/>
  <c r="H59" i="114"/>
  <c r="H64" i="114"/>
  <c r="H58" i="114"/>
  <c r="H62" i="114"/>
  <c r="H68" i="114"/>
  <c r="H72" i="114"/>
  <c r="H74" i="114"/>
  <c r="H76" i="114"/>
  <c r="H78" i="114"/>
  <c r="H80" i="114"/>
  <c r="H82" i="114"/>
  <c r="H84" i="114"/>
  <c r="H86" i="114"/>
  <c r="H88" i="114"/>
  <c r="H15" i="114"/>
  <c r="H55" i="114"/>
  <c r="H63" i="112"/>
  <c r="H61" i="112"/>
  <c r="H60" i="112"/>
  <c r="H59" i="112"/>
  <c r="H57" i="112"/>
  <c r="H56" i="112"/>
  <c r="H55" i="112"/>
  <c r="H54" i="112"/>
  <c r="H53" i="112"/>
  <c r="H52" i="112"/>
  <c r="H46" i="112"/>
  <c r="H44" i="112"/>
  <c r="H22" i="112"/>
  <c r="H10" i="112"/>
  <c r="H7" i="112"/>
  <c r="H27" i="112"/>
  <c r="H37" i="112"/>
  <c r="H40" i="112"/>
  <c r="H38" i="112"/>
  <c r="H39" i="112"/>
  <c r="H42" i="112"/>
  <c r="H43" i="112"/>
  <c r="H45" i="112"/>
  <c r="H47" i="112"/>
  <c r="H49" i="112"/>
  <c r="H51" i="112"/>
  <c r="H15" i="112"/>
  <c r="H17" i="112"/>
  <c r="H19" i="112"/>
  <c r="H21" i="112"/>
  <c r="H23" i="112"/>
  <c r="H25" i="112"/>
  <c r="H5" i="112"/>
  <c r="H8" i="112"/>
  <c r="H9" i="112"/>
  <c r="H12" i="112"/>
  <c r="H13" i="112"/>
  <c r="H4" i="112"/>
  <c r="H36" i="112"/>
  <c r="H111" i="110"/>
  <c r="R111" i="110"/>
  <c r="H109" i="110"/>
  <c r="R108" i="110"/>
  <c r="H107" i="110"/>
  <c r="H105" i="110"/>
  <c r="R105" i="110"/>
  <c r="H103" i="110"/>
  <c r="R102" i="110"/>
  <c r="H101" i="110"/>
  <c r="H99" i="110"/>
  <c r="R99" i="110"/>
  <c r="H97" i="110"/>
  <c r="R96" i="110"/>
  <c r="H95" i="110"/>
  <c r="H93" i="110"/>
  <c r="R93" i="110"/>
  <c r="H91" i="110"/>
  <c r="R90" i="110"/>
  <c r="H89" i="110"/>
  <c r="H87" i="110"/>
  <c r="R87" i="110"/>
  <c r="H85" i="110"/>
  <c r="H83" i="110"/>
  <c r="H82" i="110"/>
  <c r="R84" i="110"/>
  <c r="V84" i="110" s="1"/>
  <c r="W84" i="110" s="1"/>
  <c r="H80" i="110"/>
  <c r="H79" i="110"/>
  <c r="H81" i="110"/>
  <c r="R81" i="110"/>
  <c r="V81" i="110" s="1"/>
  <c r="V79" i="110"/>
  <c r="H77" i="110"/>
  <c r="H76" i="110"/>
  <c r="R78" i="110"/>
  <c r="V78" i="110" s="1"/>
  <c r="W78" i="110" s="1"/>
  <c r="H73" i="110"/>
  <c r="H75" i="110"/>
  <c r="R75" i="110"/>
  <c r="V75" i="110" s="1"/>
  <c r="H74" i="110"/>
  <c r="V74" i="110"/>
  <c r="H71" i="110"/>
  <c r="H72" i="110"/>
  <c r="H70" i="110"/>
  <c r="R72" i="110"/>
  <c r="V72" i="110" s="1"/>
  <c r="W72" i="110" s="1"/>
  <c r="H68" i="110"/>
  <c r="H67" i="110"/>
  <c r="H69" i="110"/>
  <c r="R69" i="110"/>
  <c r="V69" i="110" s="1"/>
  <c r="V68" i="110"/>
  <c r="H66" i="110"/>
  <c r="H65" i="110"/>
  <c r="H64" i="110"/>
  <c r="R66" i="110"/>
  <c r="V66" i="110" s="1"/>
  <c r="W66" i="110" s="1"/>
  <c r="H63" i="110"/>
  <c r="H62" i="110"/>
  <c r="R63" i="110"/>
  <c r="V63" i="110" s="1"/>
  <c r="H53" i="110"/>
  <c r="R54" i="110"/>
  <c r="H52" i="110"/>
  <c r="R51" i="110"/>
  <c r="H50" i="110"/>
  <c r="H48" i="110"/>
  <c r="R48" i="110"/>
  <c r="H46" i="110"/>
  <c r="R45" i="110"/>
  <c r="H44" i="110"/>
  <c r="H43" i="110"/>
  <c r="H42" i="110"/>
  <c r="R42" i="110"/>
  <c r="H40" i="110"/>
  <c r="H39" i="110"/>
  <c r="R39" i="110"/>
  <c r="H38" i="110"/>
  <c r="H36" i="110"/>
  <c r="R36" i="110"/>
  <c r="H34" i="110"/>
  <c r="R33" i="110"/>
  <c r="H32" i="110"/>
  <c r="H30" i="110"/>
  <c r="R30" i="110"/>
  <c r="H28" i="110"/>
  <c r="H27" i="110"/>
  <c r="H26" i="110"/>
  <c r="H25" i="110"/>
  <c r="R27" i="110"/>
  <c r="V27" i="110" s="1"/>
  <c r="W27" i="110" s="1"/>
  <c r="H23" i="110"/>
  <c r="H24" i="110"/>
  <c r="H22" i="110"/>
  <c r="R24" i="110"/>
  <c r="V24" i="110" s="1"/>
  <c r="W24" i="110" s="1"/>
  <c r="H20" i="110"/>
  <c r="H19" i="110"/>
  <c r="R21" i="110"/>
  <c r="V21" i="110" s="1"/>
  <c r="W21" i="110" s="1"/>
  <c r="H17" i="110"/>
  <c r="H16" i="110"/>
  <c r="H18" i="110"/>
  <c r="R18" i="110"/>
  <c r="V18" i="110" s="1"/>
  <c r="W18" i="110" s="1"/>
  <c r="H15" i="110"/>
  <c r="H14" i="110"/>
  <c r="H13" i="110"/>
  <c r="R15" i="110"/>
  <c r="V15" i="110" s="1"/>
  <c r="W15" i="110" s="1"/>
  <c r="H11" i="110"/>
  <c r="H10" i="110"/>
  <c r="H12" i="110"/>
  <c r="R12" i="110"/>
  <c r="V12" i="110" s="1"/>
  <c r="W12" i="110" s="1"/>
  <c r="H8" i="110"/>
  <c r="H9" i="110"/>
  <c r="R9" i="110"/>
  <c r="V9" i="110" s="1"/>
  <c r="W9" i="110" s="1"/>
  <c r="H7" i="110"/>
  <c r="H101" i="114" l="1"/>
  <c r="H80" i="116"/>
  <c r="H133" i="118"/>
  <c r="H58" i="118"/>
  <c r="W17" i="118"/>
  <c r="W75" i="110"/>
  <c r="H69" i="161"/>
  <c r="W19" i="118"/>
  <c r="W11" i="118"/>
  <c r="W7" i="118"/>
  <c r="W23" i="118"/>
  <c r="V86" i="118"/>
  <c r="W86" i="118" s="1"/>
  <c r="W15" i="118"/>
  <c r="H41" i="116"/>
  <c r="H49" i="114"/>
  <c r="H64" i="112"/>
  <c r="H31" i="112"/>
  <c r="W81" i="110"/>
  <c r="W69" i="110"/>
  <c r="J62" i="110" l="1"/>
  <c r="J63" i="110"/>
  <c r="J64" i="110"/>
  <c r="J65" i="110"/>
  <c r="J66" i="110"/>
  <c r="J67" i="110"/>
  <c r="J68" i="110"/>
  <c r="J69" i="110"/>
  <c r="J70" i="110"/>
  <c r="J71" i="110"/>
  <c r="J72" i="110"/>
  <c r="J73" i="110"/>
  <c r="J74" i="110"/>
  <c r="J75" i="110"/>
  <c r="J76" i="110"/>
  <c r="J77" i="110"/>
  <c r="J78" i="110"/>
  <c r="J79" i="110"/>
  <c r="J80" i="110"/>
  <c r="J81" i="110"/>
  <c r="J82" i="110"/>
  <c r="J83" i="110"/>
  <c r="J84" i="110"/>
  <c r="J85" i="110"/>
  <c r="J86" i="110"/>
  <c r="J87" i="110"/>
  <c r="J88" i="110"/>
  <c r="J89" i="110"/>
  <c r="J90" i="110"/>
  <c r="J91" i="110"/>
  <c r="J92" i="110"/>
  <c r="J93" i="110"/>
  <c r="J94" i="110"/>
  <c r="J95" i="110"/>
  <c r="J96" i="110"/>
  <c r="J97" i="110"/>
  <c r="J98" i="110"/>
  <c r="J99" i="110"/>
  <c r="J100" i="110"/>
  <c r="J101" i="110"/>
  <c r="J102" i="110"/>
  <c r="J103" i="110"/>
  <c r="J104" i="110"/>
  <c r="J105" i="110"/>
  <c r="J106" i="110"/>
  <c r="J107" i="110"/>
  <c r="J108" i="110"/>
  <c r="J109" i="110"/>
  <c r="J110" i="110"/>
  <c r="J111" i="110"/>
  <c r="J5" i="110"/>
  <c r="J6" i="110"/>
  <c r="J7" i="110"/>
  <c r="J8" i="110"/>
  <c r="J9" i="110"/>
  <c r="J10" i="110"/>
  <c r="J11" i="110"/>
  <c r="J12" i="110"/>
  <c r="J13" i="110"/>
  <c r="J14" i="110"/>
  <c r="J15" i="110"/>
  <c r="J16" i="110"/>
  <c r="J17" i="110"/>
  <c r="J18" i="110"/>
  <c r="J19" i="110"/>
  <c r="J20" i="110"/>
  <c r="J21" i="110"/>
  <c r="J22" i="110"/>
  <c r="J23" i="110"/>
  <c r="J24" i="110"/>
  <c r="J25" i="110"/>
  <c r="J26" i="110"/>
  <c r="J27" i="110"/>
  <c r="J28" i="110"/>
  <c r="J29" i="110"/>
  <c r="J30" i="110"/>
  <c r="J31" i="110"/>
  <c r="J32" i="110"/>
  <c r="J33" i="110"/>
  <c r="J34" i="110"/>
  <c r="J35" i="110"/>
  <c r="J36" i="110"/>
  <c r="J37" i="110"/>
  <c r="J38" i="110"/>
  <c r="J39" i="110"/>
  <c r="J40" i="110"/>
  <c r="J41" i="110"/>
  <c r="J42" i="110"/>
  <c r="J43" i="110"/>
  <c r="J44" i="110"/>
  <c r="J45" i="110"/>
  <c r="J46" i="110"/>
  <c r="J47" i="110"/>
  <c r="J48" i="110"/>
  <c r="J49" i="110"/>
  <c r="J50" i="110"/>
  <c r="J51" i="110"/>
  <c r="J52" i="110"/>
  <c r="J53" i="110"/>
  <c r="J54" i="110"/>
  <c r="J61" i="110"/>
  <c r="E60" i="110"/>
  <c r="Q4" i="110"/>
  <c r="R6" i="110" s="1"/>
  <c r="V6" i="110" s="1"/>
  <c r="J4" i="110"/>
  <c r="E3" i="110"/>
  <c r="S49" i="108"/>
  <c r="L49" i="108"/>
  <c r="K49" i="108"/>
  <c r="G49" i="108"/>
  <c r="F49" i="108"/>
  <c r="S48" i="108"/>
  <c r="L48" i="108"/>
  <c r="K48" i="108"/>
  <c r="G48" i="108"/>
  <c r="F48" i="108"/>
  <c r="S47" i="108"/>
  <c r="L47" i="108"/>
  <c r="K47" i="108"/>
  <c r="G47" i="108"/>
  <c r="F47" i="108"/>
  <c r="S46" i="108"/>
  <c r="L46" i="108"/>
  <c r="K46" i="108"/>
  <c r="G46" i="108"/>
  <c r="F46" i="108"/>
  <c r="S45" i="108"/>
  <c r="L45" i="108"/>
  <c r="K45" i="108"/>
  <c r="G45" i="108"/>
  <c r="F45" i="108"/>
  <c r="S44" i="108"/>
  <c r="L44" i="108"/>
  <c r="K44" i="108"/>
  <c r="G44" i="108"/>
  <c r="F44" i="108"/>
  <c r="S42" i="108"/>
  <c r="Z42" i="108" s="1"/>
  <c r="L42" i="108"/>
  <c r="K42" i="108"/>
  <c r="G42" i="108"/>
  <c r="F42" i="108"/>
  <c r="S36" i="108"/>
  <c r="Z36" i="108" s="1"/>
  <c r="L36" i="108"/>
  <c r="K36" i="108"/>
  <c r="G36" i="108"/>
  <c r="F36" i="108"/>
  <c r="S43" i="108"/>
  <c r="Z43" i="108" s="1"/>
  <c r="L43" i="108"/>
  <c r="K43" i="108"/>
  <c r="J43" i="108"/>
  <c r="I43" i="108"/>
  <c r="G43" i="108"/>
  <c r="F43" i="108"/>
  <c r="S38" i="108"/>
  <c r="Z38" i="108" s="1"/>
  <c r="L38" i="108"/>
  <c r="K38" i="108"/>
  <c r="J38" i="108"/>
  <c r="I38" i="108"/>
  <c r="G38" i="108"/>
  <c r="F38" i="108"/>
  <c r="S35" i="108"/>
  <c r="Z35" i="108" s="1"/>
  <c r="L35" i="108"/>
  <c r="K35" i="108"/>
  <c r="J35" i="108"/>
  <c r="I35" i="108"/>
  <c r="G35" i="108"/>
  <c r="F35" i="108"/>
  <c r="S59" i="108"/>
  <c r="Z59" i="108" s="1"/>
  <c r="L59" i="108"/>
  <c r="K59" i="108"/>
  <c r="G59" i="108"/>
  <c r="F59" i="108"/>
  <c r="S41" i="108"/>
  <c r="Z41" i="108" s="1"/>
  <c r="L41" i="108"/>
  <c r="K41" i="108"/>
  <c r="J41" i="108"/>
  <c r="I41" i="108"/>
  <c r="G41" i="108"/>
  <c r="F41" i="108"/>
  <c r="S40" i="108"/>
  <c r="Z40" i="108" s="1"/>
  <c r="L40" i="108"/>
  <c r="K40" i="108"/>
  <c r="J40" i="108"/>
  <c r="I40" i="108"/>
  <c r="G40" i="108"/>
  <c r="F40" i="108"/>
  <c r="S39" i="108"/>
  <c r="Z39" i="108" s="1"/>
  <c r="L39" i="108"/>
  <c r="K39" i="108"/>
  <c r="J39" i="108"/>
  <c r="I39" i="108"/>
  <c r="G39" i="108"/>
  <c r="F39" i="108"/>
  <c r="S37" i="108"/>
  <c r="Z37" i="108" s="1"/>
  <c r="L37" i="108"/>
  <c r="K37" i="108"/>
  <c r="J37" i="108"/>
  <c r="I37" i="108"/>
  <c r="G37" i="108"/>
  <c r="F37" i="108"/>
  <c r="E34" i="108"/>
  <c r="S26" i="108"/>
  <c r="L26" i="108"/>
  <c r="K26" i="108"/>
  <c r="G26" i="108"/>
  <c r="F26" i="108"/>
  <c r="S25" i="108"/>
  <c r="L25" i="108"/>
  <c r="K25" i="108"/>
  <c r="G25" i="108"/>
  <c r="F25" i="108"/>
  <c r="S24" i="108"/>
  <c r="L24" i="108"/>
  <c r="K24" i="108"/>
  <c r="G24" i="108"/>
  <c r="F24" i="108"/>
  <c r="S23" i="108"/>
  <c r="L23" i="108"/>
  <c r="K23" i="108"/>
  <c r="G23" i="108"/>
  <c r="F23" i="108"/>
  <c r="S22" i="108"/>
  <c r="L22" i="108"/>
  <c r="K22" i="108"/>
  <c r="G22" i="108"/>
  <c r="F22" i="108"/>
  <c r="S21" i="108"/>
  <c r="L21" i="108"/>
  <c r="K21" i="108"/>
  <c r="G21" i="108"/>
  <c r="F21" i="108"/>
  <c r="S20" i="108"/>
  <c r="L20" i="108"/>
  <c r="K20" i="108"/>
  <c r="G20" i="108"/>
  <c r="F20" i="108"/>
  <c r="S19" i="108"/>
  <c r="L19" i="108"/>
  <c r="K19" i="108"/>
  <c r="G19" i="108"/>
  <c r="F19" i="108"/>
  <c r="S18" i="108"/>
  <c r="L18" i="108"/>
  <c r="K18" i="108"/>
  <c r="G18" i="108"/>
  <c r="F18" i="108"/>
  <c r="S17" i="108"/>
  <c r="L17" i="108"/>
  <c r="K17" i="108"/>
  <c r="G17" i="108"/>
  <c r="F17" i="108"/>
  <c r="S16" i="108"/>
  <c r="L16" i="108"/>
  <c r="K16" i="108"/>
  <c r="G16" i="108"/>
  <c r="F16" i="108"/>
  <c r="S15" i="108"/>
  <c r="L15" i="108"/>
  <c r="K15" i="108"/>
  <c r="G15" i="108"/>
  <c r="F15" i="108"/>
  <c r="S14" i="108"/>
  <c r="L14" i="108"/>
  <c r="K14" i="108"/>
  <c r="G14" i="108"/>
  <c r="F14" i="108"/>
  <c r="S10" i="108"/>
  <c r="Z10" i="108" s="1"/>
  <c r="L10" i="108"/>
  <c r="K10" i="108"/>
  <c r="J10" i="108"/>
  <c r="I10" i="108"/>
  <c r="G10" i="108"/>
  <c r="F10" i="108"/>
  <c r="S4" i="108"/>
  <c r="Z4" i="108" s="1"/>
  <c r="L4" i="108"/>
  <c r="K4" i="108"/>
  <c r="J4" i="108"/>
  <c r="I4" i="108"/>
  <c r="G4" i="108"/>
  <c r="F4" i="108"/>
  <c r="S12" i="108"/>
  <c r="Z12" i="108" s="1"/>
  <c r="L12" i="108"/>
  <c r="K12" i="108"/>
  <c r="J12" i="108"/>
  <c r="I12" i="108"/>
  <c r="G12" i="108"/>
  <c r="F12" i="108"/>
  <c r="S8" i="108"/>
  <c r="Z8" i="108" s="1"/>
  <c r="L8" i="108"/>
  <c r="K8" i="108"/>
  <c r="J8" i="108"/>
  <c r="I8" i="108"/>
  <c r="G8" i="108"/>
  <c r="F8" i="108"/>
  <c r="S13" i="108"/>
  <c r="Z13" i="108" s="1"/>
  <c r="L13" i="108"/>
  <c r="K13" i="108"/>
  <c r="J13" i="108"/>
  <c r="I13" i="108"/>
  <c r="G13" i="108"/>
  <c r="F13" i="108"/>
  <c r="S11" i="108"/>
  <c r="Z11" i="108" s="1"/>
  <c r="L11" i="108"/>
  <c r="K11" i="108"/>
  <c r="J11" i="108"/>
  <c r="I11" i="108"/>
  <c r="G11" i="108"/>
  <c r="F11" i="108"/>
  <c r="S7" i="108"/>
  <c r="Z7" i="108" s="1"/>
  <c r="L7" i="108"/>
  <c r="K7" i="108"/>
  <c r="J7" i="108"/>
  <c r="I7" i="108"/>
  <c r="G7" i="108"/>
  <c r="F7" i="108"/>
  <c r="S6" i="108"/>
  <c r="Z6" i="108" s="1"/>
  <c r="L6" i="108"/>
  <c r="K6" i="108"/>
  <c r="J6" i="108"/>
  <c r="I6" i="108"/>
  <c r="G6" i="108"/>
  <c r="F6" i="108"/>
  <c r="S9" i="108"/>
  <c r="Z9" i="108" s="1"/>
  <c r="L9" i="108"/>
  <c r="K9" i="108"/>
  <c r="J9" i="108"/>
  <c r="I9" i="108"/>
  <c r="G9" i="108"/>
  <c r="F9" i="108"/>
  <c r="S5" i="108"/>
  <c r="Z5" i="108" s="1"/>
  <c r="L5" i="108"/>
  <c r="K5" i="108"/>
  <c r="J5" i="108"/>
  <c r="I5" i="108"/>
  <c r="G5" i="108"/>
  <c r="F5" i="108"/>
  <c r="E3" i="108"/>
  <c r="G60" i="108" l="1"/>
  <c r="G55" i="110"/>
  <c r="H54" i="110"/>
  <c r="H61" i="110"/>
  <c r="F55" i="110"/>
  <c r="V30" i="110"/>
  <c r="V33" i="110"/>
  <c r="V36" i="110"/>
  <c r="V39" i="110"/>
  <c r="H4" i="110"/>
  <c r="V4" i="110"/>
  <c r="W6" i="110" s="1"/>
  <c r="V28" i="110"/>
  <c r="V31" i="110"/>
  <c r="V34" i="110"/>
  <c r="V37" i="110"/>
  <c r="V61" i="110"/>
  <c r="W63" i="110" s="1"/>
  <c r="H4" i="108"/>
  <c r="H59" i="108"/>
  <c r="H43" i="108"/>
  <c r="F30" i="108"/>
  <c r="H7" i="108"/>
  <c r="H11" i="108"/>
  <c r="H12" i="108"/>
  <c r="H46" i="108"/>
  <c r="H49" i="108"/>
  <c r="H15" i="108"/>
  <c r="H17" i="108"/>
  <c r="H19" i="108"/>
  <c r="H21" i="108"/>
  <c r="H23" i="108"/>
  <c r="H25" i="108"/>
  <c r="H41" i="108"/>
  <c r="H36" i="108"/>
  <c r="H45" i="108"/>
  <c r="G30" i="108"/>
  <c r="H9" i="108"/>
  <c r="H6" i="108"/>
  <c r="H13" i="108"/>
  <c r="H8" i="108"/>
  <c r="H10" i="108"/>
  <c r="H14" i="108"/>
  <c r="H16" i="108"/>
  <c r="H18" i="108"/>
  <c r="H20" i="108"/>
  <c r="H22" i="108"/>
  <c r="H24" i="108"/>
  <c r="H26" i="108"/>
  <c r="H39" i="108"/>
  <c r="H40" i="108"/>
  <c r="H35" i="108"/>
  <c r="H38" i="108"/>
  <c r="H42" i="108"/>
  <c r="H44" i="108"/>
  <c r="H47" i="108"/>
  <c r="H48" i="108"/>
  <c r="H5" i="108"/>
  <c r="H37" i="108"/>
  <c r="H30" i="108" l="1"/>
  <c r="W39" i="110"/>
  <c r="W33" i="110"/>
  <c r="H55" i="110"/>
  <c r="W36" i="110"/>
  <c r="W30" i="110"/>
  <c r="S54" i="106" l="1"/>
  <c r="L54" i="106"/>
  <c r="K54" i="106"/>
  <c r="G54" i="106"/>
  <c r="F54" i="106"/>
  <c r="S53" i="106"/>
  <c r="Z53" i="106" s="1"/>
  <c r="L53" i="106"/>
  <c r="K53" i="106"/>
  <c r="G53" i="106"/>
  <c r="F53" i="106"/>
  <c r="S52" i="106"/>
  <c r="Z52" i="106" s="1"/>
  <c r="L52" i="106"/>
  <c r="K52" i="106"/>
  <c r="G52" i="106"/>
  <c r="F52" i="106"/>
  <c r="S51" i="106"/>
  <c r="Z51" i="106" s="1"/>
  <c r="L51" i="106"/>
  <c r="K51" i="106"/>
  <c r="G51" i="106"/>
  <c r="F51" i="106"/>
  <c r="S50" i="106"/>
  <c r="Z50" i="106" s="1"/>
  <c r="L50" i="106"/>
  <c r="K50" i="106"/>
  <c r="G50" i="106"/>
  <c r="F50" i="106"/>
  <c r="S49" i="106"/>
  <c r="Z49" i="106" s="1"/>
  <c r="L49" i="106"/>
  <c r="K49" i="106"/>
  <c r="G49" i="106"/>
  <c r="F49" i="106"/>
  <c r="S48" i="106"/>
  <c r="Z48" i="106" s="1"/>
  <c r="L48" i="106"/>
  <c r="K48" i="106"/>
  <c r="G48" i="106"/>
  <c r="F48" i="106"/>
  <c r="S47" i="106"/>
  <c r="Z47" i="106" s="1"/>
  <c r="L47" i="106"/>
  <c r="K47" i="106"/>
  <c r="G47" i="106"/>
  <c r="F47" i="106"/>
  <c r="S46" i="106"/>
  <c r="Z46" i="106" s="1"/>
  <c r="L46" i="106"/>
  <c r="K46" i="106"/>
  <c r="G46" i="106"/>
  <c r="F46" i="106"/>
  <c r="S45" i="106"/>
  <c r="Z45" i="106" s="1"/>
  <c r="L45" i="106"/>
  <c r="K45" i="106"/>
  <c r="G45" i="106"/>
  <c r="F45" i="106"/>
  <c r="S44" i="106"/>
  <c r="Z44" i="106" s="1"/>
  <c r="L44" i="106"/>
  <c r="K44" i="106"/>
  <c r="G44" i="106"/>
  <c r="F44" i="106"/>
  <c r="S40" i="106"/>
  <c r="Z40" i="106" s="1"/>
  <c r="L40" i="106"/>
  <c r="K40" i="106"/>
  <c r="G40" i="106"/>
  <c r="F40" i="106"/>
  <c r="S39" i="106"/>
  <c r="Z39" i="106" s="1"/>
  <c r="L39" i="106"/>
  <c r="K39" i="106"/>
  <c r="G39" i="106"/>
  <c r="F39" i="106"/>
  <c r="S37" i="106"/>
  <c r="Z37" i="106" s="1"/>
  <c r="L37" i="106"/>
  <c r="K37" i="106"/>
  <c r="J37" i="106"/>
  <c r="I37" i="106"/>
  <c r="G37" i="106"/>
  <c r="F37" i="106"/>
  <c r="S34" i="106"/>
  <c r="L34" i="106"/>
  <c r="K34" i="106"/>
  <c r="J34" i="106"/>
  <c r="I34" i="106"/>
  <c r="G34" i="106"/>
  <c r="F34" i="106"/>
  <c r="S43" i="106"/>
  <c r="Z43" i="106" s="1"/>
  <c r="L43" i="106"/>
  <c r="K43" i="106"/>
  <c r="G43" i="106"/>
  <c r="F43" i="106"/>
  <c r="S42" i="106"/>
  <c r="Z42" i="106" s="1"/>
  <c r="L42" i="106"/>
  <c r="K42" i="106"/>
  <c r="G42" i="106"/>
  <c r="F42" i="106"/>
  <c r="S41" i="106"/>
  <c r="Z41" i="106" s="1"/>
  <c r="L41" i="106"/>
  <c r="K41" i="106"/>
  <c r="G41" i="106"/>
  <c r="F41" i="106"/>
  <c r="S38" i="106"/>
  <c r="Z38" i="106" s="1"/>
  <c r="L38" i="106"/>
  <c r="K38" i="106"/>
  <c r="J38" i="106"/>
  <c r="I38" i="106"/>
  <c r="G38" i="106"/>
  <c r="F38" i="106"/>
  <c r="S35" i="106"/>
  <c r="Z35" i="106" s="1"/>
  <c r="L35" i="106"/>
  <c r="K35" i="106"/>
  <c r="J35" i="106"/>
  <c r="I35" i="106"/>
  <c r="G35" i="106"/>
  <c r="F35" i="106"/>
  <c r="S36" i="106"/>
  <c r="Z34" i="106" s="1"/>
  <c r="L36" i="106"/>
  <c r="K36" i="106"/>
  <c r="J36" i="106"/>
  <c r="I36" i="106"/>
  <c r="G36" i="106"/>
  <c r="F36" i="106"/>
  <c r="S33" i="106"/>
  <c r="Z33" i="106" s="1"/>
  <c r="L33" i="106"/>
  <c r="K33" i="106"/>
  <c r="J33" i="106"/>
  <c r="I33" i="106"/>
  <c r="G33" i="106"/>
  <c r="F33" i="106"/>
  <c r="S32" i="106"/>
  <c r="Z32" i="106" s="1"/>
  <c r="L32" i="106"/>
  <c r="K32" i="106"/>
  <c r="J32" i="106"/>
  <c r="I32" i="106"/>
  <c r="E31" i="106"/>
  <c r="S26" i="106"/>
  <c r="L26" i="106"/>
  <c r="K26" i="106"/>
  <c r="G26" i="106"/>
  <c r="F26" i="106"/>
  <c r="S25" i="106"/>
  <c r="L25" i="106"/>
  <c r="K25" i="106"/>
  <c r="G25" i="106"/>
  <c r="F25" i="106"/>
  <c r="S24" i="106"/>
  <c r="L24" i="106"/>
  <c r="K24" i="106"/>
  <c r="G24" i="106"/>
  <c r="F24" i="106"/>
  <c r="S23" i="106"/>
  <c r="L23" i="106"/>
  <c r="K23" i="106"/>
  <c r="G23" i="106"/>
  <c r="F23" i="106"/>
  <c r="S22" i="106"/>
  <c r="L22" i="106"/>
  <c r="K22" i="106"/>
  <c r="G22" i="106"/>
  <c r="F22" i="106"/>
  <c r="S21" i="106"/>
  <c r="L21" i="106"/>
  <c r="K21" i="106"/>
  <c r="G21" i="106"/>
  <c r="F21" i="106"/>
  <c r="S20" i="106"/>
  <c r="L20" i="106"/>
  <c r="K20" i="106"/>
  <c r="G20" i="106"/>
  <c r="F20" i="106"/>
  <c r="S19" i="106"/>
  <c r="L19" i="106"/>
  <c r="K19" i="106"/>
  <c r="G19" i="106"/>
  <c r="F19" i="106"/>
  <c r="S18" i="106"/>
  <c r="L18" i="106"/>
  <c r="K18" i="106"/>
  <c r="G18" i="106"/>
  <c r="F18" i="106"/>
  <c r="S17" i="106"/>
  <c r="L17" i="106"/>
  <c r="K17" i="106"/>
  <c r="G17" i="106"/>
  <c r="F17" i="106"/>
  <c r="S16" i="106"/>
  <c r="L16" i="106"/>
  <c r="K16" i="106"/>
  <c r="G16" i="106"/>
  <c r="F16" i="106"/>
  <c r="S15" i="106"/>
  <c r="L15" i="106"/>
  <c r="K15" i="106"/>
  <c r="G15" i="106"/>
  <c r="F15" i="106"/>
  <c r="S14" i="106"/>
  <c r="L14" i="106"/>
  <c r="K14" i="106"/>
  <c r="G14" i="106"/>
  <c r="F14" i="106"/>
  <c r="S13" i="106"/>
  <c r="Z13" i="106" s="1"/>
  <c r="L13" i="106"/>
  <c r="K13" i="106"/>
  <c r="J13" i="106"/>
  <c r="I13" i="106"/>
  <c r="G13" i="106"/>
  <c r="F13" i="106"/>
  <c r="S12" i="106"/>
  <c r="Z12" i="106" s="1"/>
  <c r="L12" i="106"/>
  <c r="K12" i="106"/>
  <c r="J12" i="106"/>
  <c r="I12" i="106"/>
  <c r="G12" i="106"/>
  <c r="F12" i="106"/>
  <c r="S11" i="106"/>
  <c r="Z11" i="106" s="1"/>
  <c r="L11" i="106"/>
  <c r="K11" i="106"/>
  <c r="J11" i="106"/>
  <c r="I11" i="106"/>
  <c r="G11" i="106"/>
  <c r="F11" i="106"/>
  <c r="S10" i="106"/>
  <c r="Z10" i="106" s="1"/>
  <c r="L10" i="106"/>
  <c r="K10" i="106"/>
  <c r="J10" i="106"/>
  <c r="I10" i="106"/>
  <c r="G10" i="106"/>
  <c r="S9" i="106"/>
  <c r="Z9" i="106" s="1"/>
  <c r="L9" i="106"/>
  <c r="K9" i="106"/>
  <c r="J9" i="106"/>
  <c r="I9" i="106"/>
  <c r="G9" i="106"/>
  <c r="S5" i="106"/>
  <c r="Z5" i="106" s="1"/>
  <c r="S8" i="106"/>
  <c r="Z8" i="106" s="1"/>
  <c r="L8" i="106"/>
  <c r="K8" i="106"/>
  <c r="J8" i="106"/>
  <c r="I8" i="106"/>
  <c r="S7" i="106"/>
  <c r="Z7" i="106" s="1"/>
  <c r="L7" i="106"/>
  <c r="K7" i="106"/>
  <c r="J7" i="106"/>
  <c r="I7" i="106"/>
  <c r="S6" i="106"/>
  <c r="Z6" i="106" s="1"/>
  <c r="L6" i="106"/>
  <c r="K6" i="106"/>
  <c r="J6" i="106"/>
  <c r="I6" i="106"/>
  <c r="S4" i="106"/>
  <c r="Z4" i="106" s="1"/>
  <c r="L4" i="106"/>
  <c r="K4" i="106"/>
  <c r="J4" i="106"/>
  <c r="I4" i="106"/>
  <c r="G4" i="106"/>
  <c r="F4" i="106"/>
  <c r="E3" i="106"/>
  <c r="F10" i="104"/>
  <c r="F9" i="104"/>
  <c r="S38" i="104"/>
  <c r="Z38" i="104" s="1"/>
  <c r="L38" i="104"/>
  <c r="K38" i="104"/>
  <c r="G38" i="104"/>
  <c r="F38" i="104"/>
  <c r="S37" i="104"/>
  <c r="Z37" i="104" s="1"/>
  <c r="L37" i="104"/>
  <c r="K37" i="104"/>
  <c r="G37" i="104"/>
  <c r="F37" i="104"/>
  <c r="S36" i="104"/>
  <c r="Z36" i="104" s="1"/>
  <c r="L36" i="104"/>
  <c r="K36" i="104"/>
  <c r="G36" i="104"/>
  <c r="F36" i="104"/>
  <c r="S35" i="104"/>
  <c r="Z35" i="104" s="1"/>
  <c r="L35" i="104"/>
  <c r="K35" i="104"/>
  <c r="G35" i="104"/>
  <c r="F35" i="104"/>
  <c r="S34" i="104"/>
  <c r="Z34" i="104" s="1"/>
  <c r="L34" i="104"/>
  <c r="K34" i="104"/>
  <c r="J34" i="104"/>
  <c r="I34" i="104"/>
  <c r="G34" i="104"/>
  <c r="F34" i="104"/>
  <c r="S33" i="104"/>
  <c r="Z33" i="104" s="1"/>
  <c r="L33" i="104"/>
  <c r="K33" i="104"/>
  <c r="J33" i="104"/>
  <c r="I33" i="104"/>
  <c r="G33" i="104"/>
  <c r="F33" i="104"/>
  <c r="S32" i="104"/>
  <c r="Z32" i="104" s="1"/>
  <c r="L32" i="104"/>
  <c r="K32" i="104"/>
  <c r="J32" i="104"/>
  <c r="I32" i="104"/>
  <c r="G32" i="104"/>
  <c r="F32" i="104"/>
  <c r="S31" i="104"/>
  <c r="Z31" i="104" s="1"/>
  <c r="L31" i="104"/>
  <c r="K31" i="104"/>
  <c r="J31" i="104"/>
  <c r="I31" i="104"/>
  <c r="G31" i="104"/>
  <c r="F31" i="104"/>
  <c r="S30" i="104"/>
  <c r="Z30" i="104" s="1"/>
  <c r="L30" i="104"/>
  <c r="K30" i="104"/>
  <c r="J30" i="104"/>
  <c r="I30" i="104"/>
  <c r="G30" i="104"/>
  <c r="F30" i="104"/>
  <c r="S29" i="104"/>
  <c r="Z29" i="104" s="1"/>
  <c r="L29" i="104"/>
  <c r="K29" i="104"/>
  <c r="J29" i="104"/>
  <c r="I29" i="104"/>
  <c r="G29" i="104"/>
  <c r="F29" i="104"/>
  <c r="S28" i="104"/>
  <c r="Z28" i="104" s="1"/>
  <c r="L28" i="104"/>
  <c r="K28" i="104"/>
  <c r="J28" i="104"/>
  <c r="I28" i="104"/>
  <c r="G28" i="104"/>
  <c r="F28" i="104"/>
  <c r="S27" i="104"/>
  <c r="Z27" i="104" s="1"/>
  <c r="L27" i="104"/>
  <c r="K27" i="104"/>
  <c r="J27" i="104"/>
  <c r="I27" i="104"/>
  <c r="G27" i="104"/>
  <c r="F27" i="104"/>
  <c r="E26" i="104"/>
  <c r="S21" i="104"/>
  <c r="L21" i="104"/>
  <c r="K21" i="104"/>
  <c r="G21" i="104"/>
  <c r="F21" i="104"/>
  <c r="S20" i="104"/>
  <c r="L20" i="104"/>
  <c r="K20" i="104"/>
  <c r="G20" i="104"/>
  <c r="F20" i="104"/>
  <c r="S19" i="104"/>
  <c r="L19" i="104"/>
  <c r="K19" i="104"/>
  <c r="G19" i="104"/>
  <c r="F19" i="104"/>
  <c r="S18" i="104"/>
  <c r="L18" i="104"/>
  <c r="K18" i="104"/>
  <c r="G18" i="104"/>
  <c r="F18" i="104"/>
  <c r="S17" i="104"/>
  <c r="L17" i="104"/>
  <c r="K17" i="104"/>
  <c r="G17" i="104"/>
  <c r="F17" i="104"/>
  <c r="S16" i="104"/>
  <c r="L16" i="104"/>
  <c r="K16" i="104"/>
  <c r="G16" i="104"/>
  <c r="F16" i="104"/>
  <c r="S15" i="104"/>
  <c r="Z15" i="104" s="1"/>
  <c r="L15" i="104"/>
  <c r="K15" i="104"/>
  <c r="G15" i="104"/>
  <c r="F15" i="104"/>
  <c r="S14" i="104"/>
  <c r="Z14" i="104" s="1"/>
  <c r="L14" i="104"/>
  <c r="K14" i="104"/>
  <c r="G14" i="104"/>
  <c r="F14" i="104"/>
  <c r="S13" i="104"/>
  <c r="Z13" i="104" s="1"/>
  <c r="L13" i="104"/>
  <c r="K13" i="104"/>
  <c r="G13" i="104"/>
  <c r="F13" i="104"/>
  <c r="S12" i="104"/>
  <c r="Z12" i="104" s="1"/>
  <c r="L12" i="104"/>
  <c r="K12" i="104"/>
  <c r="G12" i="104"/>
  <c r="F12" i="104"/>
  <c r="S11" i="104"/>
  <c r="Z11" i="104" s="1"/>
  <c r="L11" i="104"/>
  <c r="K11" i="104"/>
  <c r="J11" i="104"/>
  <c r="I11" i="104"/>
  <c r="G11" i="104"/>
  <c r="F11" i="104"/>
  <c r="S10" i="104"/>
  <c r="Z10" i="104" s="1"/>
  <c r="L10" i="104"/>
  <c r="K10" i="104"/>
  <c r="J10" i="104"/>
  <c r="I10" i="104"/>
  <c r="G10" i="104"/>
  <c r="S9" i="104"/>
  <c r="Z9" i="104" s="1"/>
  <c r="L9" i="104"/>
  <c r="K9" i="104"/>
  <c r="J9" i="104"/>
  <c r="I9" i="104"/>
  <c r="G9" i="104"/>
  <c r="S8" i="104"/>
  <c r="Z8" i="104" s="1"/>
  <c r="L8" i="104"/>
  <c r="K8" i="104"/>
  <c r="J8" i="104"/>
  <c r="I8" i="104"/>
  <c r="G8" i="104"/>
  <c r="F8" i="104"/>
  <c r="S7" i="104"/>
  <c r="Z7" i="104" s="1"/>
  <c r="L7" i="104"/>
  <c r="K7" i="104"/>
  <c r="J7" i="104"/>
  <c r="I7" i="104"/>
  <c r="G7" i="104"/>
  <c r="F7" i="104"/>
  <c r="S6" i="104"/>
  <c r="Z6" i="104" s="1"/>
  <c r="L6" i="104"/>
  <c r="K6" i="104"/>
  <c r="J6" i="104"/>
  <c r="I6" i="104"/>
  <c r="G6" i="104"/>
  <c r="F6" i="104"/>
  <c r="S5" i="104"/>
  <c r="Z5" i="104" s="1"/>
  <c r="L5" i="104"/>
  <c r="K5" i="104"/>
  <c r="J5" i="104"/>
  <c r="I5" i="104"/>
  <c r="G5" i="104"/>
  <c r="F5" i="104"/>
  <c r="S4" i="104"/>
  <c r="Z4" i="104" s="1"/>
  <c r="L4" i="104"/>
  <c r="K4" i="104"/>
  <c r="J4" i="104"/>
  <c r="I4" i="104"/>
  <c r="G4" i="104"/>
  <c r="F4" i="104"/>
  <c r="E3" i="104"/>
  <c r="G62" i="106" l="1"/>
  <c r="F62" i="106"/>
  <c r="H62" i="106" s="1"/>
  <c r="Z36" i="106"/>
  <c r="H53" i="106"/>
  <c r="H10" i="104"/>
  <c r="H38" i="106"/>
  <c r="H37" i="106"/>
  <c r="H44" i="106"/>
  <c r="H48" i="106"/>
  <c r="H33" i="106"/>
  <c r="H49" i="106"/>
  <c r="H52" i="106"/>
  <c r="H17" i="106"/>
  <c r="H19" i="106"/>
  <c r="H21" i="106"/>
  <c r="H23" i="106"/>
  <c r="H25" i="106"/>
  <c r="H41" i="106"/>
  <c r="H34" i="106"/>
  <c r="H45" i="106"/>
  <c r="H15" i="106"/>
  <c r="H8" i="106"/>
  <c r="H10" i="106"/>
  <c r="G27" i="106"/>
  <c r="H7" i="106"/>
  <c r="H11" i="106"/>
  <c r="H14" i="106"/>
  <c r="F27" i="106"/>
  <c r="H6" i="106"/>
  <c r="H5" i="106"/>
  <c r="H9" i="106"/>
  <c r="H12" i="106"/>
  <c r="H13" i="106"/>
  <c r="H16" i="106"/>
  <c r="H18" i="106"/>
  <c r="H20" i="106"/>
  <c r="H22" i="106"/>
  <c r="H24" i="106"/>
  <c r="H26" i="106"/>
  <c r="H36" i="106"/>
  <c r="H35" i="106"/>
  <c r="H42" i="106"/>
  <c r="H43" i="106"/>
  <c r="H39" i="106"/>
  <c r="H40" i="106"/>
  <c r="H46" i="106"/>
  <c r="H47" i="106"/>
  <c r="H50" i="106"/>
  <c r="H51" i="106"/>
  <c r="H54" i="106"/>
  <c r="H4" i="106"/>
  <c r="H32" i="106"/>
  <c r="G39" i="104"/>
  <c r="H28" i="104"/>
  <c r="G22" i="104"/>
  <c r="H6" i="104"/>
  <c r="H33" i="104"/>
  <c r="H36" i="104"/>
  <c r="H13" i="104"/>
  <c r="H18" i="104"/>
  <c r="H21" i="104"/>
  <c r="H29" i="104"/>
  <c r="H32" i="104"/>
  <c r="H37" i="104"/>
  <c r="F39" i="104"/>
  <c r="H30" i="104"/>
  <c r="H31" i="104"/>
  <c r="H34" i="104"/>
  <c r="H35" i="104"/>
  <c r="H38" i="104"/>
  <c r="H7" i="104"/>
  <c r="H9" i="104"/>
  <c r="H14" i="104"/>
  <c r="H17" i="104"/>
  <c r="H4" i="104"/>
  <c r="H5" i="104"/>
  <c r="H8" i="104"/>
  <c r="H11" i="104"/>
  <c r="H12" i="104"/>
  <c r="H15" i="104"/>
  <c r="H16" i="104"/>
  <c r="H19" i="104"/>
  <c r="H20" i="104"/>
  <c r="F22" i="104"/>
  <c r="H27" i="104"/>
  <c r="H27" i="106" l="1"/>
  <c r="H39" i="104"/>
  <c r="H22" i="104"/>
  <c r="G72" i="102" l="1"/>
  <c r="G67" i="102"/>
  <c r="G64" i="102"/>
  <c r="G71" i="102"/>
  <c r="G75" i="102"/>
  <c r="G70" i="102"/>
  <c r="G74" i="102"/>
  <c r="G63" i="102"/>
  <c r="G65" i="102"/>
  <c r="G62" i="102"/>
  <c r="G61" i="102"/>
  <c r="G66" i="102"/>
  <c r="G68" i="102"/>
  <c r="G60" i="102"/>
  <c r="T70" i="102"/>
  <c r="AA70" i="102" s="1"/>
  <c r="T75" i="102"/>
  <c r="AA75" i="102" s="1"/>
  <c r="T71" i="102"/>
  <c r="AA71" i="102" s="1"/>
  <c r="T64" i="102"/>
  <c r="AA64" i="102" s="1"/>
  <c r="T67" i="102"/>
  <c r="AA67" i="102" s="1"/>
  <c r="T72" i="102"/>
  <c r="AA72" i="102" s="1"/>
  <c r="T78" i="102"/>
  <c r="AA78" i="102" s="1"/>
  <c r="T69" i="102"/>
  <c r="AA69" i="102" s="1"/>
  <c r="T73" i="102"/>
  <c r="AA73" i="102" s="1"/>
  <c r="T79" i="102"/>
  <c r="AA79" i="102" s="1"/>
  <c r="T76" i="102"/>
  <c r="AA76" i="102" s="1"/>
  <c r="T77" i="102"/>
  <c r="AA77" i="102" s="1"/>
  <c r="T80" i="102"/>
  <c r="T81" i="102"/>
  <c r="T82" i="102"/>
  <c r="T83" i="102"/>
  <c r="T84" i="102"/>
  <c r="T85" i="102"/>
  <c r="T86" i="102"/>
  <c r="T87" i="102"/>
  <c r="T88" i="102"/>
  <c r="T89" i="102"/>
  <c r="T90" i="102"/>
  <c r="T91" i="102"/>
  <c r="T92" i="102"/>
  <c r="T93" i="102"/>
  <c r="T94" i="102"/>
  <c r="T95" i="102"/>
  <c r="K75" i="102"/>
  <c r="K71" i="102"/>
  <c r="I64" i="102"/>
  <c r="J64" i="102"/>
  <c r="K64" i="102"/>
  <c r="I67" i="102"/>
  <c r="J67" i="102"/>
  <c r="K67" i="102"/>
  <c r="K72" i="102"/>
  <c r="F75" i="102"/>
  <c r="F71" i="102"/>
  <c r="F64" i="102"/>
  <c r="H64" i="102" s="1"/>
  <c r="F67" i="102"/>
  <c r="H67" i="102" s="1"/>
  <c r="F72" i="102"/>
  <c r="H72" i="102" s="1"/>
  <c r="F78" i="102"/>
  <c r="F69" i="102"/>
  <c r="F73" i="102"/>
  <c r="F79" i="102"/>
  <c r="F76" i="102"/>
  <c r="F77" i="102"/>
  <c r="F80" i="102"/>
  <c r="F81" i="102"/>
  <c r="F82" i="102"/>
  <c r="F83" i="102"/>
  <c r="F84" i="102"/>
  <c r="F85" i="102"/>
  <c r="F86" i="102"/>
  <c r="F87" i="102"/>
  <c r="F88" i="102"/>
  <c r="F89" i="102"/>
  <c r="F90" i="102"/>
  <c r="F91" i="102"/>
  <c r="F92" i="102"/>
  <c r="F93" i="102"/>
  <c r="F94" i="102"/>
  <c r="F95" i="102"/>
  <c r="F68" i="102"/>
  <c r="F66" i="102"/>
  <c r="F61" i="102"/>
  <c r="F62" i="102"/>
  <c r="F65" i="102"/>
  <c r="F63" i="102"/>
  <c r="F74" i="102"/>
  <c r="F70" i="102"/>
  <c r="F60" i="102"/>
  <c r="F9" i="102"/>
  <c r="F5" i="102"/>
  <c r="F12" i="102"/>
  <c r="F13" i="102"/>
  <c r="F4" i="102"/>
  <c r="F19" i="102"/>
  <c r="F11" i="102"/>
  <c r="F17" i="102"/>
  <c r="F10" i="102"/>
  <c r="F6" i="102"/>
  <c r="F16" i="102"/>
  <c r="F15" i="102"/>
  <c r="F14" i="102"/>
  <c r="F8" i="102"/>
  <c r="F22" i="102"/>
  <c r="F21" i="102"/>
  <c r="F20" i="102"/>
  <c r="F18" i="102"/>
  <c r="F23" i="102"/>
  <c r="F24" i="102"/>
  <c r="F25" i="102"/>
  <c r="F26" i="102"/>
  <c r="F27" i="102"/>
  <c r="F28" i="102"/>
  <c r="F29" i="102"/>
  <c r="F30" i="102"/>
  <c r="F31" i="102"/>
  <c r="F32" i="102"/>
  <c r="F33" i="102"/>
  <c r="F34" i="102"/>
  <c r="F35" i="102"/>
  <c r="F36" i="102"/>
  <c r="F37" i="102"/>
  <c r="F38" i="102"/>
  <c r="F39" i="102"/>
  <c r="F40" i="102"/>
  <c r="F41" i="102"/>
  <c r="F42" i="102"/>
  <c r="F43" i="102"/>
  <c r="F44" i="102"/>
  <c r="F45" i="102"/>
  <c r="F46" i="102"/>
  <c r="F7" i="102"/>
  <c r="K78" i="102"/>
  <c r="K69" i="102"/>
  <c r="K73" i="102"/>
  <c r="K79" i="102"/>
  <c r="K76" i="102"/>
  <c r="K77" i="102"/>
  <c r="K80" i="102"/>
  <c r="K81" i="102"/>
  <c r="K82" i="102"/>
  <c r="K83" i="102"/>
  <c r="K84" i="102"/>
  <c r="K85" i="102"/>
  <c r="K86" i="102"/>
  <c r="K87" i="102"/>
  <c r="K88" i="102"/>
  <c r="K89" i="102"/>
  <c r="K90" i="102"/>
  <c r="K91" i="102"/>
  <c r="K92" i="102"/>
  <c r="K93" i="102"/>
  <c r="K94" i="102"/>
  <c r="K95" i="102"/>
  <c r="I68" i="102"/>
  <c r="J68" i="102"/>
  <c r="K68" i="102"/>
  <c r="I66" i="102"/>
  <c r="J66" i="102"/>
  <c r="K66" i="102"/>
  <c r="I61" i="102"/>
  <c r="J61" i="102"/>
  <c r="K61" i="102"/>
  <c r="I62" i="102"/>
  <c r="J62" i="102"/>
  <c r="K62" i="102"/>
  <c r="I65" i="102"/>
  <c r="J65" i="102"/>
  <c r="K65" i="102"/>
  <c r="I63" i="102"/>
  <c r="J63" i="102"/>
  <c r="K63" i="102"/>
  <c r="K74" i="102"/>
  <c r="K70" i="102"/>
  <c r="K9" i="102"/>
  <c r="K5" i="102"/>
  <c r="K12" i="102"/>
  <c r="K13" i="102"/>
  <c r="K4" i="102"/>
  <c r="K19" i="102"/>
  <c r="K11" i="102"/>
  <c r="K17" i="102"/>
  <c r="K10" i="102"/>
  <c r="K6" i="102"/>
  <c r="K16" i="102"/>
  <c r="K15" i="102"/>
  <c r="K14" i="102"/>
  <c r="K8" i="102"/>
  <c r="K22" i="102"/>
  <c r="K21" i="102"/>
  <c r="K20" i="102"/>
  <c r="K18" i="102"/>
  <c r="K23" i="102"/>
  <c r="K24" i="102"/>
  <c r="K25" i="102"/>
  <c r="K26" i="102"/>
  <c r="K27" i="102"/>
  <c r="K28" i="102"/>
  <c r="K29" i="102"/>
  <c r="K30" i="102"/>
  <c r="K31" i="102"/>
  <c r="K32" i="102"/>
  <c r="K33" i="102"/>
  <c r="K34" i="102"/>
  <c r="K35" i="102"/>
  <c r="K36" i="102"/>
  <c r="K37" i="102"/>
  <c r="K38" i="102"/>
  <c r="K39" i="102"/>
  <c r="K40" i="102"/>
  <c r="K41" i="102"/>
  <c r="K42" i="102"/>
  <c r="K43" i="102"/>
  <c r="K44" i="102"/>
  <c r="K45" i="102"/>
  <c r="K46" i="102"/>
  <c r="I9" i="102"/>
  <c r="J9" i="102"/>
  <c r="I5" i="102"/>
  <c r="J5" i="102"/>
  <c r="I12" i="102"/>
  <c r="J12" i="102"/>
  <c r="I13" i="102"/>
  <c r="J13" i="102"/>
  <c r="I4" i="102"/>
  <c r="J4" i="102"/>
  <c r="I11" i="102"/>
  <c r="J11" i="102"/>
  <c r="I17" i="102"/>
  <c r="J17" i="102"/>
  <c r="I10" i="102"/>
  <c r="J10" i="102"/>
  <c r="I6" i="102"/>
  <c r="J6" i="102"/>
  <c r="I16" i="102"/>
  <c r="J16" i="102"/>
  <c r="I15" i="102"/>
  <c r="J15" i="102"/>
  <c r="I14" i="102"/>
  <c r="J14" i="102"/>
  <c r="I8" i="102"/>
  <c r="J8" i="102"/>
  <c r="I22" i="102"/>
  <c r="J22" i="102"/>
  <c r="I21" i="102"/>
  <c r="J21" i="102"/>
  <c r="I20" i="102"/>
  <c r="J20" i="102"/>
  <c r="K60" i="102"/>
  <c r="J60" i="102"/>
  <c r="I60" i="102"/>
  <c r="K7" i="102"/>
  <c r="J7" i="102"/>
  <c r="I7" i="102"/>
  <c r="G91" i="102"/>
  <c r="G92" i="102"/>
  <c r="G93" i="102"/>
  <c r="G94" i="102"/>
  <c r="G95" i="102"/>
  <c r="F107" i="102" l="1"/>
  <c r="H70" i="102"/>
  <c r="H71" i="102"/>
  <c r="H75" i="102"/>
  <c r="F55" i="102"/>
  <c r="H95" i="102"/>
  <c r="H93" i="102"/>
  <c r="H91" i="102"/>
  <c r="H94" i="102"/>
  <c r="H92" i="102"/>
  <c r="I69" i="160" l="1"/>
  <c r="J69" i="160"/>
  <c r="I66" i="160"/>
  <c r="J66" i="160"/>
  <c r="I23" i="160"/>
  <c r="J23" i="160"/>
  <c r="I15" i="160"/>
  <c r="J15" i="160"/>
  <c r="I11" i="160"/>
  <c r="J11" i="160"/>
  <c r="I22" i="160"/>
  <c r="J22" i="160"/>
  <c r="I16" i="160"/>
  <c r="J16" i="160"/>
  <c r="T27" i="160"/>
  <c r="T93" i="160" l="1"/>
  <c r="T94" i="160"/>
  <c r="T95" i="160"/>
  <c r="K93" i="160"/>
  <c r="L93" i="160"/>
  <c r="K94" i="160"/>
  <c r="L94" i="160"/>
  <c r="K95" i="160"/>
  <c r="L95" i="160"/>
  <c r="F92" i="160"/>
  <c r="G92" i="160"/>
  <c r="F93" i="160"/>
  <c r="G93" i="160"/>
  <c r="F94" i="160"/>
  <c r="G94" i="160"/>
  <c r="F95" i="160"/>
  <c r="G95" i="160"/>
  <c r="T45" i="160"/>
  <c r="T46" i="160"/>
  <c r="T47" i="160"/>
  <c r="T48" i="160"/>
  <c r="T49" i="160"/>
  <c r="T50" i="160"/>
  <c r="T51" i="160"/>
  <c r="T52" i="160"/>
  <c r="T53" i="160"/>
  <c r="F45" i="160"/>
  <c r="G45" i="160"/>
  <c r="K45" i="160"/>
  <c r="L45" i="160"/>
  <c r="F46" i="160"/>
  <c r="G46" i="160"/>
  <c r="K46" i="160"/>
  <c r="L46" i="160"/>
  <c r="F47" i="160"/>
  <c r="G47" i="160"/>
  <c r="K47" i="160"/>
  <c r="L47" i="160"/>
  <c r="F48" i="160"/>
  <c r="G48" i="160"/>
  <c r="K48" i="160"/>
  <c r="L48" i="160"/>
  <c r="F49" i="160"/>
  <c r="G49" i="160"/>
  <c r="K49" i="160"/>
  <c r="L49" i="160"/>
  <c r="F50" i="160"/>
  <c r="G50" i="160"/>
  <c r="K50" i="160"/>
  <c r="L50" i="160"/>
  <c r="F51" i="160"/>
  <c r="G51" i="160"/>
  <c r="K51" i="160"/>
  <c r="L51" i="160"/>
  <c r="F52" i="160"/>
  <c r="G52" i="160"/>
  <c r="K52" i="160"/>
  <c r="L52" i="160"/>
  <c r="F53" i="160"/>
  <c r="G53" i="160"/>
  <c r="K53" i="160"/>
  <c r="L53" i="160"/>
  <c r="T92" i="160"/>
  <c r="L92" i="160"/>
  <c r="K92" i="160"/>
  <c r="T91" i="160"/>
  <c r="L91" i="160"/>
  <c r="K91" i="160"/>
  <c r="G91" i="160"/>
  <c r="F91" i="160"/>
  <c r="T90" i="160"/>
  <c r="L90" i="160"/>
  <c r="K90" i="160"/>
  <c r="G90" i="160"/>
  <c r="F90" i="160"/>
  <c r="T89" i="160"/>
  <c r="L89" i="160"/>
  <c r="K89" i="160"/>
  <c r="G89" i="160"/>
  <c r="F89" i="160"/>
  <c r="T88" i="160"/>
  <c r="L88" i="160"/>
  <c r="K88" i="160"/>
  <c r="G88" i="160"/>
  <c r="F88" i="160"/>
  <c r="T87" i="160"/>
  <c r="L87" i="160"/>
  <c r="K87" i="160"/>
  <c r="G87" i="160"/>
  <c r="F87" i="160"/>
  <c r="T86" i="160"/>
  <c r="L86" i="160"/>
  <c r="K86" i="160"/>
  <c r="G86" i="160"/>
  <c r="F86" i="160"/>
  <c r="T85" i="160"/>
  <c r="L85" i="160"/>
  <c r="K85" i="160"/>
  <c r="G85" i="160"/>
  <c r="F85" i="160"/>
  <c r="T84" i="160"/>
  <c r="L84" i="160"/>
  <c r="K84" i="160"/>
  <c r="G84" i="160"/>
  <c r="F84" i="160"/>
  <c r="T83" i="160"/>
  <c r="L83" i="160"/>
  <c r="K83" i="160"/>
  <c r="G83" i="160"/>
  <c r="F83" i="160"/>
  <c r="T82" i="160"/>
  <c r="L82" i="160"/>
  <c r="K82" i="160"/>
  <c r="G82" i="160"/>
  <c r="F82" i="160"/>
  <c r="T81" i="160"/>
  <c r="L81" i="160"/>
  <c r="K81" i="160"/>
  <c r="G81" i="160"/>
  <c r="F81" i="160"/>
  <c r="T80" i="160"/>
  <c r="AA80" i="160" s="1"/>
  <c r="L80" i="160"/>
  <c r="K80" i="160"/>
  <c r="G80" i="160"/>
  <c r="F80" i="160"/>
  <c r="T79" i="160"/>
  <c r="AA79" i="160" s="1"/>
  <c r="L79" i="160"/>
  <c r="K79" i="160"/>
  <c r="G79" i="160"/>
  <c r="F79" i="160"/>
  <c r="T78" i="160"/>
  <c r="AA78" i="160" s="1"/>
  <c r="L78" i="160"/>
  <c r="K78" i="160"/>
  <c r="G78" i="160"/>
  <c r="F78" i="160"/>
  <c r="T77" i="160"/>
  <c r="AA77" i="160" s="1"/>
  <c r="L77" i="160"/>
  <c r="K77" i="160"/>
  <c r="G77" i="160"/>
  <c r="F77" i="160"/>
  <c r="T76" i="160"/>
  <c r="AA76" i="160" s="1"/>
  <c r="L76" i="160"/>
  <c r="K76" i="160"/>
  <c r="G76" i="160"/>
  <c r="F76" i="160"/>
  <c r="T75" i="160"/>
  <c r="AA75" i="160" s="1"/>
  <c r="L75" i="160"/>
  <c r="K75" i="160"/>
  <c r="G75" i="160"/>
  <c r="F75" i="160"/>
  <c r="T69" i="160"/>
  <c r="AA69" i="160" s="1"/>
  <c r="L69" i="160"/>
  <c r="K69" i="160"/>
  <c r="G69" i="160"/>
  <c r="F69" i="160"/>
  <c r="T66" i="160"/>
  <c r="AA66" i="160" s="1"/>
  <c r="L66" i="160"/>
  <c r="K66" i="160"/>
  <c r="G66" i="160"/>
  <c r="F66" i="160"/>
  <c r="T64" i="160"/>
  <c r="AA64" i="160" s="1"/>
  <c r="L64" i="160"/>
  <c r="K64" i="160"/>
  <c r="J64" i="160"/>
  <c r="I64" i="160"/>
  <c r="G64" i="160"/>
  <c r="F64" i="160"/>
  <c r="T65" i="160"/>
  <c r="AA65" i="160" s="1"/>
  <c r="L65" i="160"/>
  <c r="K65" i="160"/>
  <c r="J65" i="160"/>
  <c r="I65" i="160"/>
  <c r="G65" i="160"/>
  <c r="F65" i="160"/>
  <c r="T73" i="160"/>
  <c r="AA73" i="160" s="1"/>
  <c r="L73" i="160"/>
  <c r="K73" i="160"/>
  <c r="J73" i="160"/>
  <c r="I73" i="160"/>
  <c r="G73" i="160"/>
  <c r="F73" i="160"/>
  <c r="T71" i="160"/>
  <c r="AA71" i="160" s="1"/>
  <c r="L71" i="160"/>
  <c r="K71" i="160"/>
  <c r="J71" i="160"/>
  <c r="I71" i="160"/>
  <c r="G71" i="160"/>
  <c r="F71" i="160"/>
  <c r="T68" i="160"/>
  <c r="AA68" i="160" s="1"/>
  <c r="L68" i="160"/>
  <c r="K68" i="160"/>
  <c r="J68" i="160"/>
  <c r="I68" i="160"/>
  <c r="G68" i="160"/>
  <c r="F68" i="160"/>
  <c r="T72" i="160"/>
  <c r="AA72" i="160" s="1"/>
  <c r="L72" i="160"/>
  <c r="K72" i="160"/>
  <c r="J72" i="160"/>
  <c r="I72" i="160"/>
  <c r="G72" i="160"/>
  <c r="F72" i="160"/>
  <c r="T62" i="160"/>
  <c r="AA62" i="160" s="1"/>
  <c r="L63" i="160"/>
  <c r="K63" i="160"/>
  <c r="J63" i="160"/>
  <c r="I63" i="160"/>
  <c r="G63" i="160"/>
  <c r="F63" i="160"/>
  <c r="T63" i="160"/>
  <c r="AA63" i="160" s="1"/>
  <c r="L59" i="160"/>
  <c r="K59" i="160"/>
  <c r="J59" i="160"/>
  <c r="I59" i="160"/>
  <c r="G59" i="160"/>
  <c r="F59" i="160"/>
  <c r="T67" i="160"/>
  <c r="AA67" i="160" s="1"/>
  <c r="L62" i="160"/>
  <c r="K62" i="160"/>
  <c r="J62" i="160"/>
  <c r="I62" i="160"/>
  <c r="T61" i="160"/>
  <c r="AA61" i="160" s="1"/>
  <c r="L61" i="160"/>
  <c r="K61" i="160"/>
  <c r="J61" i="160"/>
  <c r="I61" i="160"/>
  <c r="G61" i="160"/>
  <c r="F61" i="160"/>
  <c r="T60" i="160"/>
  <c r="AA60" i="160" s="1"/>
  <c r="L60" i="160"/>
  <c r="K60" i="160"/>
  <c r="J60" i="160"/>
  <c r="I60" i="160"/>
  <c r="G60" i="160"/>
  <c r="F60" i="160"/>
  <c r="T70" i="160"/>
  <c r="AA70" i="160" s="1"/>
  <c r="L70" i="160"/>
  <c r="K70" i="160"/>
  <c r="J70" i="160"/>
  <c r="I70" i="160"/>
  <c r="G70" i="160"/>
  <c r="F70" i="160"/>
  <c r="T59" i="160"/>
  <c r="AA59" i="160" s="1"/>
  <c r="L67" i="160"/>
  <c r="K67" i="160"/>
  <c r="J67" i="160"/>
  <c r="I67" i="160"/>
  <c r="G67" i="160"/>
  <c r="F67" i="160"/>
  <c r="T74" i="160"/>
  <c r="AA74" i="160" s="1"/>
  <c r="L74" i="160"/>
  <c r="K74" i="160"/>
  <c r="J74" i="160"/>
  <c r="I74" i="160"/>
  <c r="G74" i="160"/>
  <c r="F74" i="160"/>
  <c r="E58" i="160"/>
  <c r="T44" i="160"/>
  <c r="L44" i="160"/>
  <c r="K44" i="160"/>
  <c r="G44" i="160"/>
  <c r="F44" i="160"/>
  <c r="T43" i="160"/>
  <c r="L43" i="160"/>
  <c r="K43" i="160"/>
  <c r="G43" i="160"/>
  <c r="F43" i="160"/>
  <c r="T42" i="160"/>
  <c r="L42" i="160"/>
  <c r="K42" i="160"/>
  <c r="G42" i="160"/>
  <c r="F42" i="160"/>
  <c r="T41" i="160"/>
  <c r="L41" i="160"/>
  <c r="K41" i="160"/>
  <c r="G41" i="160"/>
  <c r="F41" i="160"/>
  <c r="T40" i="160"/>
  <c r="L40" i="160"/>
  <c r="K40" i="160"/>
  <c r="G40" i="160"/>
  <c r="F40" i="160"/>
  <c r="T39" i="160"/>
  <c r="L39" i="160"/>
  <c r="K39" i="160"/>
  <c r="G39" i="160"/>
  <c r="F39" i="160"/>
  <c r="T38" i="160"/>
  <c r="L38" i="160"/>
  <c r="K38" i="160"/>
  <c r="G38" i="160"/>
  <c r="F38" i="160"/>
  <c r="T37" i="160"/>
  <c r="L37" i="160"/>
  <c r="K37" i="160"/>
  <c r="G37" i="160"/>
  <c r="F37" i="160"/>
  <c r="T36" i="160"/>
  <c r="L36" i="160"/>
  <c r="K36" i="160"/>
  <c r="G36" i="160"/>
  <c r="F36" i="160"/>
  <c r="T35" i="160"/>
  <c r="L35" i="160"/>
  <c r="K35" i="160"/>
  <c r="G35" i="160"/>
  <c r="F35" i="160"/>
  <c r="T34" i="160"/>
  <c r="L34" i="160"/>
  <c r="K34" i="160"/>
  <c r="G34" i="160"/>
  <c r="F34" i="160"/>
  <c r="T33" i="160"/>
  <c r="L33" i="160"/>
  <c r="K33" i="160"/>
  <c r="G33" i="160"/>
  <c r="F33" i="160"/>
  <c r="T32" i="160"/>
  <c r="L32" i="160"/>
  <c r="K32" i="160"/>
  <c r="G32" i="160"/>
  <c r="F32" i="160"/>
  <c r="T31" i="160"/>
  <c r="L31" i="160"/>
  <c r="K31" i="160"/>
  <c r="G31" i="160"/>
  <c r="F31" i="160"/>
  <c r="T30" i="160"/>
  <c r="L30" i="160"/>
  <c r="K30" i="160"/>
  <c r="G30" i="160"/>
  <c r="F30" i="160"/>
  <c r="T29" i="160"/>
  <c r="L29" i="160"/>
  <c r="K29" i="160"/>
  <c r="G29" i="160"/>
  <c r="F29" i="160"/>
  <c r="T28" i="160"/>
  <c r="L28" i="160"/>
  <c r="K28" i="160"/>
  <c r="G28" i="160"/>
  <c r="F28" i="160"/>
  <c r="L27" i="160"/>
  <c r="K27" i="160"/>
  <c r="G27" i="160"/>
  <c r="F27" i="160"/>
  <c r="T26" i="160"/>
  <c r="L26" i="160"/>
  <c r="K26" i="160"/>
  <c r="G26" i="160"/>
  <c r="F26" i="160"/>
  <c r="T24" i="160"/>
  <c r="L24" i="160"/>
  <c r="K24" i="160"/>
  <c r="G24" i="160"/>
  <c r="F24" i="160"/>
  <c r="T16" i="160"/>
  <c r="AA16" i="160" s="1"/>
  <c r="L16" i="160"/>
  <c r="K16" i="160"/>
  <c r="G16" i="160"/>
  <c r="F16" i="160"/>
  <c r="T22" i="160"/>
  <c r="AA22" i="160" s="1"/>
  <c r="L22" i="160"/>
  <c r="K22" i="160"/>
  <c r="G22" i="160"/>
  <c r="F22" i="160"/>
  <c r="T11" i="160"/>
  <c r="AA11" i="160" s="1"/>
  <c r="L11" i="160"/>
  <c r="K11" i="160"/>
  <c r="G11" i="160"/>
  <c r="F11" i="160"/>
  <c r="T15" i="160"/>
  <c r="AA15" i="160" s="1"/>
  <c r="L15" i="160"/>
  <c r="K15" i="160"/>
  <c r="G15" i="160"/>
  <c r="F15" i="160"/>
  <c r="T23" i="160"/>
  <c r="AA23" i="160" s="1"/>
  <c r="L23" i="160"/>
  <c r="K23" i="160"/>
  <c r="G23" i="160"/>
  <c r="F23" i="160"/>
  <c r="T20" i="160"/>
  <c r="AA20" i="160" s="1"/>
  <c r="L20" i="160"/>
  <c r="K20" i="160"/>
  <c r="J20" i="160"/>
  <c r="I20" i="160"/>
  <c r="G20" i="160"/>
  <c r="F20" i="160"/>
  <c r="T12" i="160"/>
  <c r="AA12" i="160" s="1"/>
  <c r="L7" i="160"/>
  <c r="K7" i="160"/>
  <c r="J7" i="160"/>
  <c r="I7" i="160"/>
  <c r="G7" i="160"/>
  <c r="F7" i="160"/>
  <c r="T19" i="160"/>
  <c r="AA19" i="160" s="1"/>
  <c r="L19" i="160"/>
  <c r="K19" i="160"/>
  <c r="J19" i="160"/>
  <c r="I19" i="160"/>
  <c r="G19" i="160"/>
  <c r="F19" i="160"/>
  <c r="T13" i="160"/>
  <c r="AA13" i="160" s="1"/>
  <c r="L13" i="160"/>
  <c r="K13" i="160"/>
  <c r="J13" i="160"/>
  <c r="I13" i="160"/>
  <c r="G13" i="160"/>
  <c r="F13" i="160"/>
  <c r="T21" i="160"/>
  <c r="AA21" i="160" s="1"/>
  <c r="L21" i="160"/>
  <c r="K21" i="160"/>
  <c r="J21" i="160"/>
  <c r="I21" i="160"/>
  <c r="G21" i="160"/>
  <c r="F21" i="160"/>
  <c r="T25" i="160"/>
  <c r="L25" i="160"/>
  <c r="K25" i="160"/>
  <c r="G25" i="160"/>
  <c r="F25" i="160"/>
  <c r="T9" i="160"/>
  <c r="AA9" i="160" s="1"/>
  <c r="L12" i="160"/>
  <c r="K12" i="160"/>
  <c r="J12" i="160"/>
  <c r="I12" i="160"/>
  <c r="G12" i="160"/>
  <c r="F12" i="160"/>
  <c r="T7" i="160"/>
  <c r="L9" i="160"/>
  <c r="K9" i="160"/>
  <c r="J9" i="160"/>
  <c r="I9" i="160"/>
  <c r="G9" i="160"/>
  <c r="F9" i="160"/>
  <c r="T14" i="160"/>
  <c r="AA14" i="160" s="1"/>
  <c r="L14" i="160"/>
  <c r="K14" i="160"/>
  <c r="J14" i="160"/>
  <c r="I14" i="160"/>
  <c r="G14" i="160"/>
  <c r="F14" i="160"/>
  <c r="T10" i="160"/>
  <c r="AA10" i="160" s="1"/>
  <c r="L10" i="160"/>
  <c r="K10" i="160"/>
  <c r="J10" i="160"/>
  <c r="I10" i="160"/>
  <c r="G10" i="160"/>
  <c r="F10" i="160"/>
  <c r="T5" i="160"/>
  <c r="AA5" i="160" s="1"/>
  <c r="L4" i="160"/>
  <c r="K4" i="160"/>
  <c r="J4" i="160"/>
  <c r="I4" i="160"/>
  <c r="G4" i="160"/>
  <c r="F4" i="160"/>
  <c r="T17" i="160"/>
  <c r="AA17" i="160" s="1"/>
  <c r="L17" i="160"/>
  <c r="K17" i="160"/>
  <c r="J17" i="160"/>
  <c r="I17" i="160"/>
  <c r="G17" i="160"/>
  <c r="F17" i="160"/>
  <c r="T18" i="160"/>
  <c r="AA18" i="160" s="1"/>
  <c r="L18" i="160"/>
  <c r="K18" i="160"/>
  <c r="J18" i="160"/>
  <c r="I18" i="160"/>
  <c r="G18" i="160"/>
  <c r="F18" i="160"/>
  <c r="T8" i="160"/>
  <c r="AA8" i="160" s="1"/>
  <c r="L8" i="160"/>
  <c r="K8" i="160"/>
  <c r="J8" i="160"/>
  <c r="I8" i="160"/>
  <c r="G8" i="160"/>
  <c r="F8" i="160"/>
  <c r="T6" i="160"/>
  <c r="L5" i="160"/>
  <c r="K5" i="160"/>
  <c r="J5" i="160"/>
  <c r="I5" i="160"/>
  <c r="G5" i="160"/>
  <c r="F5" i="160"/>
  <c r="T4" i="160"/>
  <c r="AA4" i="160" s="1"/>
  <c r="L6" i="160"/>
  <c r="K6" i="160"/>
  <c r="J6" i="160"/>
  <c r="I6" i="160"/>
  <c r="G6" i="160"/>
  <c r="F6" i="160"/>
  <c r="E3" i="160"/>
  <c r="J42" i="96"/>
  <c r="I42" i="96"/>
  <c r="E42" i="96"/>
  <c r="D42" i="96"/>
  <c r="J50" i="96"/>
  <c r="I50" i="96"/>
  <c r="E50" i="96"/>
  <c r="D50" i="96"/>
  <c r="J45" i="96"/>
  <c r="I45" i="96"/>
  <c r="E45" i="96"/>
  <c r="D45" i="96"/>
  <c r="J60" i="96"/>
  <c r="I60" i="96"/>
  <c r="E60" i="96"/>
  <c r="D60" i="96"/>
  <c r="J56" i="96"/>
  <c r="I56" i="96"/>
  <c r="E56" i="96"/>
  <c r="D56" i="96"/>
  <c r="J51" i="96"/>
  <c r="I51" i="96"/>
  <c r="E51" i="96"/>
  <c r="D51" i="96"/>
  <c r="J43" i="96"/>
  <c r="I43" i="96"/>
  <c r="E43" i="96"/>
  <c r="D43" i="96"/>
  <c r="J65" i="96"/>
  <c r="I65" i="96"/>
  <c r="E65" i="96"/>
  <c r="D65" i="96"/>
  <c r="J39" i="96"/>
  <c r="I39" i="96"/>
  <c r="E39" i="96"/>
  <c r="D39" i="96"/>
  <c r="J68" i="96"/>
  <c r="I68" i="96"/>
  <c r="E68" i="96"/>
  <c r="D68" i="96"/>
  <c r="J59" i="96"/>
  <c r="I59" i="96"/>
  <c r="E59" i="96"/>
  <c r="D59" i="96"/>
  <c r="J49" i="96"/>
  <c r="I49" i="96"/>
  <c r="E49" i="96"/>
  <c r="D49" i="96"/>
  <c r="J53" i="96"/>
  <c r="I53" i="96"/>
  <c r="E53" i="96"/>
  <c r="D53" i="96"/>
  <c r="J46" i="96"/>
  <c r="I46" i="96"/>
  <c r="E46" i="96"/>
  <c r="D46" i="96"/>
  <c r="J64" i="96"/>
  <c r="I64" i="96"/>
  <c r="E64" i="96"/>
  <c r="D64" i="96"/>
  <c r="J54" i="96"/>
  <c r="I54" i="96"/>
  <c r="E54" i="96"/>
  <c r="D54" i="96"/>
  <c r="X42" i="96"/>
  <c r="J63" i="96"/>
  <c r="I63" i="96"/>
  <c r="E63" i="96"/>
  <c r="D63" i="96"/>
  <c r="X50" i="96"/>
  <c r="J47" i="96"/>
  <c r="I47" i="96"/>
  <c r="E47" i="96"/>
  <c r="D47" i="96"/>
  <c r="X49" i="96"/>
  <c r="J48" i="96"/>
  <c r="I48" i="96"/>
  <c r="E48" i="96"/>
  <c r="D48" i="96"/>
  <c r="X43" i="96"/>
  <c r="J67" i="96"/>
  <c r="I67" i="96"/>
  <c r="E67" i="96"/>
  <c r="D67" i="96"/>
  <c r="J66" i="96"/>
  <c r="I66" i="96"/>
  <c r="E66" i="96"/>
  <c r="D66" i="96"/>
  <c r="J41" i="96"/>
  <c r="I41" i="96"/>
  <c r="E41" i="96"/>
  <c r="D41" i="96"/>
  <c r="X47" i="96"/>
  <c r="J57" i="96"/>
  <c r="I57" i="96"/>
  <c r="E57" i="96"/>
  <c r="D57" i="96"/>
  <c r="X39" i="96"/>
  <c r="J52" i="96"/>
  <c r="I52" i="96"/>
  <c r="E52" i="96"/>
  <c r="D52" i="96"/>
  <c r="X45" i="96"/>
  <c r="J44" i="96"/>
  <c r="I44" i="96"/>
  <c r="H44" i="96"/>
  <c r="G44" i="96"/>
  <c r="E44" i="96"/>
  <c r="D44" i="96"/>
  <c r="X48" i="96"/>
  <c r="J61" i="96"/>
  <c r="I61" i="96"/>
  <c r="E61" i="96"/>
  <c r="D61" i="96"/>
  <c r="X41" i="96"/>
  <c r="J40" i="96"/>
  <c r="I40" i="96"/>
  <c r="E40" i="96"/>
  <c r="D40" i="96"/>
  <c r="X46" i="96"/>
  <c r="J55" i="96"/>
  <c r="I55" i="96"/>
  <c r="E55" i="96"/>
  <c r="D55" i="96"/>
  <c r="X40" i="96"/>
  <c r="J62" i="96"/>
  <c r="I62" i="96"/>
  <c r="E62" i="96"/>
  <c r="D62" i="96"/>
  <c r="X44" i="96"/>
  <c r="J58" i="96"/>
  <c r="I58" i="96"/>
  <c r="E58" i="96"/>
  <c r="D58" i="96"/>
  <c r="C38" i="96"/>
  <c r="Q9" i="96"/>
  <c r="J9" i="96"/>
  <c r="I9" i="96"/>
  <c r="E9" i="96"/>
  <c r="D9" i="96"/>
  <c r="Q6" i="96"/>
  <c r="J6" i="96"/>
  <c r="I6" i="96"/>
  <c r="E6" i="96"/>
  <c r="D6" i="96"/>
  <c r="Q13" i="96"/>
  <c r="J13" i="96"/>
  <c r="I13" i="96"/>
  <c r="E13" i="96"/>
  <c r="D13" i="96"/>
  <c r="Q12" i="96"/>
  <c r="J12" i="96"/>
  <c r="I12" i="96"/>
  <c r="E12" i="96"/>
  <c r="D12" i="96"/>
  <c r="Q5" i="96"/>
  <c r="I5" i="96"/>
  <c r="E5" i="96"/>
  <c r="D5" i="96"/>
  <c r="Q11" i="96"/>
  <c r="J11" i="96"/>
  <c r="I11" i="96"/>
  <c r="E11" i="96"/>
  <c r="D11" i="96"/>
  <c r="Q10" i="96"/>
  <c r="J10" i="96"/>
  <c r="I10" i="96"/>
  <c r="E10" i="96"/>
  <c r="D10" i="96"/>
  <c r="Q8" i="96"/>
  <c r="J8" i="96"/>
  <c r="I8" i="96"/>
  <c r="E8" i="96"/>
  <c r="D8" i="96"/>
  <c r="Q4" i="96"/>
  <c r="J4" i="96"/>
  <c r="I4" i="96"/>
  <c r="E4" i="96"/>
  <c r="D4" i="96"/>
  <c r="C3" i="96"/>
  <c r="G137" i="90"/>
  <c r="G120" i="90"/>
  <c r="G138" i="90"/>
  <c r="G139" i="90"/>
  <c r="G140" i="90"/>
  <c r="G141" i="90"/>
  <c r="G142" i="90"/>
  <c r="K123" i="90"/>
  <c r="L123" i="90"/>
  <c r="K111" i="90"/>
  <c r="L111" i="90"/>
  <c r="K118" i="90"/>
  <c r="L118" i="90"/>
  <c r="K121" i="90"/>
  <c r="L121" i="90"/>
  <c r="K112" i="90"/>
  <c r="L112" i="90"/>
  <c r="K124" i="90"/>
  <c r="L124" i="90"/>
  <c r="K125" i="90"/>
  <c r="L125" i="90"/>
  <c r="K126" i="90"/>
  <c r="L126" i="90"/>
  <c r="K127" i="90"/>
  <c r="L127" i="90"/>
  <c r="K128" i="90"/>
  <c r="L128" i="90"/>
  <c r="K129" i="90"/>
  <c r="L129" i="90"/>
  <c r="K130" i="90"/>
  <c r="L130" i="90"/>
  <c r="K131" i="90"/>
  <c r="L131" i="90"/>
  <c r="K132" i="90"/>
  <c r="L132" i="90"/>
  <c r="K133" i="90"/>
  <c r="L133" i="90"/>
  <c r="K134" i="90"/>
  <c r="L134" i="90"/>
  <c r="K135" i="90"/>
  <c r="L135" i="90"/>
  <c r="K136" i="90"/>
  <c r="L136" i="90"/>
  <c r="K137" i="90"/>
  <c r="L137" i="90"/>
  <c r="K120" i="90"/>
  <c r="L120" i="90"/>
  <c r="K138" i="90"/>
  <c r="L138" i="90"/>
  <c r="K139" i="90"/>
  <c r="L139" i="90"/>
  <c r="K140" i="90"/>
  <c r="L140" i="90"/>
  <c r="K141" i="90"/>
  <c r="L141" i="90"/>
  <c r="K142" i="90"/>
  <c r="L142" i="90"/>
  <c r="F142" i="90"/>
  <c r="T142" i="90"/>
  <c r="F141" i="90"/>
  <c r="T141" i="90"/>
  <c r="F140" i="90"/>
  <c r="T140" i="90"/>
  <c r="F139" i="90"/>
  <c r="T139" i="90"/>
  <c r="F138" i="90"/>
  <c r="T138" i="90"/>
  <c r="F120" i="90"/>
  <c r="T120" i="90"/>
  <c r="AA120" i="90" s="1"/>
  <c r="F137" i="90"/>
  <c r="T137" i="90"/>
  <c r="I104" i="90"/>
  <c r="J104" i="90"/>
  <c r="I106" i="90"/>
  <c r="J106" i="90"/>
  <c r="I102" i="90"/>
  <c r="J102" i="90"/>
  <c r="I110" i="90"/>
  <c r="J110" i="90"/>
  <c r="I107" i="90"/>
  <c r="J107" i="90"/>
  <c r="I113" i="90"/>
  <c r="J113" i="90"/>
  <c r="I115" i="90"/>
  <c r="J115" i="90"/>
  <c r="I114" i="90"/>
  <c r="J114" i="90"/>
  <c r="I103" i="90"/>
  <c r="J103" i="90"/>
  <c r="I109" i="90"/>
  <c r="J109" i="90"/>
  <c r="I116" i="90"/>
  <c r="J116" i="90"/>
  <c r="I117" i="90"/>
  <c r="J117" i="90"/>
  <c r="I108" i="90"/>
  <c r="J108" i="90"/>
  <c r="I122" i="90"/>
  <c r="J122" i="90"/>
  <c r="I119" i="90"/>
  <c r="J119" i="90"/>
  <c r="J105" i="90"/>
  <c r="I105" i="90"/>
  <c r="F104" i="90"/>
  <c r="F106" i="90"/>
  <c r="F102" i="90"/>
  <c r="F110" i="90"/>
  <c r="F107" i="90"/>
  <c r="F113" i="90"/>
  <c r="F115" i="90"/>
  <c r="F114" i="90"/>
  <c r="F103" i="90"/>
  <c r="F109" i="90"/>
  <c r="F116" i="90"/>
  <c r="F117" i="90"/>
  <c r="F108" i="90"/>
  <c r="F122" i="90"/>
  <c r="F119" i="90"/>
  <c r="F123" i="90"/>
  <c r="F111" i="90"/>
  <c r="F118" i="90"/>
  <c r="F121" i="90"/>
  <c r="F112" i="90"/>
  <c r="F124" i="90"/>
  <c r="F125" i="90"/>
  <c r="F126" i="90"/>
  <c r="F127" i="90"/>
  <c r="F128" i="90"/>
  <c r="F129" i="90"/>
  <c r="F130" i="90"/>
  <c r="F131" i="90"/>
  <c r="F132" i="90"/>
  <c r="F133" i="90"/>
  <c r="F134" i="90"/>
  <c r="F135" i="90"/>
  <c r="F136" i="90"/>
  <c r="F105" i="90"/>
  <c r="F85" i="90"/>
  <c r="G85" i="90"/>
  <c r="F86" i="90"/>
  <c r="G86" i="90"/>
  <c r="F87" i="90"/>
  <c r="G87" i="90"/>
  <c r="F88" i="90"/>
  <c r="G88" i="90"/>
  <c r="F89" i="90"/>
  <c r="G89" i="90"/>
  <c r="K85" i="90"/>
  <c r="L85" i="90"/>
  <c r="K86" i="90"/>
  <c r="L86" i="90"/>
  <c r="K87" i="90"/>
  <c r="L87" i="90"/>
  <c r="K88" i="90"/>
  <c r="L88" i="90"/>
  <c r="K89" i="90"/>
  <c r="L89" i="90"/>
  <c r="T85" i="90"/>
  <c r="T86" i="90"/>
  <c r="T87" i="90"/>
  <c r="T88" i="90"/>
  <c r="T89" i="90"/>
  <c r="F84" i="90"/>
  <c r="G84" i="90"/>
  <c r="K84" i="90"/>
  <c r="L84" i="90"/>
  <c r="T84" i="90"/>
  <c r="F83" i="90"/>
  <c r="G83" i="90"/>
  <c r="K83" i="90"/>
  <c r="L83" i="90"/>
  <c r="T83" i="90"/>
  <c r="F82" i="90"/>
  <c r="G82" i="90"/>
  <c r="K82" i="90"/>
  <c r="L82" i="90"/>
  <c r="T82" i="90"/>
  <c r="F81" i="90"/>
  <c r="G81" i="90"/>
  <c r="K81" i="90"/>
  <c r="L81" i="90"/>
  <c r="T81" i="90"/>
  <c r="F80" i="90"/>
  <c r="G80" i="90"/>
  <c r="K80" i="90"/>
  <c r="L80" i="90"/>
  <c r="T80" i="90"/>
  <c r="F79" i="90"/>
  <c r="G79" i="90"/>
  <c r="K79" i="90"/>
  <c r="L79" i="90"/>
  <c r="T79" i="90"/>
  <c r="F78" i="90"/>
  <c r="G78" i="90"/>
  <c r="K78" i="90"/>
  <c r="L78" i="90"/>
  <c r="T78" i="90"/>
  <c r="F77" i="90"/>
  <c r="G77" i="90"/>
  <c r="K77" i="90"/>
  <c r="L77" i="90"/>
  <c r="T77" i="90"/>
  <c r="F76" i="90"/>
  <c r="G76" i="90"/>
  <c r="K76" i="90"/>
  <c r="L76" i="90"/>
  <c r="T76" i="90"/>
  <c r="F75" i="90"/>
  <c r="G75" i="90"/>
  <c r="K75" i="90"/>
  <c r="L75" i="90"/>
  <c r="T75" i="90"/>
  <c r="F74" i="90"/>
  <c r="G74" i="90"/>
  <c r="K74" i="90"/>
  <c r="L74" i="90"/>
  <c r="T74" i="90"/>
  <c r="F73" i="90"/>
  <c r="G73" i="90"/>
  <c r="K73" i="90"/>
  <c r="L73" i="90"/>
  <c r="T73" i="90"/>
  <c r="F72" i="90"/>
  <c r="G72" i="90"/>
  <c r="K72" i="90"/>
  <c r="L72" i="90"/>
  <c r="T72" i="90"/>
  <c r="F71" i="90"/>
  <c r="G71" i="90"/>
  <c r="K71" i="90"/>
  <c r="L71" i="90"/>
  <c r="T71" i="90"/>
  <c r="F70" i="90"/>
  <c r="G70" i="90"/>
  <c r="K70" i="90"/>
  <c r="L70" i="90"/>
  <c r="T70" i="90"/>
  <c r="F69" i="90"/>
  <c r="G69" i="90"/>
  <c r="K69" i="90"/>
  <c r="L69" i="90"/>
  <c r="T69" i="90"/>
  <c r="F68" i="90"/>
  <c r="G68" i="90"/>
  <c r="K68" i="90"/>
  <c r="L68" i="90"/>
  <c r="T68" i="90"/>
  <c r="F67" i="90"/>
  <c r="G67" i="90"/>
  <c r="K67" i="90"/>
  <c r="L67" i="90"/>
  <c r="T67" i="90"/>
  <c r="F66" i="90"/>
  <c r="G66" i="90"/>
  <c r="K66" i="90"/>
  <c r="L66" i="90"/>
  <c r="T66" i="90"/>
  <c r="F65" i="90"/>
  <c r="G65" i="90"/>
  <c r="K65" i="90"/>
  <c r="L65" i="90"/>
  <c r="T65" i="90"/>
  <c r="F64" i="90"/>
  <c r="G64" i="90"/>
  <c r="K64" i="90"/>
  <c r="L64" i="90"/>
  <c r="T64" i="90"/>
  <c r="F63" i="90"/>
  <c r="G63" i="90"/>
  <c r="K63" i="90"/>
  <c r="L63" i="90"/>
  <c r="T63" i="90"/>
  <c r="F62" i="90"/>
  <c r="G62" i="90"/>
  <c r="K62" i="90"/>
  <c r="L62" i="90"/>
  <c r="T62" i="90"/>
  <c r="F61" i="90"/>
  <c r="G61" i="90"/>
  <c r="K61" i="90"/>
  <c r="L61" i="90"/>
  <c r="T61" i="90"/>
  <c r="F60" i="90"/>
  <c r="G60" i="90"/>
  <c r="K60" i="90"/>
  <c r="L60" i="90"/>
  <c r="T60" i="90"/>
  <c r="F59" i="90"/>
  <c r="G59" i="90"/>
  <c r="K59" i="90"/>
  <c r="L59" i="90"/>
  <c r="T59" i="90"/>
  <c r="F58" i="90"/>
  <c r="G58" i="90"/>
  <c r="K58" i="90"/>
  <c r="L58" i="90"/>
  <c r="T58" i="90"/>
  <c r="F57" i="90"/>
  <c r="G57" i="90"/>
  <c r="K57" i="90"/>
  <c r="L57" i="90"/>
  <c r="T57" i="90"/>
  <c r="F56" i="90"/>
  <c r="G56" i="90"/>
  <c r="K56" i="90"/>
  <c r="L56" i="90"/>
  <c r="T56" i="90"/>
  <c r="F55" i="90"/>
  <c r="G55" i="90"/>
  <c r="K55" i="90"/>
  <c r="L55" i="90"/>
  <c r="T55" i="90"/>
  <c r="F54" i="90"/>
  <c r="G54" i="90"/>
  <c r="K54" i="90"/>
  <c r="L54" i="90"/>
  <c r="T54" i="90"/>
  <c r="T45" i="90"/>
  <c r="T46" i="90"/>
  <c r="T47" i="90"/>
  <c r="T48" i="90"/>
  <c r="T49" i="90"/>
  <c r="T50" i="90"/>
  <c r="T51" i="90"/>
  <c r="T52" i="90"/>
  <c r="T53" i="90"/>
  <c r="K45" i="90"/>
  <c r="L45" i="90"/>
  <c r="K46" i="90"/>
  <c r="L46" i="90"/>
  <c r="K47" i="90"/>
  <c r="L47" i="90"/>
  <c r="K48" i="90"/>
  <c r="L48" i="90"/>
  <c r="K49" i="90"/>
  <c r="L49" i="90"/>
  <c r="K50" i="90"/>
  <c r="L50" i="90"/>
  <c r="K51" i="90"/>
  <c r="L51" i="90"/>
  <c r="K52" i="90"/>
  <c r="L52" i="90"/>
  <c r="K53" i="90"/>
  <c r="L53" i="90"/>
  <c r="F45" i="90"/>
  <c r="G45" i="90"/>
  <c r="F46" i="90"/>
  <c r="G46" i="90"/>
  <c r="F47" i="90"/>
  <c r="G47" i="90"/>
  <c r="F48" i="90"/>
  <c r="G48" i="90"/>
  <c r="F49" i="90"/>
  <c r="G49" i="90"/>
  <c r="F50" i="90"/>
  <c r="G50" i="90"/>
  <c r="F51" i="90"/>
  <c r="G51" i="90"/>
  <c r="F52" i="90"/>
  <c r="G52" i="90"/>
  <c r="F53" i="90"/>
  <c r="G53" i="90"/>
  <c r="I14" i="90"/>
  <c r="J14" i="90"/>
  <c r="I24" i="90"/>
  <c r="J24" i="90"/>
  <c r="I21" i="90"/>
  <c r="J21" i="90"/>
  <c r="I17" i="90"/>
  <c r="J17" i="90"/>
  <c r="I32" i="90"/>
  <c r="J32" i="90"/>
  <c r="I33" i="90"/>
  <c r="J33" i="90"/>
  <c r="I39" i="90"/>
  <c r="J39" i="90"/>
  <c r="I28" i="90"/>
  <c r="J28" i="90"/>
  <c r="I34" i="90"/>
  <c r="J34" i="90"/>
  <c r="I10" i="90"/>
  <c r="J10" i="90"/>
  <c r="I41" i="90"/>
  <c r="J41" i="90"/>
  <c r="I25" i="90"/>
  <c r="J25" i="90"/>
  <c r="I26" i="90"/>
  <c r="J26" i="90"/>
  <c r="I20" i="90"/>
  <c r="J20" i="90"/>
  <c r="I40" i="90"/>
  <c r="J40" i="90"/>
  <c r="I15" i="90"/>
  <c r="J15" i="90"/>
  <c r="I43" i="90"/>
  <c r="J43" i="90"/>
  <c r="I30" i="90"/>
  <c r="J30" i="90"/>
  <c r="I7" i="90"/>
  <c r="J7" i="90"/>
  <c r="I6" i="90"/>
  <c r="J6" i="90"/>
  <c r="I13" i="90"/>
  <c r="J13" i="90"/>
  <c r="I9" i="90"/>
  <c r="J9" i="90"/>
  <c r="I12" i="90"/>
  <c r="J12" i="90"/>
  <c r="I16" i="90"/>
  <c r="J16" i="90"/>
  <c r="I36" i="90"/>
  <c r="J36" i="90"/>
  <c r="I8" i="90"/>
  <c r="J8" i="90"/>
  <c r="I38" i="90"/>
  <c r="J38" i="90"/>
  <c r="I5" i="90"/>
  <c r="J5" i="90"/>
  <c r="I35" i="90"/>
  <c r="J35" i="90"/>
  <c r="I18" i="90"/>
  <c r="J18" i="90"/>
  <c r="I19" i="90"/>
  <c r="J19" i="90"/>
  <c r="I27" i="90"/>
  <c r="J27" i="90"/>
  <c r="I11" i="90"/>
  <c r="J11" i="90"/>
  <c r="J4" i="90"/>
  <c r="I4" i="90"/>
  <c r="F7" i="90"/>
  <c r="F6" i="90"/>
  <c r="F13" i="90"/>
  <c r="F9" i="90"/>
  <c r="F12" i="90"/>
  <c r="F16" i="90"/>
  <c r="F36" i="90"/>
  <c r="F8" i="90"/>
  <c r="F38" i="90"/>
  <c r="F5" i="90"/>
  <c r="F35" i="90"/>
  <c r="F18" i="90"/>
  <c r="F19" i="90"/>
  <c r="F27" i="90"/>
  <c r="F11" i="90"/>
  <c r="F14" i="90"/>
  <c r="F24" i="90"/>
  <c r="F21" i="90"/>
  <c r="F17" i="90"/>
  <c r="F32" i="90"/>
  <c r="F33" i="90"/>
  <c r="F39" i="90"/>
  <c r="F28" i="90"/>
  <c r="F34" i="90"/>
  <c r="F10" i="90"/>
  <c r="F41" i="90"/>
  <c r="F25" i="90"/>
  <c r="F26" i="90"/>
  <c r="F20" i="90"/>
  <c r="F40" i="90"/>
  <c r="F15" i="90"/>
  <c r="F43" i="90"/>
  <c r="F30" i="90"/>
  <c r="F22" i="90"/>
  <c r="F29" i="90"/>
  <c r="F37" i="90"/>
  <c r="F42" i="90"/>
  <c r="F31" i="90"/>
  <c r="F23" i="90"/>
  <c r="F44" i="90"/>
  <c r="F4" i="90"/>
  <c r="T136" i="90"/>
  <c r="G136" i="90"/>
  <c r="T135" i="90"/>
  <c r="G135" i="90"/>
  <c r="T134" i="90"/>
  <c r="G134" i="90"/>
  <c r="T133" i="90"/>
  <c r="G133" i="90"/>
  <c r="H133" i="90" s="1"/>
  <c r="T132" i="90"/>
  <c r="G132" i="90"/>
  <c r="T131" i="90"/>
  <c r="G131" i="90"/>
  <c r="H131" i="90" s="1"/>
  <c r="T130" i="90"/>
  <c r="G130" i="90"/>
  <c r="T129" i="90"/>
  <c r="G129" i="90"/>
  <c r="H129" i="90" s="1"/>
  <c r="T128" i="90"/>
  <c r="G128" i="90"/>
  <c r="T127" i="90"/>
  <c r="G127" i="90"/>
  <c r="T126" i="90"/>
  <c r="G126" i="90"/>
  <c r="T125" i="90"/>
  <c r="G125" i="90"/>
  <c r="H125" i="90" s="1"/>
  <c r="T124" i="90"/>
  <c r="G124" i="90"/>
  <c r="T112" i="90"/>
  <c r="AA112" i="90" s="1"/>
  <c r="G112" i="90"/>
  <c r="T121" i="90"/>
  <c r="AA121" i="90" s="1"/>
  <c r="G121" i="90"/>
  <c r="T118" i="90"/>
  <c r="AA118" i="90" s="1"/>
  <c r="G118" i="90"/>
  <c r="T111" i="90"/>
  <c r="AA111" i="90" s="1"/>
  <c r="G111" i="90"/>
  <c r="T123" i="90"/>
  <c r="AA123" i="90" s="1"/>
  <c r="G123" i="90"/>
  <c r="T119" i="90"/>
  <c r="AA119" i="90" s="1"/>
  <c r="L119" i="90"/>
  <c r="K119" i="90"/>
  <c r="G119" i="90"/>
  <c r="T122" i="90"/>
  <c r="AA122" i="90" s="1"/>
  <c r="L122" i="90"/>
  <c r="K122" i="90"/>
  <c r="G122" i="90"/>
  <c r="T108" i="90"/>
  <c r="AA108" i="90" s="1"/>
  <c r="L108" i="90"/>
  <c r="K108" i="90"/>
  <c r="T117" i="90"/>
  <c r="AA117" i="90" s="1"/>
  <c r="L117" i="90"/>
  <c r="K117" i="90"/>
  <c r="G117" i="90"/>
  <c r="T116" i="90"/>
  <c r="AA116" i="90" s="1"/>
  <c r="L116" i="90"/>
  <c r="K116" i="90"/>
  <c r="G116" i="90"/>
  <c r="T109" i="90"/>
  <c r="AA109" i="90" s="1"/>
  <c r="L109" i="90"/>
  <c r="K109" i="90"/>
  <c r="G109" i="90"/>
  <c r="T103" i="90"/>
  <c r="AA103" i="90" s="1"/>
  <c r="L103" i="90"/>
  <c r="K103" i="90"/>
  <c r="G103" i="90"/>
  <c r="T114" i="90"/>
  <c r="AA114" i="90" s="1"/>
  <c r="L114" i="90"/>
  <c r="K114" i="90"/>
  <c r="G114" i="90"/>
  <c r="T115" i="90"/>
  <c r="AA115" i="90" s="1"/>
  <c r="L115" i="90"/>
  <c r="K115" i="90"/>
  <c r="G115" i="90"/>
  <c r="T113" i="90"/>
  <c r="AA113" i="90" s="1"/>
  <c r="L113" i="90"/>
  <c r="K113" i="90"/>
  <c r="G113" i="90"/>
  <c r="H113" i="90" s="1"/>
  <c r="T107" i="90"/>
  <c r="AA107" i="90" s="1"/>
  <c r="L107" i="90"/>
  <c r="K107" i="90"/>
  <c r="T110" i="90"/>
  <c r="AA110" i="90" s="1"/>
  <c r="L110" i="90"/>
  <c r="K110" i="90"/>
  <c r="G110" i="90"/>
  <c r="T102" i="90"/>
  <c r="AA102" i="90" s="1"/>
  <c r="L102" i="90"/>
  <c r="K102" i="90"/>
  <c r="G102" i="90"/>
  <c r="T106" i="90"/>
  <c r="AA106" i="90" s="1"/>
  <c r="L106" i="90"/>
  <c r="K106" i="90"/>
  <c r="G106" i="90"/>
  <c r="T104" i="90"/>
  <c r="AA104" i="90" s="1"/>
  <c r="L104" i="90"/>
  <c r="K104" i="90"/>
  <c r="G104" i="90"/>
  <c r="T105" i="90"/>
  <c r="AA105" i="90" s="1"/>
  <c r="L105" i="90"/>
  <c r="K105" i="90"/>
  <c r="G105" i="90"/>
  <c r="E101" i="90"/>
  <c r="T44" i="90"/>
  <c r="L44" i="90"/>
  <c r="K44" i="90"/>
  <c r="G44" i="90"/>
  <c r="T23" i="90"/>
  <c r="AA23" i="90" s="1"/>
  <c r="L23" i="90"/>
  <c r="K23" i="90"/>
  <c r="G23" i="90"/>
  <c r="T31" i="90"/>
  <c r="AA31" i="90" s="1"/>
  <c r="L31" i="90"/>
  <c r="K31" i="90"/>
  <c r="G31" i="90"/>
  <c r="T42" i="90"/>
  <c r="AA42" i="90" s="1"/>
  <c r="L42" i="90"/>
  <c r="K42" i="90"/>
  <c r="G42" i="90"/>
  <c r="T37" i="90"/>
  <c r="AA37" i="90" s="1"/>
  <c r="L37" i="90"/>
  <c r="K37" i="90"/>
  <c r="G37" i="90"/>
  <c r="T29" i="90"/>
  <c r="AA29" i="90" s="1"/>
  <c r="L29" i="90"/>
  <c r="K29" i="90"/>
  <c r="G29" i="90"/>
  <c r="T22" i="90"/>
  <c r="AA22" i="90" s="1"/>
  <c r="L22" i="90"/>
  <c r="K22" i="90"/>
  <c r="G22" i="90"/>
  <c r="T30" i="90"/>
  <c r="AA30" i="90" s="1"/>
  <c r="L30" i="90"/>
  <c r="K30" i="90"/>
  <c r="G30" i="90"/>
  <c r="T43" i="90"/>
  <c r="AA43" i="90" s="1"/>
  <c r="L43" i="90"/>
  <c r="K43" i="90"/>
  <c r="G43" i="90"/>
  <c r="T15" i="90"/>
  <c r="AA15" i="90" s="1"/>
  <c r="L15" i="90"/>
  <c r="K15" i="90"/>
  <c r="G15" i="90"/>
  <c r="T40" i="90"/>
  <c r="AA40" i="90" s="1"/>
  <c r="L40" i="90"/>
  <c r="K40" i="90"/>
  <c r="G40" i="90"/>
  <c r="T20" i="90"/>
  <c r="AA20" i="90" s="1"/>
  <c r="L20" i="90"/>
  <c r="K20" i="90"/>
  <c r="G20" i="90"/>
  <c r="T26" i="90"/>
  <c r="AA26" i="90" s="1"/>
  <c r="L26" i="90"/>
  <c r="K26" i="90"/>
  <c r="G26" i="90"/>
  <c r="T25" i="90"/>
  <c r="AA25" i="90" s="1"/>
  <c r="L25" i="90"/>
  <c r="K25" i="90"/>
  <c r="G25" i="90"/>
  <c r="T41" i="90"/>
  <c r="AA41" i="90" s="1"/>
  <c r="L41" i="90"/>
  <c r="K41" i="90"/>
  <c r="G41" i="90"/>
  <c r="T10" i="90"/>
  <c r="AA10" i="90" s="1"/>
  <c r="L10" i="90"/>
  <c r="K10" i="90"/>
  <c r="G10" i="90"/>
  <c r="T34" i="90"/>
  <c r="AA34" i="90" s="1"/>
  <c r="L34" i="90"/>
  <c r="K34" i="90"/>
  <c r="G34" i="90"/>
  <c r="T28" i="90"/>
  <c r="AA28" i="90" s="1"/>
  <c r="L28" i="90"/>
  <c r="K28" i="90"/>
  <c r="G28" i="90"/>
  <c r="T39" i="90"/>
  <c r="AA39" i="90" s="1"/>
  <c r="L39" i="90"/>
  <c r="K39" i="90"/>
  <c r="G39" i="90"/>
  <c r="T33" i="90"/>
  <c r="AA33" i="90" s="1"/>
  <c r="L33" i="90"/>
  <c r="K33" i="90"/>
  <c r="G33" i="90"/>
  <c r="T32" i="90"/>
  <c r="AA32" i="90" s="1"/>
  <c r="L32" i="90"/>
  <c r="K32" i="90"/>
  <c r="G32" i="90"/>
  <c r="T17" i="90"/>
  <c r="AA17" i="90" s="1"/>
  <c r="L17" i="90"/>
  <c r="K17" i="90"/>
  <c r="G17" i="90"/>
  <c r="T21" i="90"/>
  <c r="AA21" i="90" s="1"/>
  <c r="L21" i="90"/>
  <c r="K21" i="90"/>
  <c r="G21" i="90"/>
  <c r="T24" i="90"/>
  <c r="AA24" i="90" s="1"/>
  <c r="L24" i="90"/>
  <c r="K24" i="90"/>
  <c r="G24" i="90"/>
  <c r="T14" i="90"/>
  <c r="AA14" i="90" s="1"/>
  <c r="L14" i="90"/>
  <c r="K14" i="90"/>
  <c r="G14" i="90"/>
  <c r="T11" i="90"/>
  <c r="AA11" i="90" s="1"/>
  <c r="L11" i="90"/>
  <c r="K11" i="90"/>
  <c r="G11" i="90"/>
  <c r="T27" i="90"/>
  <c r="AA27" i="90" s="1"/>
  <c r="L27" i="90"/>
  <c r="K27" i="90"/>
  <c r="G27" i="90"/>
  <c r="T19" i="90"/>
  <c r="AA19" i="90" s="1"/>
  <c r="L19" i="90"/>
  <c r="K19" i="90"/>
  <c r="G19" i="90"/>
  <c r="T18" i="90"/>
  <c r="AA18" i="90" s="1"/>
  <c r="L18" i="90"/>
  <c r="K18" i="90"/>
  <c r="G18" i="90"/>
  <c r="T35" i="90"/>
  <c r="AA35" i="90" s="1"/>
  <c r="L35" i="90"/>
  <c r="K35" i="90"/>
  <c r="G35" i="90"/>
  <c r="T5" i="90"/>
  <c r="AA5" i="90" s="1"/>
  <c r="L5" i="90"/>
  <c r="K5" i="90"/>
  <c r="G5" i="90"/>
  <c r="T38" i="90"/>
  <c r="AA38" i="90" s="1"/>
  <c r="L38" i="90"/>
  <c r="K38" i="90"/>
  <c r="G38" i="90"/>
  <c r="T8" i="90"/>
  <c r="AA8" i="90" s="1"/>
  <c r="L8" i="90"/>
  <c r="K8" i="90"/>
  <c r="G8" i="90"/>
  <c r="T36" i="90"/>
  <c r="AA36" i="90" s="1"/>
  <c r="L36" i="90"/>
  <c r="K36" i="90"/>
  <c r="G36" i="90"/>
  <c r="T16" i="90"/>
  <c r="AA16" i="90" s="1"/>
  <c r="L16" i="90"/>
  <c r="K16" i="90"/>
  <c r="G16" i="90"/>
  <c r="T12" i="90"/>
  <c r="AA12" i="90" s="1"/>
  <c r="L12" i="90"/>
  <c r="K12" i="90"/>
  <c r="G12" i="90"/>
  <c r="T9" i="90"/>
  <c r="AA9" i="90" s="1"/>
  <c r="L9" i="90"/>
  <c r="K9" i="90"/>
  <c r="G9" i="90"/>
  <c r="T13" i="90"/>
  <c r="AA13" i="90" s="1"/>
  <c r="L13" i="90"/>
  <c r="K13" i="90"/>
  <c r="G13" i="90"/>
  <c r="T6" i="90"/>
  <c r="AA6" i="90" s="1"/>
  <c r="L6" i="90"/>
  <c r="K6" i="90"/>
  <c r="G6" i="90"/>
  <c r="T7" i="90"/>
  <c r="AA7" i="90" s="1"/>
  <c r="L7" i="90"/>
  <c r="K7" i="90"/>
  <c r="G7" i="90"/>
  <c r="T4" i="90"/>
  <c r="AA4" i="90" s="1"/>
  <c r="L4" i="90"/>
  <c r="K4" i="90"/>
  <c r="G4" i="90"/>
  <c r="E3" i="90"/>
  <c r="X11" i="96" l="1"/>
  <c r="AA6" i="160"/>
  <c r="D35" i="96"/>
  <c r="E35" i="96"/>
  <c r="AA7" i="160"/>
  <c r="G97" i="90"/>
  <c r="F97" i="90"/>
  <c r="G157" i="90"/>
  <c r="F157" i="90"/>
  <c r="X6" i="96"/>
  <c r="X9" i="96"/>
  <c r="X4" i="96"/>
  <c r="X5" i="96"/>
  <c r="X8" i="96"/>
  <c r="X12" i="96"/>
  <c r="X13" i="96"/>
  <c r="X10" i="96"/>
  <c r="H52" i="90"/>
  <c r="H71" i="90"/>
  <c r="H72" i="90"/>
  <c r="H74" i="90"/>
  <c r="H76" i="90"/>
  <c r="H78" i="90"/>
  <c r="H80" i="90"/>
  <c r="H82" i="90"/>
  <c r="H84" i="90"/>
  <c r="H86" i="90"/>
  <c r="H142" i="90"/>
  <c r="H140" i="90"/>
  <c r="H138" i="90"/>
  <c r="H137" i="90"/>
  <c r="H54" i="90"/>
  <c r="H55" i="90"/>
  <c r="H57" i="90"/>
  <c r="H59" i="90"/>
  <c r="H61" i="90"/>
  <c r="H63" i="90"/>
  <c r="H65" i="90"/>
  <c r="H67" i="90"/>
  <c r="H69" i="90"/>
  <c r="H88" i="90"/>
  <c r="H87" i="90"/>
  <c r="H56" i="90"/>
  <c r="H58" i="90"/>
  <c r="H60" i="90"/>
  <c r="H62" i="90"/>
  <c r="H64" i="90"/>
  <c r="H66" i="90"/>
  <c r="H68" i="90"/>
  <c r="H70" i="90"/>
  <c r="H73" i="90"/>
  <c r="H75" i="90"/>
  <c r="H77" i="90"/>
  <c r="H79" i="90"/>
  <c r="H81" i="90"/>
  <c r="H83" i="90"/>
  <c r="H89" i="90"/>
  <c r="H85" i="90"/>
  <c r="H141" i="90"/>
  <c r="H139" i="90"/>
  <c r="H120" i="90"/>
  <c r="F12" i="96"/>
  <c r="F6" i="96"/>
  <c r="F62" i="96"/>
  <c r="F61" i="96"/>
  <c r="F47" i="96"/>
  <c r="F54" i="96"/>
  <c r="F46" i="96"/>
  <c r="F49" i="96"/>
  <c r="F68" i="96"/>
  <c r="F65" i="96"/>
  <c r="F51" i="96"/>
  <c r="F60" i="96"/>
  <c r="F42" i="96"/>
  <c r="H27" i="160"/>
  <c r="H52" i="160"/>
  <c r="H46" i="160"/>
  <c r="H45" i="160"/>
  <c r="H95" i="160"/>
  <c r="H93" i="160"/>
  <c r="H92" i="160"/>
  <c r="H90" i="160"/>
  <c r="H88" i="160"/>
  <c r="H86" i="160"/>
  <c r="H84" i="160"/>
  <c r="H82" i="160"/>
  <c r="H79" i="160"/>
  <c r="H78" i="160"/>
  <c r="H75" i="160"/>
  <c r="H71" i="160"/>
  <c r="H68" i="160"/>
  <c r="H59" i="160"/>
  <c r="H53" i="160"/>
  <c r="H50" i="160"/>
  <c r="H49" i="160"/>
  <c r="H48" i="160"/>
  <c r="H43" i="160"/>
  <c r="H41" i="160"/>
  <c r="H39" i="160"/>
  <c r="H37" i="160"/>
  <c r="H35" i="160"/>
  <c r="H33" i="160"/>
  <c r="H31" i="160"/>
  <c r="H29" i="160"/>
  <c r="H24" i="160"/>
  <c r="H22" i="160"/>
  <c r="H15" i="160"/>
  <c r="H7" i="160"/>
  <c r="H19" i="160"/>
  <c r="H25" i="160"/>
  <c r="H12" i="160"/>
  <c r="H94" i="160"/>
  <c r="H65" i="160"/>
  <c r="H76" i="160"/>
  <c r="H77" i="160"/>
  <c r="H80" i="160"/>
  <c r="H81" i="160"/>
  <c r="H83" i="160"/>
  <c r="H85" i="160"/>
  <c r="H87" i="160"/>
  <c r="H89" i="160"/>
  <c r="H91" i="160"/>
  <c r="F99" i="160"/>
  <c r="H69" i="160"/>
  <c r="H64" i="160"/>
  <c r="H66" i="160"/>
  <c r="H60" i="160"/>
  <c r="H61" i="160"/>
  <c r="H63" i="160"/>
  <c r="H72" i="160"/>
  <c r="H73" i="160"/>
  <c r="G99" i="160"/>
  <c r="H67" i="160"/>
  <c r="H70" i="160"/>
  <c r="H62" i="160"/>
  <c r="H51" i="160"/>
  <c r="H47" i="160"/>
  <c r="G54" i="160"/>
  <c r="H5" i="160"/>
  <c r="H8" i="160"/>
  <c r="H14" i="160"/>
  <c r="H9" i="160"/>
  <c r="H23" i="160"/>
  <c r="H11" i="160"/>
  <c r="H16" i="160"/>
  <c r="H26" i="160"/>
  <c r="H28" i="160"/>
  <c r="H30" i="160"/>
  <c r="H32" i="160"/>
  <c r="H34" i="160"/>
  <c r="H36" i="160"/>
  <c r="H38" i="160"/>
  <c r="H40" i="160"/>
  <c r="H42" i="160"/>
  <c r="H44" i="160"/>
  <c r="H21" i="160"/>
  <c r="H13" i="160"/>
  <c r="H20" i="160"/>
  <c r="F54" i="160"/>
  <c r="H18" i="160"/>
  <c r="H17" i="160"/>
  <c r="H4" i="160"/>
  <c r="H10" i="160"/>
  <c r="H6" i="160"/>
  <c r="H74" i="160"/>
  <c r="E69" i="96"/>
  <c r="F66" i="96"/>
  <c r="D69" i="96"/>
  <c r="F44" i="96"/>
  <c r="F41" i="96"/>
  <c r="F63" i="96"/>
  <c r="F55" i="96"/>
  <c r="F40" i="96"/>
  <c r="F52" i="96"/>
  <c r="F57" i="96"/>
  <c r="F67" i="96"/>
  <c r="F48" i="96"/>
  <c r="F64" i="96"/>
  <c r="F53" i="96"/>
  <c r="F59" i="96"/>
  <c r="F39" i="96"/>
  <c r="F43" i="96"/>
  <c r="F56" i="96"/>
  <c r="F45" i="96"/>
  <c r="F50" i="96"/>
  <c r="F8" i="96"/>
  <c r="F10" i="96"/>
  <c r="F11" i="96"/>
  <c r="F5" i="96"/>
  <c r="F13" i="96"/>
  <c r="F9" i="96"/>
  <c r="F4" i="96"/>
  <c r="F58" i="96"/>
  <c r="H135" i="90"/>
  <c r="H127" i="90"/>
  <c r="H103" i="90"/>
  <c r="H53" i="90"/>
  <c r="H48" i="90"/>
  <c r="H46" i="90"/>
  <c r="H45" i="90"/>
  <c r="H50" i="90"/>
  <c r="H49" i="90"/>
  <c r="H51" i="90"/>
  <c r="H47" i="90"/>
  <c r="H38" i="90"/>
  <c r="H16" i="90"/>
  <c r="H7" i="90"/>
  <c r="H27" i="90"/>
  <c r="H24" i="90"/>
  <c r="H17" i="90"/>
  <c r="H33" i="90"/>
  <c r="H28" i="90"/>
  <c r="H10" i="90"/>
  <c r="H25" i="90"/>
  <c r="H20" i="90"/>
  <c r="H15" i="90"/>
  <c r="H30" i="90"/>
  <c r="H29" i="90"/>
  <c r="H42" i="90"/>
  <c r="H23" i="90"/>
  <c r="H104" i="90"/>
  <c r="H122" i="90"/>
  <c r="H111" i="90"/>
  <c r="H118" i="90"/>
  <c r="H124" i="90"/>
  <c r="H6" i="90"/>
  <c r="H12" i="90"/>
  <c r="H5" i="90"/>
  <c r="H19" i="90"/>
  <c r="H13" i="90"/>
  <c r="H9" i="90"/>
  <c r="H36" i="90"/>
  <c r="H8" i="90"/>
  <c r="H35" i="90"/>
  <c r="H18" i="90"/>
  <c r="H11" i="90"/>
  <c r="H14" i="90"/>
  <c r="H21" i="90"/>
  <c r="H32" i="90"/>
  <c r="H39" i="90"/>
  <c r="H34" i="90"/>
  <c r="H41" i="90"/>
  <c r="H26" i="90"/>
  <c r="H40" i="90"/>
  <c r="H43" i="90"/>
  <c r="H22" i="90"/>
  <c r="H37" i="90"/>
  <c r="H31" i="90"/>
  <c r="H44" i="90"/>
  <c r="H106" i="90"/>
  <c r="H107" i="90"/>
  <c r="H109" i="90"/>
  <c r="H108" i="90"/>
  <c r="H102" i="90"/>
  <c r="H110" i="90"/>
  <c r="H115" i="90"/>
  <c r="H114" i="90"/>
  <c r="H116" i="90"/>
  <c r="H117" i="90"/>
  <c r="H119" i="90"/>
  <c r="H123" i="90"/>
  <c r="H121" i="90"/>
  <c r="H112" i="90"/>
  <c r="H126" i="90"/>
  <c r="H128" i="90"/>
  <c r="H130" i="90"/>
  <c r="H132" i="90"/>
  <c r="H134" i="90"/>
  <c r="H136" i="90"/>
  <c r="H4" i="90"/>
  <c r="H105" i="90"/>
  <c r="F35" i="96" l="1"/>
  <c r="H157" i="90"/>
  <c r="F69" i="96"/>
  <c r="H97" i="90"/>
  <c r="H99" i="160"/>
  <c r="H54" i="160"/>
  <c r="K46" i="98" l="1"/>
  <c r="L46" i="98"/>
  <c r="K47" i="98"/>
  <c r="L47" i="98"/>
  <c r="K48" i="98"/>
  <c r="L48" i="98"/>
  <c r="K49" i="98"/>
  <c r="L49" i="98"/>
  <c r="K50" i="98"/>
  <c r="L50" i="98"/>
  <c r="K51" i="98"/>
  <c r="L51" i="98"/>
  <c r="I12" i="98"/>
  <c r="J12" i="98"/>
  <c r="I22" i="98"/>
  <c r="J22" i="98"/>
  <c r="I14" i="98"/>
  <c r="J14" i="98"/>
  <c r="I19" i="98"/>
  <c r="J19" i="98"/>
  <c r="I64" i="98"/>
  <c r="J64" i="98"/>
  <c r="I60" i="98"/>
  <c r="J60" i="98"/>
  <c r="K87" i="98"/>
  <c r="L87" i="98"/>
  <c r="K86" i="98"/>
  <c r="L86" i="98"/>
  <c r="K85" i="98"/>
  <c r="L85" i="98"/>
  <c r="K84" i="98"/>
  <c r="L84" i="98"/>
  <c r="K83" i="98"/>
  <c r="L83" i="98"/>
  <c r="K82" i="98"/>
  <c r="L82" i="98"/>
  <c r="K81" i="98"/>
  <c r="L81" i="98"/>
  <c r="F46" i="98"/>
  <c r="G46" i="98"/>
  <c r="F47" i="98"/>
  <c r="G47" i="98"/>
  <c r="S46" i="98"/>
  <c r="S47" i="98"/>
  <c r="S81" i="98"/>
  <c r="S82" i="98"/>
  <c r="S83" i="98"/>
  <c r="S84" i="98"/>
  <c r="S85" i="98"/>
  <c r="S86" i="98"/>
  <c r="S87" i="98"/>
  <c r="F81" i="98"/>
  <c r="G81" i="98"/>
  <c r="F82" i="98"/>
  <c r="G82" i="98"/>
  <c r="F83" i="98"/>
  <c r="G83" i="98"/>
  <c r="F84" i="98"/>
  <c r="G84" i="98"/>
  <c r="F85" i="98"/>
  <c r="G85" i="98"/>
  <c r="F86" i="98"/>
  <c r="G86" i="98"/>
  <c r="F87" i="98"/>
  <c r="G87" i="98"/>
  <c r="S48" i="98"/>
  <c r="S49" i="98"/>
  <c r="S50" i="98"/>
  <c r="S51" i="98"/>
  <c r="F48" i="98"/>
  <c r="G48" i="98"/>
  <c r="F49" i="98"/>
  <c r="G49" i="98"/>
  <c r="F50" i="98"/>
  <c r="G50" i="98"/>
  <c r="F51" i="98"/>
  <c r="G51" i="98"/>
  <c r="S80" i="98"/>
  <c r="L80" i="98"/>
  <c r="K80" i="98"/>
  <c r="G80" i="98"/>
  <c r="F80" i="98"/>
  <c r="S79" i="98"/>
  <c r="L79" i="98"/>
  <c r="K79" i="98"/>
  <c r="G79" i="98"/>
  <c r="F79" i="98"/>
  <c r="S78" i="98"/>
  <c r="L78" i="98"/>
  <c r="K78" i="98"/>
  <c r="G78" i="98"/>
  <c r="F78" i="98"/>
  <c r="S77" i="98"/>
  <c r="L77" i="98"/>
  <c r="K77" i="98"/>
  <c r="G77" i="98"/>
  <c r="F77" i="98"/>
  <c r="S76" i="98"/>
  <c r="L76" i="98"/>
  <c r="K76" i="98"/>
  <c r="G76" i="98"/>
  <c r="F76" i="98"/>
  <c r="S75" i="98"/>
  <c r="L75" i="98"/>
  <c r="K75" i="98"/>
  <c r="G75" i="98"/>
  <c r="F75" i="98"/>
  <c r="S74" i="98"/>
  <c r="L74" i="98"/>
  <c r="K74" i="98"/>
  <c r="G74" i="98"/>
  <c r="F74" i="98"/>
  <c r="S73" i="98"/>
  <c r="L73" i="98"/>
  <c r="K73" i="98"/>
  <c r="G73" i="98"/>
  <c r="F73" i="98"/>
  <c r="S70" i="98"/>
  <c r="Z70" i="98" s="1"/>
  <c r="L70" i="98"/>
  <c r="K70" i="98"/>
  <c r="G70" i="98"/>
  <c r="F70" i="98"/>
  <c r="S61" i="98"/>
  <c r="Z61" i="98" s="1"/>
  <c r="L61" i="98"/>
  <c r="K61" i="98"/>
  <c r="G61" i="98"/>
  <c r="F61" i="98"/>
  <c r="S71" i="98"/>
  <c r="Z71" i="98" s="1"/>
  <c r="L71" i="98"/>
  <c r="K71" i="98"/>
  <c r="G71" i="98"/>
  <c r="F71" i="98"/>
  <c r="S66" i="98"/>
  <c r="Z66" i="98" s="1"/>
  <c r="L66" i="98"/>
  <c r="K66" i="98"/>
  <c r="G66" i="98"/>
  <c r="F66" i="98"/>
  <c r="S64" i="98"/>
  <c r="Z64" i="98" s="1"/>
  <c r="L64" i="98"/>
  <c r="K64" i="98"/>
  <c r="G64" i="98"/>
  <c r="F64" i="98"/>
  <c r="S60" i="98"/>
  <c r="Z60" i="98" s="1"/>
  <c r="L60" i="98"/>
  <c r="K60" i="98"/>
  <c r="G60" i="98"/>
  <c r="F60" i="98"/>
  <c r="S69" i="98"/>
  <c r="Z69" i="98" s="1"/>
  <c r="L69" i="98"/>
  <c r="K69" i="98"/>
  <c r="G69" i="98"/>
  <c r="F69" i="98"/>
  <c r="S65" i="98"/>
  <c r="Z65" i="98" s="1"/>
  <c r="L65" i="98"/>
  <c r="K65" i="98"/>
  <c r="J65" i="98"/>
  <c r="I65" i="98"/>
  <c r="G65" i="98"/>
  <c r="F65" i="98"/>
  <c r="S72" i="98"/>
  <c r="Z72" i="98" s="1"/>
  <c r="L72" i="98"/>
  <c r="K72" i="98"/>
  <c r="G72" i="98"/>
  <c r="F72" i="98"/>
  <c r="S58" i="98"/>
  <c r="Z58" i="98" s="1"/>
  <c r="L58" i="98"/>
  <c r="K58" i="98"/>
  <c r="J58" i="98"/>
  <c r="I58" i="98"/>
  <c r="G58" i="98"/>
  <c r="F58" i="98"/>
  <c r="S67" i="98"/>
  <c r="Z67" i="98" s="1"/>
  <c r="L67" i="98"/>
  <c r="K67" i="98"/>
  <c r="G67" i="98"/>
  <c r="F67" i="98"/>
  <c r="S68" i="98"/>
  <c r="Z68" i="98" s="1"/>
  <c r="L68" i="98"/>
  <c r="K68" i="98"/>
  <c r="G68" i="98"/>
  <c r="F68" i="98"/>
  <c r="S57" i="98"/>
  <c r="Z57" i="98" s="1"/>
  <c r="L57" i="98"/>
  <c r="K57" i="98"/>
  <c r="J57" i="98"/>
  <c r="I57" i="98"/>
  <c r="G57" i="98"/>
  <c r="F57" i="98"/>
  <c r="S59" i="98"/>
  <c r="Z59" i="98" s="1"/>
  <c r="L59" i="98"/>
  <c r="K59" i="98"/>
  <c r="J59" i="98"/>
  <c r="I59" i="98"/>
  <c r="G59" i="98"/>
  <c r="F59" i="98"/>
  <c r="S62" i="98"/>
  <c r="Z62" i="98" s="1"/>
  <c r="L62" i="98"/>
  <c r="K62" i="98"/>
  <c r="G62" i="98"/>
  <c r="F62" i="98"/>
  <c r="S63" i="98"/>
  <c r="Z63" i="98" s="1"/>
  <c r="L63" i="98"/>
  <c r="K63" i="98"/>
  <c r="J63" i="98"/>
  <c r="I63" i="98"/>
  <c r="G63" i="98"/>
  <c r="F63" i="98"/>
  <c r="S45" i="98"/>
  <c r="L45" i="98"/>
  <c r="K45" i="98"/>
  <c r="G45" i="98"/>
  <c r="F45" i="98"/>
  <c r="S44" i="98"/>
  <c r="L44" i="98"/>
  <c r="K44" i="98"/>
  <c r="G44" i="98"/>
  <c r="F44" i="98"/>
  <c r="S43" i="98"/>
  <c r="L43" i="98"/>
  <c r="K43" i="98"/>
  <c r="G43" i="98"/>
  <c r="F43" i="98"/>
  <c r="S42" i="98"/>
  <c r="L42" i="98"/>
  <c r="K42" i="98"/>
  <c r="G42" i="98"/>
  <c r="F42" i="98"/>
  <c r="S41" i="98"/>
  <c r="L41" i="98"/>
  <c r="K41" i="98"/>
  <c r="G41" i="98"/>
  <c r="F41" i="98"/>
  <c r="S40" i="98"/>
  <c r="L40" i="98"/>
  <c r="K40" i="98"/>
  <c r="G40" i="98"/>
  <c r="F40" i="98"/>
  <c r="S39" i="98"/>
  <c r="L39" i="98"/>
  <c r="K39" i="98"/>
  <c r="G39" i="98"/>
  <c r="F39" i="98"/>
  <c r="S38" i="98"/>
  <c r="L38" i="98"/>
  <c r="K38" i="98"/>
  <c r="G38" i="98"/>
  <c r="F38" i="98"/>
  <c r="S37" i="98"/>
  <c r="L37" i="98"/>
  <c r="K37" i="98"/>
  <c r="G37" i="98"/>
  <c r="F37" i="98"/>
  <c r="S36" i="98"/>
  <c r="L36" i="98"/>
  <c r="K36" i="98"/>
  <c r="G36" i="98"/>
  <c r="F36" i="98"/>
  <c r="S35" i="98"/>
  <c r="L35" i="98"/>
  <c r="K35" i="98"/>
  <c r="G35" i="98"/>
  <c r="F35" i="98"/>
  <c r="S34" i="98"/>
  <c r="L34" i="98"/>
  <c r="K34" i="98"/>
  <c r="G34" i="98"/>
  <c r="F34" i="98"/>
  <c r="S33" i="98"/>
  <c r="L33" i="98"/>
  <c r="K33" i="98"/>
  <c r="G33" i="98"/>
  <c r="F33" i="98"/>
  <c r="S32" i="98"/>
  <c r="L32" i="98"/>
  <c r="K32" i="98"/>
  <c r="G32" i="98"/>
  <c r="F32" i="98"/>
  <c r="S31" i="98"/>
  <c r="L31" i="98"/>
  <c r="K31" i="98"/>
  <c r="G31" i="98"/>
  <c r="F31" i="98"/>
  <c r="S30" i="98"/>
  <c r="L30" i="98"/>
  <c r="K30" i="98"/>
  <c r="G30" i="98"/>
  <c r="F30" i="98"/>
  <c r="S29" i="98"/>
  <c r="L29" i="98"/>
  <c r="K29" i="98"/>
  <c r="G29" i="98"/>
  <c r="F29" i="98"/>
  <c r="S28" i="98"/>
  <c r="L28" i="98"/>
  <c r="K28" i="98"/>
  <c r="G28" i="98"/>
  <c r="F28" i="98"/>
  <c r="S27" i="98"/>
  <c r="L27" i="98"/>
  <c r="K27" i="98"/>
  <c r="G27" i="98"/>
  <c r="F27" i="98"/>
  <c r="S26" i="98"/>
  <c r="L26" i="98"/>
  <c r="K26" i="98"/>
  <c r="G26" i="98"/>
  <c r="F26" i="98"/>
  <c r="S25" i="98"/>
  <c r="L25" i="98"/>
  <c r="K25" i="98"/>
  <c r="G25" i="98"/>
  <c r="F25" i="98"/>
  <c r="S24" i="98"/>
  <c r="L24" i="98"/>
  <c r="K24" i="98"/>
  <c r="G24" i="98"/>
  <c r="F24" i="98"/>
  <c r="S12" i="98"/>
  <c r="Z12" i="98" s="1"/>
  <c r="L12" i="98"/>
  <c r="K12" i="98"/>
  <c r="G12" i="98"/>
  <c r="F12" i="98"/>
  <c r="S14" i="98"/>
  <c r="Z14" i="98" s="1"/>
  <c r="L14" i="98"/>
  <c r="K14" i="98"/>
  <c r="G14" i="98"/>
  <c r="F14" i="98"/>
  <c r="S13" i="98"/>
  <c r="Z13" i="98" s="1"/>
  <c r="L13" i="98"/>
  <c r="K13" i="98"/>
  <c r="J13" i="98"/>
  <c r="I13" i="98"/>
  <c r="G13" i="98"/>
  <c r="F13" i="98"/>
  <c r="S17" i="98"/>
  <c r="Z17" i="98" s="1"/>
  <c r="L17" i="98"/>
  <c r="K17" i="98"/>
  <c r="J17" i="98"/>
  <c r="I17" i="98"/>
  <c r="G17" i="98"/>
  <c r="F17" i="98"/>
  <c r="S16" i="98"/>
  <c r="Z16" i="98" s="1"/>
  <c r="L16" i="98"/>
  <c r="K16" i="98"/>
  <c r="J16" i="98"/>
  <c r="I16" i="98"/>
  <c r="G16" i="98"/>
  <c r="F16" i="98"/>
  <c r="S9" i="98"/>
  <c r="Z9" i="98" s="1"/>
  <c r="L9" i="98"/>
  <c r="K9" i="98"/>
  <c r="J9" i="98"/>
  <c r="I9" i="98"/>
  <c r="G9" i="98"/>
  <c r="F9" i="98"/>
  <c r="S6" i="98"/>
  <c r="Z6" i="98" s="1"/>
  <c r="L6" i="98"/>
  <c r="K6" i="98"/>
  <c r="J6" i="98"/>
  <c r="I6" i="98"/>
  <c r="G6" i="98"/>
  <c r="F6" i="98"/>
  <c r="S15" i="98"/>
  <c r="Z15" i="98" s="1"/>
  <c r="L15" i="98"/>
  <c r="K15" i="98"/>
  <c r="J15" i="98"/>
  <c r="I15" i="98"/>
  <c r="G15" i="98"/>
  <c r="F15" i="98"/>
  <c r="S23" i="98"/>
  <c r="Z23" i="98" s="1"/>
  <c r="L23" i="98"/>
  <c r="K23" i="98"/>
  <c r="J23" i="98"/>
  <c r="I23" i="98"/>
  <c r="G23" i="98"/>
  <c r="F23" i="98"/>
  <c r="S22" i="98"/>
  <c r="Z22" i="98" s="1"/>
  <c r="L22" i="98"/>
  <c r="K22" i="98"/>
  <c r="G22" i="98"/>
  <c r="F22" i="98"/>
  <c r="S11" i="98"/>
  <c r="Z11" i="98" s="1"/>
  <c r="L11" i="98"/>
  <c r="K11" i="98"/>
  <c r="J11" i="98"/>
  <c r="I11" i="98"/>
  <c r="G11" i="98"/>
  <c r="F11" i="98"/>
  <c r="S4" i="98"/>
  <c r="Z4" i="98" s="1"/>
  <c r="L4" i="98"/>
  <c r="K4" i="98"/>
  <c r="J4" i="98"/>
  <c r="I4" i="98"/>
  <c r="G4" i="98"/>
  <c r="F4" i="98"/>
  <c r="S18" i="98"/>
  <c r="Z18" i="98" s="1"/>
  <c r="L18" i="98"/>
  <c r="K18" i="98"/>
  <c r="J18" i="98"/>
  <c r="I18" i="98"/>
  <c r="G18" i="98"/>
  <c r="F18" i="98"/>
  <c r="S20" i="98"/>
  <c r="Z20" i="98" s="1"/>
  <c r="L20" i="98"/>
  <c r="K20" i="98"/>
  <c r="J20" i="98"/>
  <c r="I20" i="98"/>
  <c r="G20" i="98"/>
  <c r="F20" i="98"/>
  <c r="S21" i="98"/>
  <c r="Z21" i="98" s="1"/>
  <c r="L21" i="98"/>
  <c r="K21" i="98"/>
  <c r="J21" i="98"/>
  <c r="I21" i="98"/>
  <c r="G21" i="98"/>
  <c r="F21" i="98"/>
  <c r="S19" i="98"/>
  <c r="Z19" i="98" s="1"/>
  <c r="L19" i="98"/>
  <c r="K19" i="98"/>
  <c r="G19" i="98"/>
  <c r="F19" i="98"/>
  <c r="S8" i="98"/>
  <c r="Z8" i="98" s="1"/>
  <c r="L8" i="98"/>
  <c r="K8" i="98"/>
  <c r="J8" i="98"/>
  <c r="I8" i="98"/>
  <c r="G8" i="98"/>
  <c r="F8" i="98"/>
  <c r="S10" i="98"/>
  <c r="Z10" i="98" s="1"/>
  <c r="L10" i="98"/>
  <c r="K10" i="98"/>
  <c r="J10" i="98"/>
  <c r="I10" i="98"/>
  <c r="G10" i="98"/>
  <c r="F10" i="98"/>
  <c r="S7" i="98"/>
  <c r="Z7" i="98" s="1"/>
  <c r="L7" i="98"/>
  <c r="K7" i="98"/>
  <c r="J7" i="98"/>
  <c r="I7" i="98"/>
  <c r="G7" i="98"/>
  <c r="F7" i="98"/>
  <c r="S5" i="98"/>
  <c r="Z5" i="98" s="1"/>
  <c r="L5" i="98"/>
  <c r="K5" i="98"/>
  <c r="J5" i="98"/>
  <c r="I5" i="98"/>
  <c r="G5" i="98"/>
  <c r="F5" i="98"/>
  <c r="S56" i="88"/>
  <c r="Z56" i="88" s="1"/>
  <c r="L56" i="88"/>
  <c r="K56" i="88"/>
  <c r="G56" i="88"/>
  <c r="F56" i="88"/>
  <c r="S55" i="88"/>
  <c r="Z55" i="88" s="1"/>
  <c r="L55" i="88"/>
  <c r="K55" i="88"/>
  <c r="G55" i="88"/>
  <c r="F55" i="88"/>
  <c r="S54" i="88"/>
  <c r="Z54" i="88" s="1"/>
  <c r="L54" i="88"/>
  <c r="K54" i="88"/>
  <c r="G54" i="88"/>
  <c r="F54" i="88"/>
  <c r="S53" i="88"/>
  <c r="Z53" i="88" s="1"/>
  <c r="L53" i="88"/>
  <c r="K53" i="88"/>
  <c r="G53" i="88"/>
  <c r="F53" i="88"/>
  <c r="S52" i="88"/>
  <c r="Z52" i="88" s="1"/>
  <c r="L52" i="88"/>
  <c r="K52" i="88"/>
  <c r="G52" i="88"/>
  <c r="F52" i="88"/>
  <c r="S51" i="88"/>
  <c r="Z51" i="88" s="1"/>
  <c r="L51" i="88"/>
  <c r="K51" i="88"/>
  <c r="G51" i="88"/>
  <c r="F51" i="88"/>
  <c r="S50" i="88"/>
  <c r="Z50" i="88" s="1"/>
  <c r="L50" i="88"/>
  <c r="K50" i="88"/>
  <c r="G50" i="88"/>
  <c r="F50" i="88"/>
  <c r="S49" i="88"/>
  <c r="Z49" i="88" s="1"/>
  <c r="L49" i="88"/>
  <c r="K49" i="88"/>
  <c r="G49" i="88"/>
  <c r="F49" i="88"/>
  <c r="S48" i="88"/>
  <c r="Z48" i="88" s="1"/>
  <c r="L48" i="88"/>
  <c r="K48" i="88"/>
  <c r="G48" i="88"/>
  <c r="F48" i="88"/>
  <c r="S47" i="88"/>
  <c r="Z47" i="88" s="1"/>
  <c r="L47" i="88"/>
  <c r="K47" i="88"/>
  <c r="J47" i="88"/>
  <c r="I47" i="88"/>
  <c r="G47" i="88"/>
  <c r="F47" i="88"/>
  <c r="S41" i="88"/>
  <c r="Z41" i="88" s="1"/>
  <c r="L41" i="88"/>
  <c r="K41" i="88"/>
  <c r="J41" i="88"/>
  <c r="I41" i="88"/>
  <c r="G41" i="88"/>
  <c r="F41" i="88"/>
  <c r="S39" i="88"/>
  <c r="Z39" i="88" s="1"/>
  <c r="L39" i="88"/>
  <c r="K39" i="88"/>
  <c r="J39" i="88"/>
  <c r="I39" i="88"/>
  <c r="G39" i="88"/>
  <c r="F39" i="88"/>
  <c r="S45" i="88"/>
  <c r="Z45" i="88" s="1"/>
  <c r="L45" i="88"/>
  <c r="K45" i="88"/>
  <c r="J45" i="88"/>
  <c r="I45" i="88"/>
  <c r="G45" i="88"/>
  <c r="F45" i="88"/>
  <c r="S42" i="88"/>
  <c r="Z42" i="88" s="1"/>
  <c r="L42" i="88"/>
  <c r="K42" i="88"/>
  <c r="J42" i="88"/>
  <c r="I42" i="88"/>
  <c r="G42" i="88"/>
  <c r="F42" i="88"/>
  <c r="S40" i="88"/>
  <c r="Z40" i="88" s="1"/>
  <c r="L40" i="88"/>
  <c r="K40" i="88"/>
  <c r="J40" i="88"/>
  <c r="I40" i="88"/>
  <c r="G40" i="88"/>
  <c r="F40" i="88"/>
  <c r="S46" i="88"/>
  <c r="Z46" i="88" s="1"/>
  <c r="L46" i="88"/>
  <c r="K46" i="88"/>
  <c r="J46" i="88"/>
  <c r="I46" i="88"/>
  <c r="G46" i="88"/>
  <c r="F46" i="88"/>
  <c r="S43" i="88"/>
  <c r="Z43" i="88" s="1"/>
  <c r="L43" i="88"/>
  <c r="K43" i="88"/>
  <c r="J43" i="88"/>
  <c r="I43" i="88"/>
  <c r="G43" i="88"/>
  <c r="F43" i="88"/>
  <c r="S44" i="88"/>
  <c r="Z44" i="88" s="1"/>
  <c r="L44" i="88"/>
  <c r="K44" i="88"/>
  <c r="J44" i="88"/>
  <c r="I44" i="88"/>
  <c r="G44" i="88"/>
  <c r="F44" i="88"/>
  <c r="S38" i="88"/>
  <c r="Z38" i="88" s="1"/>
  <c r="L38" i="88"/>
  <c r="K38" i="88"/>
  <c r="J38" i="88"/>
  <c r="I38" i="88"/>
  <c r="G38" i="88"/>
  <c r="F38" i="88"/>
  <c r="I4" i="88"/>
  <c r="J4" i="88"/>
  <c r="I13" i="88"/>
  <c r="J13" i="88"/>
  <c r="I8" i="88"/>
  <c r="J8" i="88"/>
  <c r="S32" i="88"/>
  <c r="L32" i="88"/>
  <c r="K32" i="88"/>
  <c r="G32" i="88"/>
  <c r="F32" i="88"/>
  <c r="S31" i="88"/>
  <c r="L31" i="88"/>
  <c r="K31" i="88"/>
  <c r="G31" i="88"/>
  <c r="F31" i="88"/>
  <c r="S30" i="88"/>
  <c r="L30" i="88"/>
  <c r="K30" i="88"/>
  <c r="G30" i="88"/>
  <c r="F30" i="88"/>
  <c r="S29" i="88"/>
  <c r="L29" i="88"/>
  <c r="K29" i="88"/>
  <c r="G29" i="88"/>
  <c r="F29" i="88"/>
  <c r="S28" i="88"/>
  <c r="L28" i="88"/>
  <c r="K28" i="88"/>
  <c r="G28" i="88"/>
  <c r="F28" i="88"/>
  <c r="S27" i="88"/>
  <c r="L27" i="88"/>
  <c r="K27" i="88"/>
  <c r="G27" i="88"/>
  <c r="F27" i="88"/>
  <c r="S26" i="88"/>
  <c r="L26" i="88"/>
  <c r="K26" i="88"/>
  <c r="G26" i="88"/>
  <c r="F26" i="88"/>
  <c r="S25" i="88"/>
  <c r="L25" i="88"/>
  <c r="K25" i="88"/>
  <c r="G25" i="88"/>
  <c r="F25" i="88"/>
  <c r="S24" i="88"/>
  <c r="L24" i="88"/>
  <c r="K24" i="88"/>
  <c r="G24" i="88"/>
  <c r="F24" i="88"/>
  <c r="S23" i="88"/>
  <c r="L23" i="88"/>
  <c r="K23" i="88"/>
  <c r="G23" i="88"/>
  <c r="F23" i="88"/>
  <c r="S22" i="88"/>
  <c r="L22" i="88"/>
  <c r="K22" i="88"/>
  <c r="G22" i="88"/>
  <c r="F22" i="88"/>
  <c r="S8" i="88"/>
  <c r="Z8" i="88" s="1"/>
  <c r="L8" i="88"/>
  <c r="K8" i="88"/>
  <c r="G8" i="88"/>
  <c r="F8" i="88"/>
  <c r="S20" i="88"/>
  <c r="L20" i="88"/>
  <c r="K20" i="88"/>
  <c r="G20" i="88"/>
  <c r="F20" i="88"/>
  <c r="S16" i="88"/>
  <c r="L16" i="88"/>
  <c r="K16" i="88"/>
  <c r="G16" i="88"/>
  <c r="F16" i="88"/>
  <c r="S19" i="88"/>
  <c r="L19" i="88"/>
  <c r="K19" i="88"/>
  <c r="G19" i="88"/>
  <c r="F19" i="88"/>
  <c r="S13" i="88"/>
  <c r="Z13" i="88" s="1"/>
  <c r="L13" i="88"/>
  <c r="K13" i="88"/>
  <c r="G13" i="88"/>
  <c r="F13" i="88"/>
  <c r="S4" i="88"/>
  <c r="Z4" i="88" s="1"/>
  <c r="L4" i="88"/>
  <c r="K4" i="88"/>
  <c r="G4" i="88"/>
  <c r="F4" i="88"/>
  <c r="S12" i="88"/>
  <c r="Z12" i="88" s="1"/>
  <c r="L12" i="88"/>
  <c r="K12" i="88"/>
  <c r="J12" i="88"/>
  <c r="I12" i="88"/>
  <c r="G12" i="88"/>
  <c r="F12" i="88"/>
  <c r="S21" i="88"/>
  <c r="L21" i="88"/>
  <c r="K21" i="88"/>
  <c r="G21" i="88"/>
  <c r="F21" i="88"/>
  <c r="S6" i="88"/>
  <c r="Z6" i="88" s="1"/>
  <c r="L6" i="88"/>
  <c r="K6" i="88"/>
  <c r="J6" i="88"/>
  <c r="I6" i="88"/>
  <c r="G6" i="88"/>
  <c r="F6" i="88"/>
  <c r="S14" i="88"/>
  <c r="Z14" i="88" s="1"/>
  <c r="L14" i="88"/>
  <c r="K14" i="88"/>
  <c r="J14" i="88"/>
  <c r="I14" i="88"/>
  <c r="G14" i="88"/>
  <c r="F14" i="88"/>
  <c r="S10" i="88"/>
  <c r="Z10" i="88" s="1"/>
  <c r="L10" i="88"/>
  <c r="K10" i="88"/>
  <c r="J10" i="88"/>
  <c r="I10" i="88"/>
  <c r="G10" i="88"/>
  <c r="F10" i="88"/>
  <c r="S15" i="88"/>
  <c r="Z15" i="88" s="1"/>
  <c r="L15" i="88"/>
  <c r="K15" i="88"/>
  <c r="J15" i="88"/>
  <c r="I15" i="88"/>
  <c r="G15" i="88"/>
  <c r="F15" i="88"/>
  <c r="S18" i="88"/>
  <c r="L18" i="88"/>
  <c r="K18" i="88"/>
  <c r="G18" i="88"/>
  <c r="F18" i="88"/>
  <c r="S7" i="88"/>
  <c r="Z7" i="88" s="1"/>
  <c r="L7" i="88"/>
  <c r="K7" i="88"/>
  <c r="J7" i="88"/>
  <c r="I7" i="88"/>
  <c r="G7" i="88"/>
  <c r="F7" i="88"/>
  <c r="S17" i="88"/>
  <c r="L17" i="88"/>
  <c r="K17" i="88"/>
  <c r="G17" i="88"/>
  <c r="F17" i="88"/>
  <c r="S11" i="88"/>
  <c r="L11" i="88"/>
  <c r="K11" i="88"/>
  <c r="J11" i="88"/>
  <c r="I11" i="88"/>
  <c r="G11" i="88"/>
  <c r="F11" i="88"/>
  <c r="S9" i="88"/>
  <c r="L9" i="88"/>
  <c r="K9" i="88"/>
  <c r="J9" i="88"/>
  <c r="I9" i="88"/>
  <c r="G9" i="88"/>
  <c r="F9" i="88"/>
  <c r="S5" i="88"/>
  <c r="L5" i="88"/>
  <c r="K5" i="88"/>
  <c r="J5" i="88"/>
  <c r="I5" i="88"/>
  <c r="G5" i="88"/>
  <c r="F5" i="88"/>
  <c r="F93" i="98" l="1"/>
  <c r="G93" i="98"/>
  <c r="H45" i="88"/>
  <c r="H84" i="98"/>
  <c r="H83" i="98"/>
  <c r="H47" i="98"/>
  <c r="H46" i="98"/>
  <c r="H47" i="88"/>
  <c r="F33" i="88"/>
  <c r="Z9" i="88"/>
  <c r="G33" i="88"/>
  <c r="H15" i="88"/>
  <c r="F57" i="88"/>
  <c r="H43" i="88"/>
  <c r="H42" i="88"/>
  <c r="H48" i="88"/>
  <c r="H50" i="88"/>
  <c r="H52" i="88"/>
  <c r="H54" i="88"/>
  <c r="H56" i="88"/>
  <c r="G57" i="88"/>
  <c r="H44" i="88"/>
  <c r="H46" i="88"/>
  <c r="H40" i="88"/>
  <c r="H39" i="88"/>
  <c r="H41" i="88"/>
  <c r="H49" i="88"/>
  <c r="H51" i="88"/>
  <c r="H53" i="88"/>
  <c r="H55" i="88"/>
  <c r="H26" i="98"/>
  <c r="H28" i="98"/>
  <c r="H34" i="98"/>
  <c r="H36" i="98"/>
  <c r="H44" i="98"/>
  <c r="H51" i="98"/>
  <c r="H49" i="98"/>
  <c r="H14" i="98"/>
  <c r="H87" i="98"/>
  <c r="H86" i="98"/>
  <c r="H85" i="98"/>
  <c r="H82" i="98"/>
  <c r="H81" i="98"/>
  <c r="H80" i="98"/>
  <c r="H78" i="98"/>
  <c r="H76" i="98"/>
  <c r="H74" i="98"/>
  <c r="H70" i="98"/>
  <c r="H71" i="98"/>
  <c r="H64" i="98"/>
  <c r="H65" i="98"/>
  <c r="H67" i="98"/>
  <c r="H48" i="98"/>
  <c r="H42" i="98"/>
  <c r="H40" i="98"/>
  <c r="H38" i="98"/>
  <c r="H32" i="98"/>
  <c r="H30" i="98"/>
  <c r="H24" i="98"/>
  <c r="H13" i="98"/>
  <c r="H23" i="98"/>
  <c r="H4" i="98"/>
  <c r="H8" i="98"/>
  <c r="F52" i="98"/>
  <c r="H62" i="98"/>
  <c r="H68" i="98"/>
  <c r="H69" i="98"/>
  <c r="H59" i="98"/>
  <c r="H57" i="98"/>
  <c r="H58" i="98"/>
  <c r="H72" i="98"/>
  <c r="H60" i="98"/>
  <c r="H66" i="98"/>
  <c r="H61" i="98"/>
  <c r="H73" i="98"/>
  <c r="H75" i="98"/>
  <c r="H77" i="98"/>
  <c r="H79" i="98"/>
  <c r="H19" i="98"/>
  <c r="H18" i="98"/>
  <c r="H15" i="98"/>
  <c r="H16" i="98"/>
  <c r="H17" i="98"/>
  <c r="H12" i="98"/>
  <c r="H25" i="98"/>
  <c r="H27" i="98"/>
  <c r="H29" i="98"/>
  <c r="H31" i="98"/>
  <c r="H33" i="98"/>
  <c r="H35" i="98"/>
  <c r="H37" i="98"/>
  <c r="H39" i="98"/>
  <c r="H41" i="98"/>
  <c r="H43" i="98"/>
  <c r="H45" i="98"/>
  <c r="G52" i="98"/>
  <c r="H7" i="98"/>
  <c r="H10" i="98"/>
  <c r="H21" i="98"/>
  <c r="H20" i="98"/>
  <c r="H11" i="98"/>
  <c r="H22" i="98"/>
  <c r="H6" i="98"/>
  <c r="H9" i="98"/>
  <c r="H50" i="98"/>
  <c r="H63" i="98"/>
  <c r="H5" i="98"/>
  <c r="H38" i="88"/>
  <c r="H31" i="88"/>
  <c r="H29" i="88"/>
  <c r="H27" i="88"/>
  <c r="H25" i="88"/>
  <c r="H23" i="88"/>
  <c r="Z11" i="88"/>
  <c r="Z5" i="88"/>
  <c r="H8" i="88"/>
  <c r="H16" i="88"/>
  <c r="H13" i="88"/>
  <c r="H12" i="88"/>
  <c r="H17" i="88"/>
  <c r="H11" i="88"/>
  <c r="H10" i="88"/>
  <c r="H21" i="88"/>
  <c r="H9" i="88"/>
  <c r="H7" i="88"/>
  <c r="H18" i="88"/>
  <c r="H14" i="88"/>
  <c r="H6" i="88"/>
  <c r="H4" i="88"/>
  <c r="H19" i="88"/>
  <c r="H20" i="88"/>
  <c r="H22" i="88"/>
  <c r="H24" i="88"/>
  <c r="H26" i="88"/>
  <c r="H28" i="88"/>
  <c r="H30" i="88"/>
  <c r="H32" i="88"/>
  <c r="H5" i="88"/>
  <c r="H93" i="98" l="1"/>
  <c r="H57" i="88"/>
  <c r="H33" i="88"/>
  <c r="H52" i="98"/>
  <c r="S53" i="82" l="1"/>
  <c r="L53" i="82"/>
  <c r="K53" i="82"/>
  <c r="G53" i="82"/>
  <c r="F53" i="82"/>
  <c r="S50" i="82"/>
  <c r="L50" i="82"/>
  <c r="K50" i="82"/>
  <c r="G50" i="82"/>
  <c r="F50" i="82"/>
  <c r="S57" i="82"/>
  <c r="L57" i="82"/>
  <c r="K57" i="82"/>
  <c r="G57" i="82"/>
  <c r="F57" i="82"/>
  <c r="S54" i="82"/>
  <c r="Z54" i="82" s="1"/>
  <c r="L54" i="82"/>
  <c r="K54" i="82"/>
  <c r="G54" i="82"/>
  <c r="F54" i="82"/>
  <c r="S55" i="82"/>
  <c r="Z53" i="82" s="1"/>
  <c r="L55" i="82"/>
  <c r="K55" i="82"/>
  <c r="G55" i="82"/>
  <c r="F55" i="82"/>
  <c r="S48" i="82"/>
  <c r="L48" i="82"/>
  <c r="K48" i="82"/>
  <c r="J48" i="82"/>
  <c r="I48" i="82"/>
  <c r="G48" i="82"/>
  <c r="F48" i="82"/>
  <c r="S56" i="82"/>
  <c r="L56" i="82"/>
  <c r="K56" i="82"/>
  <c r="G56" i="82"/>
  <c r="F56" i="82"/>
  <c r="S45" i="82"/>
  <c r="Z50" i="82" s="1"/>
  <c r="L45" i="82"/>
  <c r="K45" i="82"/>
  <c r="J45" i="82"/>
  <c r="I45" i="82"/>
  <c r="G45" i="82"/>
  <c r="F45" i="82"/>
  <c r="S52" i="82"/>
  <c r="L52" i="82"/>
  <c r="K52" i="82"/>
  <c r="G52" i="82"/>
  <c r="F52" i="82"/>
  <c r="S46" i="82"/>
  <c r="L46" i="82"/>
  <c r="K46" i="82"/>
  <c r="J46" i="82"/>
  <c r="I46" i="82"/>
  <c r="G46" i="82"/>
  <c r="F46" i="82"/>
  <c r="S51" i="82"/>
  <c r="Z45" i="82" s="1"/>
  <c r="L51" i="82"/>
  <c r="K51" i="82"/>
  <c r="G51" i="82"/>
  <c r="F51" i="82"/>
  <c r="S43" i="82"/>
  <c r="L43" i="82"/>
  <c r="K43" i="82"/>
  <c r="J43" i="82"/>
  <c r="I43" i="82"/>
  <c r="G43" i="82"/>
  <c r="F43" i="82"/>
  <c r="S44" i="82"/>
  <c r="Z46" i="82" s="1"/>
  <c r="L44" i="82"/>
  <c r="K44" i="82"/>
  <c r="J44" i="82"/>
  <c r="I44" i="82"/>
  <c r="G44" i="82"/>
  <c r="F44" i="82"/>
  <c r="S47" i="82"/>
  <c r="L47" i="82"/>
  <c r="K47" i="82"/>
  <c r="J47" i="82"/>
  <c r="I47" i="82"/>
  <c r="G47" i="82"/>
  <c r="F47" i="82"/>
  <c r="S49" i="82"/>
  <c r="Z48" i="82" s="1"/>
  <c r="L49" i="82"/>
  <c r="K49" i="82"/>
  <c r="G49" i="82"/>
  <c r="F49" i="82"/>
  <c r="S42" i="82"/>
  <c r="L42" i="82"/>
  <c r="K42" i="82"/>
  <c r="J42" i="82"/>
  <c r="I42" i="82"/>
  <c r="G42" i="82"/>
  <c r="F42" i="82"/>
  <c r="S40" i="82"/>
  <c r="L40" i="82"/>
  <c r="K40" i="82"/>
  <c r="J40" i="82"/>
  <c r="I40" i="82"/>
  <c r="G40" i="82"/>
  <c r="F40" i="82"/>
  <c r="S41" i="82"/>
  <c r="Z41" i="82" s="1"/>
  <c r="L41" i="82"/>
  <c r="K41" i="82"/>
  <c r="J41" i="82"/>
  <c r="I41" i="82"/>
  <c r="G41" i="82"/>
  <c r="F41" i="82"/>
  <c r="S39" i="82"/>
  <c r="Z39" i="82" s="1"/>
  <c r="L39" i="82"/>
  <c r="K39" i="82"/>
  <c r="J39" i="82"/>
  <c r="I39" i="82"/>
  <c r="G39" i="82"/>
  <c r="F39" i="82"/>
  <c r="S74" i="80"/>
  <c r="L74" i="80"/>
  <c r="K74" i="80"/>
  <c r="G74" i="80"/>
  <c r="F74" i="80"/>
  <c r="S73" i="80"/>
  <c r="L73" i="80"/>
  <c r="K73" i="80"/>
  <c r="G73" i="80"/>
  <c r="F73" i="80"/>
  <c r="S72" i="80"/>
  <c r="L72" i="80"/>
  <c r="K72" i="80"/>
  <c r="G72" i="80"/>
  <c r="F72" i="80"/>
  <c r="S71" i="80"/>
  <c r="L71" i="80"/>
  <c r="K71" i="80"/>
  <c r="G71" i="80"/>
  <c r="F71" i="80"/>
  <c r="S70" i="80"/>
  <c r="L70" i="80"/>
  <c r="K70" i="80"/>
  <c r="G70" i="80"/>
  <c r="F70" i="80"/>
  <c r="S69" i="80"/>
  <c r="L69" i="80"/>
  <c r="K69" i="80"/>
  <c r="G69" i="80"/>
  <c r="F69" i="80"/>
  <c r="S68" i="80"/>
  <c r="L68" i="80"/>
  <c r="K68" i="80"/>
  <c r="G68" i="80"/>
  <c r="F68" i="80"/>
  <c r="S67" i="80"/>
  <c r="L67" i="80"/>
  <c r="K67" i="80"/>
  <c r="G67" i="80"/>
  <c r="F67" i="80"/>
  <c r="S66" i="80"/>
  <c r="L66" i="80"/>
  <c r="K66" i="80"/>
  <c r="G66" i="80"/>
  <c r="F66" i="80"/>
  <c r="S59" i="80"/>
  <c r="Z59" i="80" s="1"/>
  <c r="L59" i="80"/>
  <c r="K59" i="80"/>
  <c r="G59" i="80"/>
  <c r="F59" i="80"/>
  <c r="S55" i="80"/>
  <c r="Z55" i="80" s="1"/>
  <c r="L55" i="80"/>
  <c r="K55" i="80"/>
  <c r="G55" i="80"/>
  <c r="F55" i="80"/>
  <c r="S87" i="80"/>
  <c r="Z87" i="80" s="1"/>
  <c r="L87" i="80"/>
  <c r="K87" i="80"/>
  <c r="G87" i="80"/>
  <c r="F87" i="80"/>
  <c r="S60" i="80"/>
  <c r="Z60" i="80" s="1"/>
  <c r="L60" i="80"/>
  <c r="K60" i="80"/>
  <c r="G60" i="80"/>
  <c r="F60" i="80"/>
  <c r="S63" i="80"/>
  <c r="Z63" i="80" s="1"/>
  <c r="L63" i="80"/>
  <c r="K63" i="80"/>
  <c r="G63" i="80"/>
  <c r="F63" i="80"/>
  <c r="S64" i="80"/>
  <c r="Z64" i="80" s="1"/>
  <c r="L64" i="80"/>
  <c r="K64" i="80"/>
  <c r="G64" i="80"/>
  <c r="F64" i="80"/>
  <c r="S62" i="80"/>
  <c r="Z62" i="80" s="1"/>
  <c r="L62" i="80"/>
  <c r="K62" i="80"/>
  <c r="G62" i="80"/>
  <c r="F62" i="80"/>
  <c r="S61" i="80"/>
  <c r="Z61" i="80" s="1"/>
  <c r="L61" i="80"/>
  <c r="K61" i="80"/>
  <c r="G61" i="80"/>
  <c r="F61" i="80"/>
  <c r="S51" i="80"/>
  <c r="Z51" i="80" s="1"/>
  <c r="L51" i="80"/>
  <c r="K51" i="80"/>
  <c r="G51" i="80"/>
  <c r="F51" i="80"/>
  <c r="S53" i="80"/>
  <c r="Z53" i="80" s="1"/>
  <c r="L53" i="80"/>
  <c r="K53" i="80"/>
  <c r="G53" i="80"/>
  <c r="F53" i="80"/>
  <c r="S57" i="80"/>
  <c r="Z57" i="80" s="1"/>
  <c r="L57" i="80"/>
  <c r="K57" i="80"/>
  <c r="G57" i="80"/>
  <c r="F57" i="80"/>
  <c r="S54" i="80"/>
  <c r="Z54" i="80" s="1"/>
  <c r="L54" i="80"/>
  <c r="K54" i="80"/>
  <c r="G54" i="80"/>
  <c r="F54" i="80"/>
  <c r="S50" i="80"/>
  <c r="Z50" i="80" s="1"/>
  <c r="L50" i="80"/>
  <c r="K50" i="80"/>
  <c r="I50" i="80"/>
  <c r="G50" i="80"/>
  <c r="F50" i="80"/>
  <c r="S52" i="80"/>
  <c r="Z52" i="80" s="1"/>
  <c r="L52" i="80"/>
  <c r="K52" i="80"/>
  <c r="G52" i="80"/>
  <c r="F52" i="80"/>
  <c r="S58" i="80"/>
  <c r="Z58" i="80" s="1"/>
  <c r="L58" i="80"/>
  <c r="K58" i="80"/>
  <c r="G58" i="80"/>
  <c r="F58" i="80"/>
  <c r="S56" i="80"/>
  <c r="Z56" i="80" s="1"/>
  <c r="L56" i="80"/>
  <c r="K56" i="80"/>
  <c r="G56" i="80"/>
  <c r="F56" i="80"/>
  <c r="S33" i="82"/>
  <c r="L33" i="82"/>
  <c r="K33" i="82"/>
  <c r="G33" i="82"/>
  <c r="F33" i="82"/>
  <c r="S32" i="82"/>
  <c r="L32" i="82"/>
  <c r="K32" i="82"/>
  <c r="G32" i="82"/>
  <c r="F32" i="82"/>
  <c r="S31" i="82"/>
  <c r="L31" i="82"/>
  <c r="K31" i="82"/>
  <c r="G31" i="82"/>
  <c r="F31" i="82"/>
  <c r="S30" i="82"/>
  <c r="L30" i="82"/>
  <c r="K30" i="82"/>
  <c r="G30" i="82"/>
  <c r="F30" i="82"/>
  <c r="S29" i="82"/>
  <c r="L29" i="82"/>
  <c r="K29" i="82"/>
  <c r="G29" i="82"/>
  <c r="F29" i="82"/>
  <c r="S28" i="82"/>
  <c r="L28" i="82"/>
  <c r="K28" i="82"/>
  <c r="G28" i="82"/>
  <c r="F28" i="82"/>
  <c r="S27" i="82"/>
  <c r="L27" i="82"/>
  <c r="K27" i="82"/>
  <c r="G27" i="82"/>
  <c r="F27" i="82"/>
  <c r="S26" i="82"/>
  <c r="L26" i="82"/>
  <c r="K26" i="82"/>
  <c r="G26" i="82"/>
  <c r="F26" i="82"/>
  <c r="S25" i="82"/>
  <c r="L25" i="82"/>
  <c r="K25" i="82"/>
  <c r="G25" i="82"/>
  <c r="F25" i="82"/>
  <c r="S24" i="82"/>
  <c r="L24" i="82"/>
  <c r="K24" i="82"/>
  <c r="G24" i="82"/>
  <c r="F24" i="82"/>
  <c r="S23" i="82"/>
  <c r="L23" i="82"/>
  <c r="K23" i="82"/>
  <c r="G23" i="82"/>
  <c r="F23" i="82"/>
  <c r="S22" i="82"/>
  <c r="L22" i="82"/>
  <c r="K22" i="82"/>
  <c r="G22" i="82"/>
  <c r="F22" i="82"/>
  <c r="S21" i="82"/>
  <c r="L21" i="82"/>
  <c r="K21" i="82"/>
  <c r="G21" i="82"/>
  <c r="F21" i="82"/>
  <c r="S20" i="82"/>
  <c r="L20" i="82"/>
  <c r="K20" i="82"/>
  <c r="G20" i="82"/>
  <c r="F20" i="82"/>
  <c r="S19" i="82"/>
  <c r="L19" i="82"/>
  <c r="K19" i="82"/>
  <c r="G19" i="82"/>
  <c r="F19" i="82"/>
  <c r="S18" i="82"/>
  <c r="L18" i="82"/>
  <c r="K18" i="82"/>
  <c r="G18" i="82"/>
  <c r="F18" i="82"/>
  <c r="S17" i="82"/>
  <c r="L17" i="82"/>
  <c r="K17" i="82"/>
  <c r="G17" i="82"/>
  <c r="F17" i="82"/>
  <c r="S6" i="82"/>
  <c r="Z6" i="82" s="1"/>
  <c r="L6" i="82"/>
  <c r="K6" i="82"/>
  <c r="J6" i="82"/>
  <c r="I6" i="82"/>
  <c r="G6" i="82"/>
  <c r="F6" i="82"/>
  <c r="S8" i="82"/>
  <c r="Z8" i="82" s="1"/>
  <c r="L8" i="82"/>
  <c r="K8" i="82"/>
  <c r="J8" i="82"/>
  <c r="I8" i="82"/>
  <c r="G8" i="82"/>
  <c r="F8" i="82"/>
  <c r="S10" i="82"/>
  <c r="Z10" i="82" s="1"/>
  <c r="L10" i="82"/>
  <c r="K10" i="82"/>
  <c r="J10" i="82"/>
  <c r="I10" i="82"/>
  <c r="G10" i="82"/>
  <c r="F10" i="82"/>
  <c r="S16" i="82"/>
  <c r="L16" i="82"/>
  <c r="K16" i="82"/>
  <c r="G16" i="82"/>
  <c r="F16" i="82"/>
  <c r="S15" i="82"/>
  <c r="Z15" i="82" s="1"/>
  <c r="L15" i="82"/>
  <c r="K15" i="82"/>
  <c r="J15" i="82"/>
  <c r="I15" i="82"/>
  <c r="G15" i="82"/>
  <c r="F15" i="82"/>
  <c r="S9" i="82"/>
  <c r="Z9" i="82" s="1"/>
  <c r="L9" i="82"/>
  <c r="K9" i="82"/>
  <c r="J9" i="82"/>
  <c r="I9" i="82"/>
  <c r="G9" i="82"/>
  <c r="F9" i="82"/>
  <c r="S13" i="82"/>
  <c r="Z13" i="82" s="1"/>
  <c r="L13" i="82"/>
  <c r="K13" i="82"/>
  <c r="J13" i="82"/>
  <c r="I13" i="82"/>
  <c r="G13" i="82"/>
  <c r="F13" i="82"/>
  <c r="S14" i="82"/>
  <c r="Z14" i="82" s="1"/>
  <c r="L14" i="82"/>
  <c r="K14" i="82"/>
  <c r="J14" i="82"/>
  <c r="I14" i="82"/>
  <c r="G14" i="82"/>
  <c r="F14" i="82"/>
  <c r="S11" i="82"/>
  <c r="Z11" i="82" s="1"/>
  <c r="L11" i="82"/>
  <c r="K11" i="82"/>
  <c r="J11" i="82"/>
  <c r="I11" i="82"/>
  <c r="G11" i="82"/>
  <c r="F11" i="82"/>
  <c r="S7" i="82"/>
  <c r="Z7" i="82" s="1"/>
  <c r="L7" i="82"/>
  <c r="K7" i="82"/>
  <c r="J7" i="82"/>
  <c r="I7" i="82"/>
  <c r="G7" i="82"/>
  <c r="F7" i="82"/>
  <c r="S12" i="82"/>
  <c r="Z12" i="82" s="1"/>
  <c r="L12" i="82"/>
  <c r="K12" i="82"/>
  <c r="J12" i="82"/>
  <c r="I12" i="82"/>
  <c r="G12" i="82"/>
  <c r="F12" i="82"/>
  <c r="S5" i="82"/>
  <c r="Z5" i="82" s="1"/>
  <c r="L5" i="82"/>
  <c r="K5" i="82"/>
  <c r="J5" i="82"/>
  <c r="I5" i="82"/>
  <c r="G5" i="82"/>
  <c r="F5" i="82"/>
  <c r="S4" i="82"/>
  <c r="Z4" i="82" s="1"/>
  <c r="L4" i="82"/>
  <c r="K4" i="82"/>
  <c r="J4" i="82"/>
  <c r="I4" i="82"/>
  <c r="G4" i="82"/>
  <c r="F4" i="82"/>
  <c r="I6" i="80"/>
  <c r="J6" i="80"/>
  <c r="I4" i="80"/>
  <c r="J4" i="80"/>
  <c r="I15" i="80"/>
  <c r="J15" i="80"/>
  <c r="I7" i="80"/>
  <c r="J7" i="80"/>
  <c r="I8" i="80"/>
  <c r="J8" i="80"/>
  <c r="I14" i="80"/>
  <c r="J14" i="80"/>
  <c r="J5" i="80"/>
  <c r="I5" i="80"/>
  <c r="K20" i="80"/>
  <c r="L20" i="80"/>
  <c r="K21" i="80"/>
  <c r="L21" i="80"/>
  <c r="K22" i="80"/>
  <c r="L22" i="80"/>
  <c r="K23" i="80"/>
  <c r="L23" i="80"/>
  <c r="K24" i="80"/>
  <c r="L24" i="80"/>
  <c r="K25" i="80"/>
  <c r="L25" i="80"/>
  <c r="K26" i="80"/>
  <c r="L26" i="80"/>
  <c r="K27" i="80"/>
  <c r="L27" i="80"/>
  <c r="K28" i="80"/>
  <c r="L28" i="80"/>
  <c r="K29" i="80"/>
  <c r="L29" i="80"/>
  <c r="K30" i="80"/>
  <c r="L30" i="80"/>
  <c r="K31" i="80"/>
  <c r="L31" i="80"/>
  <c r="K32" i="80"/>
  <c r="L32" i="80"/>
  <c r="K33" i="80"/>
  <c r="L33" i="80"/>
  <c r="K34" i="80"/>
  <c r="L34" i="80"/>
  <c r="K35" i="80"/>
  <c r="L35" i="80"/>
  <c r="K36" i="80"/>
  <c r="L36" i="80"/>
  <c r="K37" i="80"/>
  <c r="L37" i="80"/>
  <c r="K38" i="80"/>
  <c r="L38" i="80"/>
  <c r="K39" i="80"/>
  <c r="L39" i="80"/>
  <c r="K40" i="80"/>
  <c r="L40" i="80"/>
  <c r="K41" i="80"/>
  <c r="L41" i="80"/>
  <c r="K42" i="80"/>
  <c r="L42" i="80"/>
  <c r="K43" i="80"/>
  <c r="L43" i="80"/>
  <c r="K6" i="80"/>
  <c r="L6" i="80"/>
  <c r="K15" i="80"/>
  <c r="L15" i="80"/>
  <c r="K4" i="80"/>
  <c r="L4" i="80"/>
  <c r="K7" i="80"/>
  <c r="L7" i="80"/>
  <c r="K12" i="80"/>
  <c r="L12" i="80"/>
  <c r="K8" i="80"/>
  <c r="L8" i="80"/>
  <c r="K14" i="80"/>
  <c r="L14" i="80"/>
  <c r="I11" i="80"/>
  <c r="J11" i="80"/>
  <c r="K11" i="80"/>
  <c r="L11" i="80"/>
  <c r="I9" i="80"/>
  <c r="J9" i="80"/>
  <c r="K9" i="80"/>
  <c r="L9" i="80"/>
  <c r="I17" i="80"/>
  <c r="J17" i="80"/>
  <c r="K17" i="80"/>
  <c r="L17" i="80"/>
  <c r="I10" i="80"/>
  <c r="J10" i="80"/>
  <c r="K10" i="80"/>
  <c r="L10" i="80"/>
  <c r="I18" i="80"/>
  <c r="J18" i="80"/>
  <c r="K18" i="80"/>
  <c r="L18" i="80"/>
  <c r="K13" i="80"/>
  <c r="L13" i="80"/>
  <c r="I16" i="80"/>
  <c r="J16" i="80"/>
  <c r="K16" i="80"/>
  <c r="L16" i="80"/>
  <c r="I19" i="80"/>
  <c r="J19" i="80"/>
  <c r="K19" i="80"/>
  <c r="L19" i="80"/>
  <c r="L5" i="80"/>
  <c r="K5" i="80"/>
  <c r="Z42" i="82" l="1"/>
  <c r="Z49" i="82"/>
  <c r="Z51" i="82"/>
  <c r="Z55" i="82"/>
  <c r="Z57" i="82"/>
  <c r="Z40" i="82"/>
  <c r="Z44" i="82"/>
  <c r="Z47" i="82"/>
  <c r="Z43" i="82"/>
  <c r="Z52" i="82"/>
  <c r="Z56" i="82"/>
  <c r="H57" i="82"/>
  <c r="H55" i="82"/>
  <c r="H53" i="82"/>
  <c r="G58" i="82"/>
  <c r="H54" i="80"/>
  <c r="H51" i="80"/>
  <c r="H44" i="82"/>
  <c r="H46" i="82"/>
  <c r="F88" i="80"/>
  <c r="H50" i="80"/>
  <c r="H61" i="80"/>
  <c r="H64" i="80"/>
  <c r="H60" i="80"/>
  <c r="H55" i="80"/>
  <c r="H66" i="80"/>
  <c r="H68" i="80"/>
  <c r="H70" i="80"/>
  <c r="H72" i="80"/>
  <c r="H74" i="80"/>
  <c r="H41" i="82"/>
  <c r="H40" i="82"/>
  <c r="H47" i="82"/>
  <c r="H52" i="82"/>
  <c r="H48" i="82"/>
  <c r="G88" i="80"/>
  <c r="H58" i="80"/>
  <c r="H52" i="80"/>
  <c r="H57" i="80"/>
  <c r="H53" i="80"/>
  <c r="H62" i="80"/>
  <c r="H63" i="80"/>
  <c r="H87" i="80"/>
  <c r="H59" i="80"/>
  <c r="H67" i="80"/>
  <c r="H69" i="80"/>
  <c r="H71" i="80"/>
  <c r="H73" i="80"/>
  <c r="F58" i="82"/>
  <c r="H42" i="82"/>
  <c r="H49" i="82"/>
  <c r="H43" i="82"/>
  <c r="H51" i="82"/>
  <c r="H45" i="82"/>
  <c r="H56" i="82"/>
  <c r="H54" i="82"/>
  <c r="H50" i="82"/>
  <c r="H39" i="82"/>
  <c r="H56" i="80"/>
  <c r="H19" i="82"/>
  <c r="H21" i="82"/>
  <c r="H23" i="82"/>
  <c r="H25" i="82"/>
  <c r="H27" i="82"/>
  <c r="H29" i="82"/>
  <c r="H31" i="82"/>
  <c r="H33" i="82"/>
  <c r="H11" i="82"/>
  <c r="H9" i="82"/>
  <c r="H6" i="82"/>
  <c r="F34" i="82"/>
  <c r="H7" i="82"/>
  <c r="H15" i="82"/>
  <c r="H8" i="82"/>
  <c r="G34" i="82"/>
  <c r="H5" i="82"/>
  <c r="H12" i="82"/>
  <c r="H14" i="82"/>
  <c r="H13" i="82"/>
  <c r="H16" i="82"/>
  <c r="H10" i="82"/>
  <c r="H17" i="82"/>
  <c r="H18" i="82"/>
  <c r="H20" i="82"/>
  <c r="H22" i="82"/>
  <c r="H24" i="82"/>
  <c r="H26" i="82"/>
  <c r="H28" i="82"/>
  <c r="H30" i="82"/>
  <c r="H32" i="82"/>
  <c r="H4" i="82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F26" i="80"/>
  <c r="F27" i="80"/>
  <c r="F28" i="80"/>
  <c r="F29" i="80"/>
  <c r="F30" i="80"/>
  <c r="F31" i="80"/>
  <c r="F32" i="80"/>
  <c r="F33" i="80"/>
  <c r="F34" i="80"/>
  <c r="F35" i="80"/>
  <c r="F36" i="80"/>
  <c r="F37" i="80"/>
  <c r="F38" i="80"/>
  <c r="F39" i="80"/>
  <c r="F40" i="80"/>
  <c r="F41" i="80"/>
  <c r="F42" i="80"/>
  <c r="F43" i="80"/>
  <c r="S11" i="80"/>
  <c r="S26" i="80"/>
  <c r="S27" i="80"/>
  <c r="S28" i="80"/>
  <c r="S29" i="80"/>
  <c r="S30" i="80"/>
  <c r="S31" i="80"/>
  <c r="S32" i="80"/>
  <c r="S33" i="80"/>
  <c r="S34" i="80"/>
  <c r="S35" i="80"/>
  <c r="S36" i="80"/>
  <c r="S37" i="80"/>
  <c r="S38" i="80"/>
  <c r="S39" i="80"/>
  <c r="S40" i="80"/>
  <c r="S41" i="80"/>
  <c r="S42" i="80"/>
  <c r="S43" i="80"/>
  <c r="H88" i="80" l="1"/>
  <c r="H58" i="82"/>
  <c r="H34" i="82"/>
  <c r="Q106" i="30"/>
  <c r="G106" i="30"/>
  <c r="F106" i="30"/>
  <c r="Q105" i="30"/>
  <c r="R106" i="30" s="1"/>
  <c r="G105" i="30"/>
  <c r="F105" i="30"/>
  <c r="Q104" i="30"/>
  <c r="G104" i="30"/>
  <c r="F104" i="30"/>
  <c r="Q103" i="30"/>
  <c r="G103" i="30"/>
  <c r="F103" i="30"/>
  <c r="Q102" i="30"/>
  <c r="G102" i="30"/>
  <c r="F102" i="30"/>
  <c r="Q101" i="30"/>
  <c r="R102" i="30" s="1"/>
  <c r="G101" i="30"/>
  <c r="F101" i="30"/>
  <c r="Q100" i="30"/>
  <c r="G100" i="30"/>
  <c r="F100" i="30"/>
  <c r="Q99" i="30"/>
  <c r="G99" i="30"/>
  <c r="F99" i="30"/>
  <c r="Q98" i="30"/>
  <c r="G98" i="30"/>
  <c r="F98" i="30"/>
  <c r="Q97" i="30"/>
  <c r="G97" i="30"/>
  <c r="F97" i="30"/>
  <c r="Q96" i="30"/>
  <c r="G96" i="30"/>
  <c r="F96" i="30"/>
  <c r="Q95" i="30"/>
  <c r="G95" i="30"/>
  <c r="F95" i="30"/>
  <c r="Q94" i="30"/>
  <c r="G94" i="30"/>
  <c r="F94" i="30"/>
  <c r="Q93" i="30"/>
  <c r="R94" i="30" s="1"/>
  <c r="G93" i="30"/>
  <c r="F93" i="30"/>
  <c r="Q92" i="30"/>
  <c r="G92" i="30"/>
  <c r="F92" i="30"/>
  <c r="Q91" i="30"/>
  <c r="G91" i="30"/>
  <c r="F91" i="30"/>
  <c r="Q90" i="30"/>
  <c r="G90" i="30"/>
  <c r="F90" i="30"/>
  <c r="Q89" i="30"/>
  <c r="G89" i="30"/>
  <c r="F89" i="30"/>
  <c r="Q88" i="30"/>
  <c r="G88" i="30"/>
  <c r="F88" i="30"/>
  <c r="Q87" i="30"/>
  <c r="G87" i="30"/>
  <c r="F87" i="30"/>
  <c r="Q86" i="30"/>
  <c r="G86" i="30"/>
  <c r="F86" i="30"/>
  <c r="Q85" i="30"/>
  <c r="G85" i="30"/>
  <c r="F85" i="30"/>
  <c r="Q84" i="30"/>
  <c r="G84" i="30"/>
  <c r="F84" i="30"/>
  <c r="Q83" i="30"/>
  <c r="G83" i="30"/>
  <c r="F83" i="30"/>
  <c r="Q82" i="30"/>
  <c r="G82" i="30"/>
  <c r="F82" i="30"/>
  <c r="Q81" i="30"/>
  <c r="R82" i="30" s="1"/>
  <c r="G81" i="30"/>
  <c r="F81" i="30"/>
  <c r="Q80" i="30"/>
  <c r="G80" i="30"/>
  <c r="F80" i="30"/>
  <c r="Q79" i="30"/>
  <c r="G79" i="30"/>
  <c r="F79" i="30"/>
  <c r="Q78" i="30"/>
  <c r="G78" i="30"/>
  <c r="F78" i="30"/>
  <c r="Q77" i="30"/>
  <c r="G77" i="30"/>
  <c r="F77" i="30"/>
  <c r="Q76" i="30"/>
  <c r="G76" i="30"/>
  <c r="F76" i="30"/>
  <c r="Q75" i="30"/>
  <c r="G75" i="30"/>
  <c r="F75" i="30"/>
  <c r="Q74" i="30"/>
  <c r="G74" i="30"/>
  <c r="F74" i="30"/>
  <c r="Q73" i="30"/>
  <c r="G73" i="30"/>
  <c r="F73" i="30"/>
  <c r="Q72" i="30"/>
  <c r="G72" i="30"/>
  <c r="F72" i="30"/>
  <c r="Q71" i="30"/>
  <c r="G71" i="30"/>
  <c r="F71" i="30"/>
  <c r="Q70" i="30"/>
  <c r="G70" i="30"/>
  <c r="F70" i="30"/>
  <c r="Q69" i="30"/>
  <c r="G69" i="30"/>
  <c r="F69" i="30"/>
  <c r="Q68" i="30"/>
  <c r="G68" i="30"/>
  <c r="F68" i="30"/>
  <c r="Q67" i="30"/>
  <c r="G67" i="30"/>
  <c r="F67" i="30"/>
  <c r="Q66" i="30"/>
  <c r="G66" i="30"/>
  <c r="F66" i="30"/>
  <c r="Q65" i="30"/>
  <c r="G65" i="30"/>
  <c r="F65" i="30"/>
  <c r="Q64" i="30"/>
  <c r="G64" i="30"/>
  <c r="F64" i="30"/>
  <c r="Q63" i="30"/>
  <c r="G63" i="30"/>
  <c r="F63" i="30"/>
  <c r="Q62" i="30"/>
  <c r="G62" i="30"/>
  <c r="F62" i="30"/>
  <c r="Q61" i="30"/>
  <c r="G61" i="30"/>
  <c r="F61" i="30"/>
  <c r="Q60" i="30"/>
  <c r="G60" i="30"/>
  <c r="F60" i="30"/>
  <c r="Q59" i="30"/>
  <c r="G59" i="30"/>
  <c r="F59" i="30"/>
  <c r="Q58" i="30"/>
  <c r="G58" i="30"/>
  <c r="F58" i="30"/>
  <c r="Q57" i="30"/>
  <c r="G57" i="30"/>
  <c r="F57" i="30"/>
  <c r="Q56" i="30"/>
  <c r="G56" i="30"/>
  <c r="F56" i="30"/>
  <c r="Q55" i="30"/>
  <c r="G55" i="30"/>
  <c r="F55" i="30"/>
  <c r="F109" i="30" s="1"/>
  <c r="G5" i="30"/>
  <c r="G6" i="30"/>
  <c r="G7" i="30"/>
  <c r="G8" i="30"/>
  <c r="G9" i="30"/>
  <c r="G10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G35" i="30"/>
  <c r="G36" i="30"/>
  <c r="G37" i="30"/>
  <c r="G38" i="30"/>
  <c r="G39" i="30"/>
  <c r="G40" i="30"/>
  <c r="G41" i="30"/>
  <c r="G42" i="30"/>
  <c r="G43" i="30"/>
  <c r="G44" i="30"/>
  <c r="G45" i="30"/>
  <c r="G46" i="30"/>
  <c r="G47" i="30"/>
  <c r="G48" i="30"/>
  <c r="G49" i="30"/>
  <c r="F5" i="30"/>
  <c r="F6" i="30"/>
  <c r="F7" i="30"/>
  <c r="F8" i="30"/>
  <c r="F9" i="30"/>
  <c r="F10" i="30"/>
  <c r="F11" i="30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F45" i="30"/>
  <c r="F46" i="30"/>
  <c r="F47" i="30"/>
  <c r="F48" i="30"/>
  <c r="F49" i="30"/>
  <c r="G4" i="30"/>
  <c r="G109" i="30" l="1"/>
  <c r="H101" i="30"/>
  <c r="R100" i="30"/>
  <c r="H99" i="30"/>
  <c r="R98" i="30"/>
  <c r="H93" i="30"/>
  <c r="R92" i="30"/>
  <c r="H91" i="30"/>
  <c r="R90" i="30"/>
  <c r="R86" i="30"/>
  <c r="H85" i="30"/>
  <c r="R84" i="30"/>
  <c r="H83" i="30"/>
  <c r="G50" i="30"/>
  <c r="H56" i="30"/>
  <c r="H58" i="30"/>
  <c r="H60" i="30"/>
  <c r="H62" i="30"/>
  <c r="H64" i="30"/>
  <c r="H66" i="30"/>
  <c r="H68" i="30"/>
  <c r="H70" i="30"/>
  <c r="H72" i="30"/>
  <c r="H74" i="30"/>
  <c r="H76" i="30"/>
  <c r="H78" i="30"/>
  <c r="H80" i="30"/>
  <c r="H82" i="30"/>
  <c r="H88" i="30"/>
  <c r="H90" i="30"/>
  <c r="H96" i="30"/>
  <c r="H98" i="30"/>
  <c r="H104" i="30"/>
  <c r="H106" i="30"/>
  <c r="R56" i="30"/>
  <c r="V56" i="30" s="1"/>
  <c r="H57" i="30"/>
  <c r="R58" i="30"/>
  <c r="V58" i="30" s="1"/>
  <c r="H59" i="30"/>
  <c r="R60" i="30"/>
  <c r="V60" i="30" s="1"/>
  <c r="H61" i="30"/>
  <c r="R62" i="30"/>
  <c r="V62" i="30" s="1"/>
  <c r="H63" i="30"/>
  <c r="R64" i="30"/>
  <c r="V64" i="30" s="1"/>
  <c r="H65" i="30"/>
  <c r="R66" i="30"/>
  <c r="V66" i="30" s="1"/>
  <c r="H67" i="30"/>
  <c r="R68" i="30"/>
  <c r="V68" i="30" s="1"/>
  <c r="H69" i="30"/>
  <c r="R70" i="30"/>
  <c r="V70" i="30" s="1"/>
  <c r="H71" i="30"/>
  <c r="R72" i="30"/>
  <c r="V72" i="30" s="1"/>
  <c r="H73" i="30"/>
  <c r="R74" i="30"/>
  <c r="V74" i="30" s="1"/>
  <c r="H75" i="30"/>
  <c r="R76" i="30"/>
  <c r="V76" i="30" s="1"/>
  <c r="H77" i="30"/>
  <c r="R78" i="30"/>
  <c r="V78" i="30" s="1"/>
  <c r="H79" i="30"/>
  <c r="R80" i="30"/>
  <c r="H81" i="30"/>
  <c r="H84" i="30"/>
  <c r="H86" i="30"/>
  <c r="H87" i="30"/>
  <c r="R88" i="30"/>
  <c r="H89" i="30"/>
  <c r="H92" i="30"/>
  <c r="H94" i="30"/>
  <c r="H95" i="30"/>
  <c r="R96" i="30"/>
  <c r="H97" i="30"/>
  <c r="H100" i="30"/>
  <c r="H102" i="30"/>
  <c r="H103" i="30"/>
  <c r="R104" i="30"/>
  <c r="H105" i="30"/>
  <c r="H55" i="30"/>
  <c r="V55" i="30"/>
  <c r="W56" i="30" s="1"/>
  <c r="V57" i="30"/>
  <c r="V59" i="30"/>
  <c r="W60" i="30" s="1"/>
  <c r="V61" i="30"/>
  <c r="V63" i="30"/>
  <c r="W64" i="30" s="1"/>
  <c r="V65" i="30"/>
  <c r="V67" i="30"/>
  <c r="W68" i="30" s="1"/>
  <c r="V69" i="30"/>
  <c r="V71" i="30"/>
  <c r="W72" i="30" s="1"/>
  <c r="V73" i="30"/>
  <c r="V75" i="30"/>
  <c r="W76" i="30" s="1"/>
  <c r="V77" i="30"/>
  <c r="L5" i="76"/>
  <c r="L6" i="76"/>
  <c r="L7" i="76"/>
  <c r="L8" i="76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4" i="76"/>
  <c r="S54" i="76"/>
  <c r="L54" i="76"/>
  <c r="K54" i="76"/>
  <c r="G54" i="76"/>
  <c r="F54" i="76"/>
  <c r="S53" i="76"/>
  <c r="L53" i="76"/>
  <c r="K53" i="76"/>
  <c r="G53" i="76"/>
  <c r="F53" i="76"/>
  <c r="S52" i="76"/>
  <c r="L52" i="76"/>
  <c r="K52" i="76"/>
  <c r="G52" i="76"/>
  <c r="F52" i="76"/>
  <c r="S51" i="76"/>
  <c r="L51" i="76"/>
  <c r="K51" i="76"/>
  <c r="G51" i="76"/>
  <c r="F51" i="76"/>
  <c r="S50" i="76"/>
  <c r="L50" i="76"/>
  <c r="K50" i="76"/>
  <c r="G50" i="76"/>
  <c r="F50" i="76"/>
  <c r="S49" i="76"/>
  <c r="Z49" i="76" s="1"/>
  <c r="L49" i="76"/>
  <c r="K49" i="76"/>
  <c r="G49" i="76"/>
  <c r="F49" i="76"/>
  <c r="S48" i="76"/>
  <c r="Z48" i="76" s="1"/>
  <c r="L48" i="76"/>
  <c r="K48" i="76"/>
  <c r="G48" i="76"/>
  <c r="F48" i="76"/>
  <c r="S47" i="76"/>
  <c r="Z47" i="76" s="1"/>
  <c r="L47" i="76"/>
  <c r="K47" i="76"/>
  <c r="G47" i="76"/>
  <c r="F47" i="76"/>
  <c r="S46" i="76"/>
  <c r="Z46" i="76" s="1"/>
  <c r="L46" i="76"/>
  <c r="K46" i="76"/>
  <c r="G46" i="76"/>
  <c r="F46" i="76"/>
  <c r="S45" i="76"/>
  <c r="Z45" i="76" s="1"/>
  <c r="L45" i="76"/>
  <c r="K45" i="76"/>
  <c r="G45" i="76"/>
  <c r="F45" i="76"/>
  <c r="S44" i="76"/>
  <c r="Z44" i="76" s="1"/>
  <c r="L44" i="76"/>
  <c r="K44" i="76"/>
  <c r="G44" i="76"/>
  <c r="F44" i="76"/>
  <c r="S43" i="76"/>
  <c r="Z43" i="76" s="1"/>
  <c r="L43" i="76"/>
  <c r="K43" i="76"/>
  <c r="J43" i="76"/>
  <c r="I43" i="76"/>
  <c r="G43" i="76"/>
  <c r="F43" i="76"/>
  <c r="S42" i="76"/>
  <c r="Z42" i="76" s="1"/>
  <c r="L42" i="76"/>
  <c r="K42" i="76"/>
  <c r="J42" i="76"/>
  <c r="I42" i="76"/>
  <c r="G42" i="76"/>
  <c r="F42" i="76"/>
  <c r="S41" i="76"/>
  <c r="Z41" i="76" s="1"/>
  <c r="L41" i="76"/>
  <c r="K41" i="76"/>
  <c r="J41" i="76"/>
  <c r="I41" i="76"/>
  <c r="S40" i="76"/>
  <c r="Z40" i="76" s="1"/>
  <c r="L40" i="76"/>
  <c r="K40" i="76"/>
  <c r="J40" i="76"/>
  <c r="I40" i="76"/>
  <c r="G40" i="76"/>
  <c r="F40" i="76"/>
  <c r="S39" i="76"/>
  <c r="Z39" i="76" s="1"/>
  <c r="L39" i="76"/>
  <c r="K39" i="76"/>
  <c r="J39" i="76"/>
  <c r="I39" i="76"/>
  <c r="G39" i="76"/>
  <c r="F39" i="76"/>
  <c r="S38" i="76"/>
  <c r="Z38" i="76" s="1"/>
  <c r="L38" i="76"/>
  <c r="K38" i="76"/>
  <c r="J38" i="76"/>
  <c r="I38" i="76"/>
  <c r="G38" i="76"/>
  <c r="F38" i="76"/>
  <c r="S37" i="76"/>
  <c r="Z37" i="76" s="1"/>
  <c r="L37" i="76"/>
  <c r="K37" i="76"/>
  <c r="J37" i="76"/>
  <c r="I37" i="76"/>
  <c r="G37" i="76"/>
  <c r="F37" i="76"/>
  <c r="S36" i="76"/>
  <c r="Z36" i="76" s="1"/>
  <c r="L36" i="76"/>
  <c r="K36" i="76"/>
  <c r="J36" i="76"/>
  <c r="I36" i="76"/>
  <c r="G36" i="76"/>
  <c r="F36" i="76"/>
  <c r="S35" i="76"/>
  <c r="Z35" i="76" s="1"/>
  <c r="L35" i="76"/>
  <c r="K35" i="76"/>
  <c r="J35" i="76"/>
  <c r="I35" i="76"/>
  <c r="G35" i="76"/>
  <c r="F35" i="76"/>
  <c r="S34" i="76"/>
  <c r="Z34" i="76" s="1"/>
  <c r="L34" i="76"/>
  <c r="K34" i="76"/>
  <c r="J34" i="76"/>
  <c r="I34" i="76"/>
  <c r="G34" i="76"/>
  <c r="G74" i="76" s="1"/>
  <c r="H74" i="76" s="1"/>
  <c r="F34" i="76"/>
  <c r="F74" i="76" s="1"/>
  <c r="E33" i="76"/>
  <c r="H42" i="76" l="1"/>
  <c r="H46" i="76"/>
  <c r="H48" i="76"/>
  <c r="H50" i="76"/>
  <c r="H52" i="76"/>
  <c r="H54" i="76"/>
  <c r="H109" i="30"/>
  <c r="H38" i="76"/>
  <c r="H44" i="76"/>
  <c r="H41" i="76"/>
  <c r="H34" i="76"/>
  <c r="H37" i="76"/>
  <c r="W62" i="30"/>
  <c r="W58" i="30"/>
  <c r="W78" i="30"/>
  <c r="W74" i="30"/>
  <c r="W70" i="30"/>
  <c r="W66" i="30"/>
  <c r="H35" i="76"/>
  <c r="H36" i="76"/>
  <c r="H39" i="76"/>
  <c r="H40" i="76"/>
  <c r="H43" i="76"/>
  <c r="H45" i="76"/>
  <c r="H47" i="76"/>
  <c r="H49" i="76"/>
  <c r="H51" i="76"/>
  <c r="H53" i="76"/>
  <c r="F17" i="76" l="1"/>
  <c r="F18" i="76"/>
  <c r="G18" i="76"/>
  <c r="F19" i="76"/>
  <c r="G19" i="76"/>
  <c r="F20" i="76"/>
  <c r="G20" i="76"/>
  <c r="F21" i="76"/>
  <c r="G21" i="76"/>
  <c r="F22" i="76"/>
  <c r="G22" i="76"/>
  <c r="F23" i="76"/>
  <c r="G23" i="76"/>
  <c r="F24" i="76"/>
  <c r="G24" i="76"/>
  <c r="F25" i="76"/>
  <c r="G25" i="76"/>
  <c r="F26" i="76"/>
  <c r="G26" i="76"/>
  <c r="F27" i="76"/>
  <c r="G27" i="76"/>
  <c r="H27" i="76" s="1"/>
  <c r="F28" i="76"/>
  <c r="G28" i="76"/>
  <c r="S17" i="76"/>
  <c r="S18" i="76"/>
  <c r="S19" i="76"/>
  <c r="S20" i="76"/>
  <c r="S21" i="76"/>
  <c r="S22" i="76"/>
  <c r="S23" i="76"/>
  <c r="S24" i="76"/>
  <c r="S25" i="76"/>
  <c r="S26" i="76"/>
  <c r="S27" i="76"/>
  <c r="S28" i="76"/>
  <c r="S16" i="76"/>
  <c r="K16" i="76"/>
  <c r="K17" i="76"/>
  <c r="K18" i="76"/>
  <c r="K19" i="76"/>
  <c r="K20" i="76"/>
  <c r="K21" i="76"/>
  <c r="K22" i="76"/>
  <c r="K23" i="76"/>
  <c r="K24" i="76"/>
  <c r="K25" i="76"/>
  <c r="K26" i="76"/>
  <c r="K27" i="76"/>
  <c r="K28" i="76"/>
  <c r="F16" i="76"/>
  <c r="G16" i="76"/>
  <c r="G17" i="76"/>
  <c r="S15" i="76"/>
  <c r="Z15" i="76" s="1"/>
  <c r="K15" i="76"/>
  <c r="G15" i="76"/>
  <c r="F15" i="76"/>
  <c r="S13" i="76"/>
  <c r="Z13" i="76" s="1"/>
  <c r="K13" i="76"/>
  <c r="J13" i="76"/>
  <c r="I13" i="76"/>
  <c r="G13" i="76"/>
  <c r="F13" i="76"/>
  <c r="S8" i="76"/>
  <c r="Z8" i="76" s="1"/>
  <c r="K8" i="76"/>
  <c r="J8" i="76"/>
  <c r="I8" i="76"/>
  <c r="G8" i="76"/>
  <c r="F8" i="76"/>
  <c r="S11" i="76"/>
  <c r="Z11" i="76" s="1"/>
  <c r="K11" i="76"/>
  <c r="J11" i="76"/>
  <c r="I11" i="76"/>
  <c r="G11" i="76"/>
  <c r="F11" i="76"/>
  <c r="S12" i="76"/>
  <c r="Z12" i="76" s="1"/>
  <c r="K12" i="76"/>
  <c r="J12" i="76"/>
  <c r="I12" i="76"/>
  <c r="G12" i="76"/>
  <c r="F12" i="76"/>
  <c r="S14" i="76"/>
  <c r="Z14" i="76" s="1"/>
  <c r="K14" i="76"/>
  <c r="G14" i="76"/>
  <c r="F14" i="76"/>
  <c r="S9" i="76"/>
  <c r="Z9" i="76" s="1"/>
  <c r="K9" i="76"/>
  <c r="J9" i="76"/>
  <c r="I9" i="76"/>
  <c r="G9" i="76"/>
  <c r="F9" i="76"/>
  <c r="S5" i="76"/>
  <c r="Z5" i="76" s="1"/>
  <c r="K5" i="76"/>
  <c r="J5" i="76"/>
  <c r="I5" i="76"/>
  <c r="G5" i="76"/>
  <c r="F5" i="76"/>
  <c r="S10" i="76"/>
  <c r="Z10" i="76" s="1"/>
  <c r="K10" i="76"/>
  <c r="J10" i="76"/>
  <c r="I10" i="76"/>
  <c r="G10" i="76"/>
  <c r="F10" i="76"/>
  <c r="S7" i="76"/>
  <c r="Z7" i="76" s="1"/>
  <c r="K7" i="76"/>
  <c r="J7" i="76"/>
  <c r="I7" i="76"/>
  <c r="G7" i="76"/>
  <c r="F7" i="76"/>
  <c r="S6" i="76"/>
  <c r="Z6" i="76" s="1"/>
  <c r="K6" i="76"/>
  <c r="J6" i="76"/>
  <c r="I6" i="76"/>
  <c r="G6" i="76"/>
  <c r="F6" i="76"/>
  <c r="S4" i="76"/>
  <c r="Z4" i="76" s="1"/>
  <c r="K4" i="76"/>
  <c r="J4" i="76"/>
  <c r="I4" i="76"/>
  <c r="G4" i="76"/>
  <c r="F4" i="76"/>
  <c r="E3" i="76"/>
  <c r="T70" i="74"/>
  <c r="L70" i="74"/>
  <c r="K70" i="74"/>
  <c r="G70" i="74"/>
  <c r="F70" i="74"/>
  <c r="T69" i="74"/>
  <c r="L69" i="74"/>
  <c r="K69" i="74"/>
  <c r="G69" i="74"/>
  <c r="F69" i="74"/>
  <c r="T68" i="74"/>
  <c r="L68" i="74"/>
  <c r="K68" i="74"/>
  <c r="G68" i="74"/>
  <c r="F68" i="74"/>
  <c r="T67" i="74"/>
  <c r="L67" i="74"/>
  <c r="K67" i="74"/>
  <c r="G67" i="74"/>
  <c r="F67" i="74"/>
  <c r="T66" i="74"/>
  <c r="L66" i="74"/>
  <c r="K66" i="74"/>
  <c r="G66" i="74"/>
  <c r="F66" i="74"/>
  <c r="T65" i="74"/>
  <c r="L65" i="74"/>
  <c r="K65" i="74"/>
  <c r="G65" i="74"/>
  <c r="F65" i="74"/>
  <c r="T64" i="74"/>
  <c r="L64" i="74"/>
  <c r="K64" i="74"/>
  <c r="G64" i="74"/>
  <c r="F64" i="74"/>
  <c r="T63" i="74"/>
  <c r="L63" i="74"/>
  <c r="K63" i="74"/>
  <c r="G63" i="74"/>
  <c r="F63" i="74"/>
  <c r="T62" i="74"/>
  <c r="AA62" i="74" s="1"/>
  <c r="L62" i="74"/>
  <c r="K62" i="74"/>
  <c r="G62" i="74"/>
  <c r="F62" i="74"/>
  <c r="T61" i="74"/>
  <c r="AA61" i="74" s="1"/>
  <c r="L61" i="74"/>
  <c r="K61" i="74"/>
  <c r="G61" i="74"/>
  <c r="F61" i="74"/>
  <c r="T60" i="74"/>
  <c r="AA60" i="74" s="1"/>
  <c r="L60" i="74"/>
  <c r="K60" i="74"/>
  <c r="G60" i="74"/>
  <c r="F60" i="74"/>
  <c r="T59" i="74"/>
  <c r="AA59" i="74" s="1"/>
  <c r="L59" i="74"/>
  <c r="K59" i="74"/>
  <c r="G59" i="74"/>
  <c r="F59" i="74"/>
  <c r="T58" i="74"/>
  <c r="AA58" i="74" s="1"/>
  <c r="L58" i="74"/>
  <c r="K58" i="74"/>
  <c r="G58" i="74"/>
  <c r="F58" i="74"/>
  <c r="T57" i="74"/>
  <c r="AA57" i="74" s="1"/>
  <c r="L57" i="74"/>
  <c r="K57" i="74"/>
  <c r="G57" i="74"/>
  <c r="F57" i="74"/>
  <c r="T56" i="74"/>
  <c r="AA56" i="74" s="1"/>
  <c r="L56" i="74"/>
  <c r="K56" i="74"/>
  <c r="G56" i="74"/>
  <c r="F56" i="74"/>
  <c r="T55" i="74"/>
  <c r="AA55" i="74" s="1"/>
  <c r="L55" i="74"/>
  <c r="K55" i="74"/>
  <c r="G55" i="74"/>
  <c r="F55" i="74"/>
  <c r="T53" i="74"/>
  <c r="AA53" i="74" s="1"/>
  <c r="L53" i="74"/>
  <c r="K53" i="74"/>
  <c r="J53" i="74"/>
  <c r="I53" i="74"/>
  <c r="G53" i="74"/>
  <c r="F53" i="74"/>
  <c r="T52" i="74"/>
  <c r="AA52" i="74" s="1"/>
  <c r="L52" i="74"/>
  <c r="K52" i="74"/>
  <c r="J52" i="74"/>
  <c r="I52" i="74"/>
  <c r="G52" i="74"/>
  <c r="F52" i="74"/>
  <c r="T54" i="74"/>
  <c r="AA54" i="74" s="1"/>
  <c r="L54" i="74"/>
  <c r="K54" i="74"/>
  <c r="J54" i="74"/>
  <c r="I54" i="74"/>
  <c r="G54" i="74"/>
  <c r="F54" i="74"/>
  <c r="T48" i="74"/>
  <c r="AA48" i="74" s="1"/>
  <c r="L48" i="74"/>
  <c r="K48" i="74"/>
  <c r="J48" i="74"/>
  <c r="I48" i="74"/>
  <c r="G48" i="74"/>
  <c r="F48" i="74"/>
  <c r="T45" i="74"/>
  <c r="AA45" i="74" s="1"/>
  <c r="L45" i="74"/>
  <c r="K45" i="74"/>
  <c r="J45" i="74"/>
  <c r="I45" i="74"/>
  <c r="G45" i="74"/>
  <c r="F45" i="74"/>
  <c r="T50" i="74"/>
  <c r="AA50" i="74" s="1"/>
  <c r="L50" i="74"/>
  <c r="K50" i="74"/>
  <c r="J50" i="74"/>
  <c r="I50" i="74"/>
  <c r="G50" i="74"/>
  <c r="F50" i="74"/>
  <c r="T51" i="74"/>
  <c r="AA51" i="74" s="1"/>
  <c r="L51" i="74"/>
  <c r="K51" i="74"/>
  <c r="J51" i="74"/>
  <c r="I51" i="74"/>
  <c r="F51" i="74"/>
  <c r="T49" i="74"/>
  <c r="AA49" i="74" s="1"/>
  <c r="L49" i="74"/>
  <c r="K49" i="74"/>
  <c r="J49" i="74"/>
  <c r="I49" i="74"/>
  <c r="G49" i="74"/>
  <c r="F49" i="74"/>
  <c r="T44" i="74"/>
  <c r="AA44" i="74" s="1"/>
  <c r="L44" i="74"/>
  <c r="K44" i="74"/>
  <c r="J44" i="74"/>
  <c r="I44" i="74"/>
  <c r="G44" i="74"/>
  <c r="F44" i="74"/>
  <c r="T46" i="74"/>
  <c r="AA46" i="74" s="1"/>
  <c r="L46" i="74"/>
  <c r="K46" i="74"/>
  <c r="J46" i="74"/>
  <c r="I46" i="74"/>
  <c r="G46" i="74"/>
  <c r="F46" i="74"/>
  <c r="T47" i="74"/>
  <c r="AA47" i="74" s="1"/>
  <c r="L47" i="74"/>
  <c r="K47" i="74"/>
  <c r="J47" i="74"/>
  <c r="I47" i="74"/>
  <c r="G47" i="74"/>
  <c r="F47" i="74"/>
  <c r="T43" i="74"/>
  <c r="AA43" i="74" s="1"/>
  <c r="L43" i="74"/>
  <c r="K43" i="74"/>
  <c r="J43" i="74"/>
  <c r="I43" i="74"/>
  <c r="G43" i="74"/>
  <c r="F43" i="74"/>
  <c r="E42" i="74"/>
  <c r="K18" i="74"/>
  <c r="L18" i="74"/>
  <c r="K19" i="74"/>
  <c r="L19" i="74"/>
  <c r="K20" i="74"/>
  <c r="L20" i="74"/>
  <c r="K21" i="74"/>
  <c r="L21" i="74"/>
  <c r="K22" i="74"/>
  <c r="L22" i="74"/>
  <c r="K23" i="74"/>
  <c r="L23" i="74"/>
  <c r="K24" i="74"/>
  <c r="L24" i="74"/>
  <c r="K25" i="74"/>
  <c r="L25" i="74"/>
  <c r="K26" i="74"/>
  <c r="L26" i="74"/>
  <c r="K27" i="74"/>
  <c r="L27" i="74"/>
  <c r="K28" i="74"/>
  <c r="L28" i="74"/>
  <c r="K29" i="74"/>
  <c r="L29" i="74"/>
  <c r="K30" i="74"/>
  <c r="L30" i="74"/>
  <c r="K31" i="74"/>
  <c r="L31" i="74"/>
  <c r="K32" i="74"/>
  <c r="L32" i="74"/>
  <c r="K33" i="74"/>
  <c r="L33" i="74"/>
  <c r="K34" i="74"/>
  <c r="L34" i="74"/>
  <c r="I14" i="74"/>
  <c r="J14" i="74"/>
  <c r="K14" i="74"/>
  <c r="L14" i="74"/>
  <c r="I5" i="74"/>
  <c r="J5" i="74"/>
  <c r="K5" i="74"/>
  <c r="L5" i="74"/>
  <c r="I7" i="74"/>
  <c r="J7" i="74"/>
  <c r="K7" i="74"/>
  <c r="L7" i="74"/>
  <c r="I16" i="74"/>
  <c r="J16" i="74"/>
  <c r="K16" i="74"/>
  <c r="L16" i="74"/>
  <c r="I10" i="74"/>
  <c r="J10" i="74"/>
  <c r="K10" i="74"/>
  <c r="L10" i="74"/>
  <c r="I8" i="74"/>
  <c r="J8" i="74"/>
  <c r="K8" i="74"/>
  <c r="L8" i="74"/>
  <c r="I9" i="74"/>
  <c r="J9" i="74"/>
  <c r="K9" i="74"/>
  <c r="L9" i="74"/>
  <c r="I13" i="74"/>
  <c r="J13" i="74"/>
  <c r="K13" i="74"/>
  <c r="L13" i="74"/>
  <c r="I15" i="74"/>
  <c r="J15" i="74"/>
  <c r="K15" i="74"/>
  <c r="L15" i="74"/>
  <c r="I6" i="74"/>
  <c r="J6" i="74"/>
  <c r="K6" i="74"/>
  <c r="L6" i="74"/>
  <c r="I17" i="74"/>
  <c r="J17" i="74"/>
  <c r="K17" i="74"/>
  <c r="L17" i="74"/>
  <c r="I11" i="74"/>
  <c r="J11" i="74"/>
  <c r="K11" i="74"/>
  <c r="L11" i="74"/>
  <c r="I12" i="74"/>
  <c r="J12" i="74"/>
  <c r="K12" i="74"/>
  <c r="L12" i="74"/>
  <c r="L4" i="74"/>
  <c r="K4" i="74"/>
  <c r="J4" i="74"/>
  <c r="I4" i="74"/>
  <c r="K36" i="72"/>
  <c r="L36" i="72"/>
  <c r="K37" i="72"/>
  <c r="L37" i="72"/>
  <c r="K42" i="72"/>
  <c r="L42" i="72"/>
  <c r="K34" i="72"/>
  <c r="L34" i="72"/>
  <c r="K41" i="72"/>
  <c r="L41" i="72"/>
  <c r="K38" i="72"/>
  <c r="L38" i="72"/>
  <c r="K39" i="72"/>
  <c r="L39" i="72"/>
  <c r="K40" i="72"/>
  <c r="L40" i="72"/>
  <c r="K44" i="72"/>
  <c r="L44" i="72"/>
  <c r="K45" i="72"/>
  <c r="L45" i="72"/>
  <c r="K43" i="72"/>
  <c r="L43" i="72"/>
  <c r="K46" i="72"/>
  <c r="L46" i="72"/>
  <c r="K47" i="72"/>
  <c r="L47" i="72"/>
  <c r="K48" i="72"/>
  <c r="L48" i="72"/>
  <c r="K49" i="72"/>
  <c r="L49" i="72"/>
  <c r="K50" i="72"/>
  <c r="L50" i="72"/>
  <c r="K51" i="72"/>
  <c r="L51" i="72"/>
  <c r="K52" i="72"/>
  <c r="L52" i="72"/>
  <c r="K53" i="72"/>
  <c r="L53" i="72"/>
  <c r="K54" i="72"/>
  <c r="L54" i="72"/>
  <c r="K55" i="72"/>
  <c r="L55" i="72"/>
  <c r="K56" i="72"/>
  <c r="L56" i="72"/>
  <c r="K57" i="72"/>
  <c r="L57" i="72"/>
  <c r="K58" i="72"/>
  <c r="L58" i="72"/>
  <c r="K59" i="72"/>
  <c r="L59" i="72"/>
  <c r="K60" i="72"/>
  <c r="L60" i="72"/>
  <c r="K61" i="72"/>
  <c r="L61" i="72"/>
  <c r="I36" i="72"/>
  <c r="J36" i="72"/>
  <c r="I37" i="72"/>
  <c r="J37" i="72"/>
  <c r="I42" i="72"/>
  <c r="J42" i="72"/>
  <c r="I34" i="72"/>
  <c r="J34" i="72"/>
  <c r="I41" i="72"/>
  <c r="J41" i="72"/>
  <c r="I38" i="72"/>
  <c r="J38" i="72"/>
  <c r="I39" i="72"/>
  <c r="J39" i="72"/>
  <c r="I40" i="72"/>
  <c r="J40" i="72"/>
  <c r="I44" i="72"/>
  <c r="J44" i="72"/>
  <c r="I45" i="72"/>
  <c r="J45" i="72"/>
  <c r="I43" i="72"/>
  <c r="J43" i="72"/>
  <c r="L35" i="72"/>
  <c r="K35" i="72"/>
  <c r="J35" i="72"/>
  <c r="I35" i="72"/>
  <c r="K5" i="72"/>
  <c r="L5" i="72"/>
  <c r="K10" i="72"/>
  <c r="L10" i="72"/>
  <c r="K9" i="72"/>
  <c r="L9" i="72"/>
  <c r="K6" i="72"/>
  <c r="L6" i="72"/>
  <c r="K8" i="72"/>
  <c r="L8" i="72"/>
  <c r="K11" i="72"/>
  <c r="L11" i="72"/>
  <c r="K7" i="72"/>
  <c r="L7" i="72"/>
  <c r="K12" i="72"/>
  <c r="L12" i="72"/>
  <c r="K13" i="72"/>
  <c r="L13" i="72"/>
  <c r="K14" i="72"/>
  <c r="L14" i="72"/>
  <c r="K15" i="72"/>
  <c r="L15" i="72"/>
  <c r="K16" i="72"/>
  <c r="L16" i="72"/>
  <c r="K17" i="72"/>
  <c r="L17" i="72"/>
  <c r="K18" i="72"/>
  <c r="L18" i="72"/>
  <c r="K19" i="72"/>
  <c r="L19" i="72"/>
  <c r="K20" i="72"/>
  <c r="L20" i="72"/>
  <c r="K21" i="72"/>
  <c r="L21" i="72"/>
  <c r="K22" i="72"/>
  <c r="L22" i="72"/>
  <c r="K28" i="72"/>
  <c r="L28" i="72"/>
  <c r="I5" i="72"/>
  <c r="J5" i="72"/>
  <c r="I10" i="72"/>
  <c r="J10" i="72"/>
  <c r="I9" i="72"/>
  <c r="J9" i="72"/>
  <c r="I6" i="72"/>
  <c r="J6" i="72"/>
  <c r="I8" i="72"/>
  <c r="J8" i="72"/>
  <c r="I11" i="72"/>
  <c r="J11" i="72"/>
  <c r="I7" i="72"/>
  <c r="J7" i="72"/>
  <c r="I12" i="72"/>
  <c r="J12" i="72"/>
  <c r="I13" i="72"/>
  <c r="J13" i="72"/>
  <c r="L4" i="72"/>
  <c r="K4" i="72"/>
  <c r="J4" i="72"/>
  <c r="I4" i="72"/>
  <c r="F4" i="72"/>
  <c r="G4" i="72"/>
  <c r="F5" i="72"/>
  <c r="G5" i="72"/>
  <c r="F10" i="72"/>
  <c r="G10" i="72"/>
  <c r="F9" i="72"/>
  <c r="G9" i="72"/>
  <c r="F6" i="72"/>
  <c r="G6" i="72"/>
  <c r="F8" i="72"/>
  <c r="G8" i="72"/>
  <c r="F11" i="72"/>
  <c r="G11" i="72"/>
  <c r="F7" i="72"/>
  <c r="G7" i="72"/>
  <c r="F12" i="72"/>
  <c r="G12" i="72"/>
  <c r="F13" i="72"/>
  <c r="G13" i="72"/>
  <c r="F14" i="72"/>
  <c r="G14" i="72"/>
  <c r="F15" i="72"/>
  <c r="G15" i="72"/>
  <c r="F16" i="72"/>
  <c r="G16" i="72"/>
  <c r="F17" i="72"/>
  <c r="G17" i="72"/>
  <c r="F18" i="72"/>
  <c r="G18" i="72"/>
  <c r="F19" i="72"/>
  <c r="G19" i="72"/>
  <c r="F20" i="72"/>
  <c r="G20" i="72"/>
  <c r="F21" i="72"/>
  <c r="G21" i="72"/>
  <c r="F22" i="72"/>
  <c r="G22" i="72"/>
  <c r="F28" i="72"/>
  <c r="G28" i="72"/>
  <c r="K47" i="70"/>
  <c r="L47" i="70"/>
  <c r="K48" i="70"/>
  <c r="L48" i="70"/>
  <c r="K49" i="70"/>
  <c r="L49" i="70"/>
  <c r="K50" i="70"/>
  <c r="L50" i="70"/>
  <c r="K51" i="70"/>
  <c r="L51" i="70"/>
  <c r="K52" i="70"/>
  <c r="L52" i="70"/>
  <c r="K53" i="70"/>
  <c r="L53" i="70"/>
  <c r="K54" i="70"/>
  <c r="L54" i="70"/>
  <c r="K55" i="70"/>
  <c r="L55" i="70"/>
  <c r="K56" i="70"/>
  <c r="L56" i="70"/>
  <c r="K57" i="70"/>
  <c r="L57" i="70"/>
  <c r="K58" i="70"/>
  <c r="L58" i="70"/>
  <c r="K59" i="70"/>
  <c r="L59" i="70"/>
  <c r="K63" i="70"/>
  <c r="K64" i="70"/>
  <c r="L64" i="70"/>
  <c r="K65" i="70"/>
  <c r="L65" i="70"/>
  <c r="K66" i="70"/>
  <c r="L66" i="70"/>
  <c r="K67" i="70"/>
  <c r="L67" i="70"/>
  <c r="K68" i="70"/>
  <c r="L68" i="70"/>
  <c r="K69" i="70"/>
  <c r="L69" i="70"/>
  <c r="K70" i="70"/>
  <c r="L70" i="70"/>
  <c r="K71" i="70"/>
  <c r="L71" i="70"/>
  <c r="K72" i="70"/>
  <c r="L72" i="70"/>
  <c r="K73" i="70"/>
  <c r="L73" i="70"/>
  <c r="K74" i="70"/>
  <c r="L74" i="70"/>
  <c r="K75" i="70"/>
  <c r="L75" i="70"/>
  <c r="K76" i="70"/>
  <c r="L76" i="70"/>
  <c r="K77" i="70"/>
  <c r="L77" i="70"/>
  <c r="I47" i="70"/>
  <c r="J47" i="70"/>
  <c r="I48" i="70"/>
  <c r="J48" i="70"/>
  <c r="I49" i="70"/>
  <c r="J49" i="70"/>
  <c r="I50" i="70"/>
  <c r="J50" i="70"/>
  <c r="I51" i="70"/>
  <c r="J51" i="70"/>
  <c r="I52" i="70"/>
  <c r="J52" i="70"/>
  <c r="I53" i="70"/>
  <c r="J53" i="70"/>
  <c r="I54" i="70"/>
  <c r="J54" i="70"/>
  <c r="I55" i="70"/>
  <c r="J55" i="70"/>
  <c r="I56" i="70"/>
  <c r="J56" i="70"/>
  <c r="I57" i="70"/>
  <c r="J57" i="70"/>
  <c r="I58" i="70"/>
  <c r="J58" i="70"/>
  <c r="I59" i="70"/>
  <c r="J59" i="70"/>
  <c r="L46" i="70"/>
  <c r="K46" i="70"/>
  <c r="J46" i="70"/>
  <c r="I46" i="70"/>
  <c r="K5" i="70"/>
  <c r="L5" i="70"/>
  <c r="K6" i="70"/>
  <c r="L6" i="70"/>
  <c r="K7" i="70"/>
  <c r="L7" i="70"/>
  <c r="K8" i="70"/>
  <c r="L8" i="70"/>
  <c r="K9" i="70"/>
  <c r="L9" i="70"/>
  <c r="K10" i="70"/>
  <c r="L10" i="70"/>
  <c r="K11" i="70"/>
  <c r="L11" i="70"/>
  <c r="K12" i="70"/>
  <c r="L12" i="70"/>
  <c r="K13" i="70"/>
  <c r="L13" i="70"/>
  <c r="K14" i="70"/>
  <c r="L14" i="70"/>
  <c r="K15" i="70"/>
  <c r="L15" i="70"/>
  <c r="K16" i="70"/>
  <c r="L16" i="70"/>
  <c r="K17" i="70"/>
  <c r="L17" i="70"/>
  <c r="K18" i="70"/>
  <c r="L18" i="70"/>
  <c r="K19" i="70"/>
  <c r="L19" i="70"/>
  <c r="K20" i="70"/>
  <c r="L20" i="70"/>
  <c r="K21" i="70"/>
  <c r="L21" i="70"/>
  <c r="K22" i="70"/>
  <c r="L22" i="70"/>
  <c r="K23" i="70"/>
  <c r="L23" i="70"/>
  <c r="K24" i="70"/>
  <c r="L24" i="70"/>
  <c r="K25" i="70"/>
  <c r="L25" i="70"/>
  <c r="K26" i="70"/>
  <c r="L26" i="70"/>
  <c r="K27" i="70"/>
  <c r="L27" i="70"/>
  <c r="K28" i="70"/>
  <c r="L28" i="70"/>
  <c r="K29" i="70"/>
  <c r="L29" i="70"/>
  <c r="K30" i="70"/>
  <c r="L30" i="70"/>
  <c r="K31" i="70"/>
  <c r="L31" i="70"/>
  <c r="K32" i="70"/>
  <c r="L32" i="70"/>
  <c r="K33" i="70"/>
  <c r="L33" i="70"/>
  <c r="K34" i="70"/>
  <c r="L34" i="70"/>
  <c r="K35" i="70"/>
  <c r="L35" i="70"/>
  <c r="K36" i="70"/>
  <c r="L36" i="70"/>
  <c r="I5" i="70"/>
  <c r="J5" i="70"/>
  <c r="I6" i="70"/>
  <c r="J6" i="70"/>
  <c r="I7" i="70"/>
  <c r="J7" i="70"/>
  <c r="I8" i="70"/>
  <c r="J8" i="70"/>
  <c r="I9" i="70"/>
  <c r="J9" i="70"/>
  <c r="I10" i="70"/>
  <c r="J10" i="70"/>
  <c r="I11" i="70"/>
  <c r="J11" i="70"/>
  <c r="I12" i="70"/>
  <c r="J12" i="70"/>
  <c r="I13" i="70"/>
  <c r="J13" i="70"/>
  <c r="I14" i="70"/>
  <c r="J14" i="70"/>
  <c r="I15" i="70"/>
  <c r="J15" i="70"/>
  <c r="I16" i="70"/>
  <c r="J16" i="70"/>
  <c r="I17" i="70"/>
  <c r="J17" i="70"/>
  <c r="L4" i="70"/>
  <c r="K4" i="70"/>
  <c r="J4" i="70"/>
  <c r="I4" i="70"/>
  <c r="K36" i="68"/>
  <c r="L36" i="68"/>
  <c r="K40" i="68"/>
  <c r="L40" i="68"/>
  <c r="K39" i="68"/>
  <c r="L39" i="68"/>
  <c r="K42" i="68"/>
  <c r="L42" i="68"/>
  <c r="K43" i="68"/>
  <c r="L43" i="68"/>
  <c r="K45" i="68"/>
  <c r="L45" i="68"/>
  <c r="K46" i="68"/>
  <c r="L46" i="68"/>
  <c r="K37" i="68"/>
  <c r="L37" i="68"/>
  <c r="K38" i="68"/>
  <c r="L38" i="68"/>
  <c r="K47" i="68"/>
  <c r="L47" i="68"/>
  <c r="K44" i="68"/>
  <c r="L44" i="68"/>
  <c r="K48" i="68"/>
  <c r="L48" i="68"/>
  <c r="K49" i="68"/>
  <c r="L49" i="68"/>
  <c r="K50" i="68"/>
  <c r="L50" i="68"/>
  <c r="K51" i="68"/>
  <c r="L51" i="68"/>
  <c r="K52" i="68"/>
  <c r="L52" i="68"/>
  <c r="K53" i="68"/>
  <c r="L53" i="68"/>
  <c r="K54" i="68"/>
  <c r="L54" i="68"/>
  <c r="K55" i="68"/>
  <c r="L55" i="68"/>
  <c r="K56" i="68"/>
  <c r="L56" i="68"/>
  <c r="K57" i="68"/>
  <c r="L57" i="68"/>
  <c r="K58" i="68"/>
  <c r="L58" i="68"/>
  <c r="K59" i="68"/>
  <c r="L59" i="68"/>
  <c r="I36" i="68"/>
  <c r="J36" i="68"/>
  <c r="I40" i="68"/>
  <c r="J40" i="68"/>
  <c r="I39" i="68"/>
  <c r="J39" i="68"/>
  <c r="I42" i="68"/>
  <c r="J42" i="68"/>
  <c r="I43" i="68"/>
  <c r="J43" i="68"/>
  <c r="I45" i="68"/>
  <c r="J45" i="68"/>
  <c r="I46" i="68"/>
  <c r="J46" i="68"/>
  <c r="I37" i="68"/>
  <c r="J37" i="68"/>
  <c r="I38" i="68"/>
  <c r="J38" i="68"/>
  <c r="L41" i="68"/>
  <c r="K41" i="68"/>
  <c r="J41" i="68"/>
  <c r="I41" i="68"/>
  <c r="K8" i="68"/>
  <c r="L8" i="68"/>
  <c r="K6" i="68"/>
  <c r="L6" i="68"/>
  <c r="K12" i="68"/>
  <c r="L12" i="68"/>
  <c r="K14" i="68"/>
  <c r="L14" i="68"/>
  <c r="K4" i="68"/>
  <c r="L4" i="68"/>
  <c r="K15" i="68"/>
  <c r="L15" i="68"/>
  <c r="K9" i="68"/>
  <c r="L9" i="68"/>
  <c r="K7" i="68"/>
  <c r="L7" i="68"/>
  <c r="K10" i="68"/>
  <c r="L10" i="68"/>
  <c r="K11" i="68"/>
  <c r="L11" i="68"/>
  <c r="K13" i="68"/>
  <c r="L13" i="68"/>
  <c r="K16" i="68"/>
  <c r="L16" i="68"/>
  <c r="K17" i="68"/>
  <c r="L17" i="68"/>
  <c r="K18" i="68"/>
  <c r="L18" i="68"/>
  <c r="K19" i="68"/>
  <c r="L19" i="68"/>
  <c r="K20" i="68"/>
  <c r="L20" i="68"/>
  <c r="K21" i="68"/>
  <c r="L21" i="68"/>
  <c r="K22" i="68"/>
  <c r="L22" i="68"/>
  <c r="K23" i="68"/>
  <c r="L23" i="68"/>
  <c r="K24" i="68"/>
  <c r="L24" i="68"/>
  <c r="K25" i="68"/>
  <c r="L25" i="68"/>
  <c r="K26" i="68"/>
  <c r="L26" i="68"/>
  <c r="K27" i="68"/>
  <c r="L27" i="68"/>
  <c r="K28" i="68"/>
  <c r="L28" i="68"/>
  <c r="K29" i="68"/>
  <c r="L29" i="68"/>
  <c r="K30" i="68"/>
  <c r="L30" i="68"/>
  <c r="I8" i="68"/>
  <c r="J8" i="68"/>
  <c r="I6" i="68"/>
  <c r="J6" i="68"/>
  <c r="I12" i="68"/>
  <c r="J12" i="68"/>
  <c r="I14" i="68"/>
  <c r="J14" i="68"/>
  <c r="I4" i="68"/>
  <c r="J4" i="68"/>
  <c r="I15" i="68"/>
  <c r="J15" i="68"/>
  <c r="I9" i="68"/>
  <c r="J9" i="68"/>
  <c r="I7" i="68"/>
  <c r="J7" i="68"/>
  <c r="I10" i="68"/>
  <c r="J10" i="68"/>
  <c r="I11" i="68"/>
  <c r="J11" i="68"/>
  <c r="I13" i="68"/>
  <c r="J13" i="68"/>
  <c r="L5" i="68"/>
  <c r="K5" i="68"/>
  <c r="J5" i="68"/>
  <c r="I5" i="68"/>
  <c r="K35" i="66"/>
  <c r="L35" i="66"/>
  <c r="K39" i="66"/>
  <c r="L39" i="66"/>
  <c r="K44" i="66"/>
  <c r="L44" i="66"/>
  <c r="K46" i="66"/>
  <c r="L46" i="66"/>
  <c r="K47" i="66"/>
  <c r="L47" i="66"/>
  <c r="K36" i="66"/>
  <c r="L36" i="66"/>
  <c r="K41" i="66"/>
  <c r="L41" i="66"/>
  <c r="K42" i="66"/>
  <c r="L42" i="66"/>
  <c r="K38" i="66"/>
  <c r="L38" i="66"/>
  <c r="K45" i="66"/>
  <c r="L45" i="66"/>
  <c r="K43" i="66"/>
  <c r="L43" i="66"/>
  <c r="K48" i="66"/>
  <c r="L48" i="66"/>
  <c r="K40" i="66"/>
  <c r="L40" i="66"/>
  <c r="K49" i="66"/>
  <c r="L49" i="66"/>
  <c r="K50" i="66"/>
  <c r="L50" i="66"/>
  <c r="K51" i="66"/>
  <c r="L51" i="66"/>
  <c r="K52" i="66"/>
  <c r="L52" i="66"/>
  <c r="K53" i="66"/>
  <c r="L53" i="66"/>
  <c r="K54" i="66"/>
  <c r="L54" i="66"/>
  <c r="K55" i="66"/>
  <c r="L55" i="66"/>
  <c r="K56" i="66"/>
  <c r="L56" i="66"/>
  <c r="K57" i="66"/>
  <c r="L57" i="66"/>
  <c r="K58" i="66"/>
  <c r="L58" i="66"/>
  <c r="K59" i="66"/>
  <c r="L59" i="66"/>
  <c r="K60" i="66"/>
  <c r="L60" i="66"/>
  <c r="K61" i="66"/>
  <c r="L61" i="66"/>
  <c r="K62" i="66"/>
  <c r="L62" i="66"/>
  <c r="K63" i="66"/>
  <c r="L63" i="66"/>
  <c r="K64" i="66"/>
  <c r="L64" i="66"/>
  <c r="K65" i="66"/>
  <c r="L65" i="66"/>
  <c r="K66" i="66"/>
  <c r="L66" i="66"/>
  <c r="K67" i="66"/>
  <c r="L67" i="66"/>
  <c r="K68" i="66"/>
  <c r="L68" i="66"/>
  <c r="K69" i="66"/>
  <c r="L69" i="66"/>
  <c r="L37" i="66"/>
  <c r="K37" i="66"/>
  <c r="K6" i="66"/>
  <c r="L6" i="66"/>
  <c r="K10" i="66"/>
  <c r="L10" i="66"/>
  <c r="K4" i="66"/>
  <c r="L4" i="66"/>
  <c r="K7" i="66"/>
  <c r="L7" i="66"/>
  <c r="K13" i="66"/>
  <c r="L13" i="66"/>
  <c r="K11" i="66"/>
  <c r="L11" i="66"/>
  <c r="K8" i="66"/>
  <c r="L8" i="66"/>
  <c r="K12" i="66"/>
  <c r="L12" i="66"/>
  <c r="K9" i="66"/>
  <c r="L9" i="66"/>
  <c r="K14" i="66"/>
  <c r="L14" i="66"/>
  <c r="K15" i="66"/>
  <c r="L15" i="66"/>
  <c r="K16" i="66"/>
  <c r="L16" i="66"/>
  <c r="K17" i="66"/>
  <c r="L17" i="66"/>
  <c r="K18" i="66"/>
  <c r="L18" i="66"/>
  <c r="K19" i="66"/>
  <c r="L19" i="66"/>
  <c r="K20" i="66"/>
  <c r="L20" i="66"/>
  <c r="K21" i="66"/>
  <c r="L21" i="66"/>
  <c r="K22" i="66"/>
  <c r="L22" i="66"/>
  <c r="K23" i="66"/>
  <c r="L23" i="66"/>
  <c r="K24" i="66"/>
  <c r="L24" i="66"/>
  <c r="K25" i="66"/>
  <c r="L25" i="66"/>
  <c r="K26" i="66"/>
  <c r="L26" i="66"/>
  <c r="K27" i="66"/>
  <c r="L27" i="66"/>
  <c r="K28" i="66"/>
  <c r="L28" i="66"/>
  <c r="K29" i="66"/>
  <c r="L29" i="66"/>
  <c r="L5" i="66"/>
  <c r="K5" i="66"/>
  <c r="I6" i="66"/>
  <c r="J6" i="66"/>
  <c r="I10" i="66"/>
  <c r="J10" i="66"/>
  <c r="I4" i="66"/>
  <c r="J4" i="66"/>
  <c r="I7" i="66"/>
  <c r="J7" i="66"/>
  <c r="I13" i="66"/>
  <c r="J13" i="66"/>
  <c r="I11" i="66"/>
  <c r="J11" i="66"/>
  <c r="I8" i="66"/>
  <c r="J8" i="66"/>
  <c r="I12" i="66"/>
  <c r="J12" i="66"/>
  <c r="I9" i="66"/>
  <c r="J9" i="66"/>
  <c r="J5" i="66"/>
  <c r="I5" i="66"/>
  <c r="E81" i="1"/>
  <c r="F95" i="1"/>
  <c r="F84" i="1"/>
  <c r="F89" i="1"/>
  <c r="F91" i="1"/>
  <c r="F101" i="1"/>
  <c r="F86" i="1"/>
  <c r="F82" i="1"/>
  <c r="F87" i="1"/>
  <c r="F103" i="1"/>
  <c r="F88" i="1"/>
  <c r="F99" i="1"/>
  <c r="F96" i="1"/>
  <c r="F94" i="1"/>
  <c r="F85" i="1"/>
  <c r="F92" i="1"/>
  <c r="F83" i="1"/>
  <c r="F100" i="1"/>
  <c r="F93" i="1"/>
  <c r="F97" i="1"/>
  <c r="F98" i="1"/>
  <c r="F102" i="1"/>
  <c r="F90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N77" i="1"/>
  <c r="O77" i="1"/>
  <c r="P77" i="1"/>
  <c r="Q77" i="1"/>
  <c r="R77" i="1"/>
  <c r="S77" i="1"/>
  <c r="U77" i="1"/>
  <c r="W77" i="1"/>
  <c r="Y77" i="1"/>
  <c r="AB77" i="1"/>
  <c r="AD77" i="1"/>
  <c r="F136" i="1" l="1"/>
  <c r="H19" i="72"/>
  <c r="H5" i="72"/>
  <c r="H4" i="72"/>
  <c r="H7" i="72"/>
  <c r="H9" i="72"/>
  <c r="G29" i="76"/>
  <c r="G73" i="74"/>
  <c r="F73" i="74"/>
  <c r="H69" i="74"/>
  <c r="H67" i="74"/>
  <c r="H65" i="74"/>
  <c r="H63" i="74"/>
  <c r="H60" i="74"/>
  <c r="H44" i="74"/>
  <c r="H53" i="74"/>
  <c r="H55" i="74"/>
  <c r="F29" i="76"/>
  <c r="H23" i="76"/>
  <c r="H18" i="76"/>
  <c r="H25" i="76"/>
  <c r="H50" i="74"/>
  <c r="H46" i="74"/>
  <c r="H45" i="74"/>
  <c r="H52" i="74"/>
  <c r="H56" i="74"/>
  <c r="H59" i="74"/>
  <c r="H43" i="74"/>
  <c r="H47" i="74"/>
  <c r="H49" i="74"/>
  <c r="H51" i="74"/>
  <c r="H48" i="74"/>
  <c r="H54" i="74"/>
  <c r="H57" i="74"/>
  <c r="H58" i="74"/>
  <c r="H61" i="74"/>
  <c r="H62" i="74"/>
  <c r="H64" i="74"/>
  <c r="H66" i="74"/>
  <c r="H68" i="74"/>
  <c r="H70" i="74"/>
  <c r="H21" i="76"/>
  <c r="H19" i="76"/>
  <c r="H26" i="76"/>
  <c r="H22" i="76"/>
  <c r="H28" i="76"/>
  <c r="H24" i="76"/>
  <c r="H20" i="76"/>
  <c r="H16" i="76"/>
  <c r="H17" i="76"/>
  <c r="H11" i="76"/>
  <c r="H15" i="76"/>
  <c r="H4" i="76"/>
  <c r="H12" i="76"/>
  <c r="H6" i="76"/>
  <c r="H7" i="76"/>
  <c r="H9" i="76"/>
  <c r="H14" i="76"/>
  <c r="H8" i="76"/>
  <c r="H13" i="76"/>
  <c r="H10" i="76"/>
  <c r="H5" i="76"/>
  <c r="H28" i="72"/>
  <c r="H21" i="72"/>
  <c r="H20" i="72"/>
  <c r="H15" i="72"/>
  <c r="H13" i="72"/>
  <c r="H12" i="72"/>
  <c r="H17" i="72"/>
  <c r="H16" i="72"/>
  <c r="H8" i="72"/>
  <c r="H6" i="72"/>
  <c r="G29" i="72"/>
  <c r="H22" i="72"/>
  <c r="F29" i="72"/>
  <c r="H18" i="72"/>
  <c r="H14" i="72"/>
  <c r="H11" i="72"/>
  <c r="H10" i="72"/>
  <c r="H29" i="72" l="1"/>
  <c r="H29" i="76"/>
  <c r="H73" i="74"/>
  <c r="G58" i="62"/>
  <c r="H58" i="62"/>
  <c r="I58" i="62"/>
  <c r="J58" i="62"/>
  <c r="G62" i="62"/>
  <c r="H62" i="62"/>
  <c r="I62" i="62"/>
  <c r="J62" i="62"/>
  <c r="I67" i="62"/>
  <c r="J67" i="62"/>
  <c r="I65" i="62"/>
  <c r="J65" i="62"/>
  <c r="G57" i="62"/>
  <c r="H57" i="62"/>
  <c r="I57" i="62"/>
  <c r="J57" i="62"/>
  <c r="I66" i="62"/>
  <c r="J66" i="62"/>
  <c r="G60" i="62"/>
  <c r="H60" i="62"/>
  <c r="I60" i="62"/>
  <c r="J60" i="62"/>
  <c r="G63" i="62"/>
  <c r="H63" i="62"/>
  <c r="I63" i="62"/>
  <c r="J63" i="62"/>
  <c r="I70" i="62"/>
  <c r="J70" i="62"/>
  <c r="I64" i="62"/>
  <c r="J64" i="62"/>
  <c r="I61" i="62"/>
  <c r="J61" i="62"/>
  <c r="I69" i="62"/>
  <c r="J69" i="62"/>
  <c r="I71" i="62"/>
  <c r="J71" i="62"/>
  <c r="I59" i="62"/>
  <c r="J59" i="62"/>
  <c r="I68" i="62"/>
  <c r="J68" i="62"/>
  <c r="I72" i="62"/>
  <c r="J72" i="62"/>
  <c r="I73" i="62"/>
  <c r="J73" i="62"/>
  <c r="I74" i="62"/>
  <c r="J74" i="62"/>
  <c r="I75" i="62"/>
  <c r="J75" i="62"/>
  <c r="I76" i="62"/>
  <c r="J76" i="62"/>
  <c r="I77" i="62"/>
  <c r="J77" i="62"/>
  <c r="I78" i="62"/>
  <c r="J78" i="62"/>
  <c r="I79" i="62"/>
  <c r="J79" i="62"/>
  <c r="J56" i="62"/>
  <c r="I56" i="62"/>
  <c r="H56" i="62"/>
  <c r="G56" i="62"/>
  <c r="G5" i="62"/>
  <c r="H5" i="62"/>
  <c r="I5" i="62"/>
  <c r="J5" i="62"/>
  <c r="G8" i="62"/>
  <c r="H8" i="62"/>
  <c r="I8" i="62"/>
  <c r="J8" i="62"/>
  <c r="G4" i="62"/>
  <c r="H4" i="62"/>
  <c r="I4" i="62"/>
  <c r="J4" i="62"/>
  <c r="G6" i="62"/>
  <c r="H6" i="62"/>
  <c r="I6" i="62"/>
  <c r="J6" i="62"/>
  <c r="G9" i="62"/>
  <c r="H9" i="62"/>
  <c r="I9" i="62"/>
  <c r="J9" i="62"/>
  <c r="G16" i="62"/>
  <c r="H16" i="62"/>
  <c r="I16" i="62"/>
  <c r="J16" i="62"/>
  <c r="G12" i="62"/>
  <c r="H12" i="62"/>
  <c r="I12" i="62"/>
  <c r="J12" i="62"/>
  <c r="G11" i="62"/>
  <c r="H11" i="62"/>
  <c r="I11" i="62"/>
  <c r="J11" i="62"/>
  <c r="G14" i="62"/>
  <c r="H14" i="62"/>
  <c r="I14" i="62"/>
  <c r="J14" i="62"/>
  <c r="G15" i="62"/>
  <c r="H15" i="62"/>
  <c r="I15" i="62"/>
  <c r="J15" i="62"/>
  <c r="I10" i="62"/>
  <c r="J10" i="62"/>
  <c r="G13" i="62"/>
  <c r="H13" i="62"/>
  <c r="I13" i="62"/>
  <c r="J13" i="62"/>
  <c r="G17" i="62"/>
  <c r="H17" i="62"/>
  <c r="I17" i="62"/>
  <c r="J17" i="62"/>
  <c r="I19" i="62"/>
  <c r="J19" i="62"/>
  <c r="I21" i="62"/>
  <c r="J21" i="62"/>
  <c r="I18" i="62"/>
  <c r="J18" i="62"/>
  <c r="I20" i="62"/>
  <c r="J20" i="62"/>
  <c r="I22" i="62"/>
  <c r="J22" i="62"/>
  <c r="I23" i="62"/>
  <c r="J23" i="62"/>
  <c r="I24" i="62"/>
  <c r="J24" i="62"/>
  <c r="I25" i="62"/>
  <c r="J25" i="62"/>
  <c r="I26" i="62"/>
  <c r="J26" i="62"/>
  <c r="I27" i="62"/>
  <c r="J27" i="62"/>
  <c r="I28" i="62"/>
  <c r="J28" i="62"/>
  <c r="I29" i="62"/>
  <c r="J29" i="62"/>
  <c r="I30" i="62"/>
  <c r="J30" i="62"/>
  <c r="I31" i="62"/>
  <c r="J31" i="62"/>
  <c r="I32" i="62"/>
  <c r="J32" i="62"/>
  <c r="I33" i="62"/>
  <c r="J33" i="62"/>
  <c r="I34" i="62"/>
  <c r="J34" i="62"/>
  <c r="I35" i="62"/>
  <c r="J35" i="62"/>
  <c r="I36" i="62"/>
  <c r="J36" i="62"/>
  <c r="I37" i="62"/>
  <c r="J37" i="62"/>
  <c r="I38" i="62"/>
  <c r="J38" i="62"/>
  <c r="J7" i="62"/>
  <c r="I7" i="62"/>
  <c r="H7" i="62"/>
  <c r="G7" i="62"/>
  <c r="K55" i="64"/>
  <c r="L55" i="64"/>
  <c r="K56" i="64"/>
  <c r="L56" i="64"/>
  <c r="K57" i="64"/>
  <c r="L57" i="64"/>
  <c r="K58" i="64"/>
  <c r="L58" i="64"/>
  <c r="K59" i="64"/>
  <c r="L59" i="64"/>
  <c r="K60" i="64"/>
  <c r="L60" i="64"/>
  <c r="K61" i="64"/>
  <c r="L61" i="64"/>
  <c r="K62" i="64"/>
  <c r="L62" i="64"/>
  <c r="K63" i="64"/>
  <c r="L63" i="64"/>
  <c r="K64" i="64"/>
  <c r="L64" i="64"/>
  <c r="K65" i="64"/>
  <c r="L65" i="64"/>
  <c r="K66" i="64"/>
  <c r="L66" i="64"/>
  <c r="K67" i="64"/>
  <c r="L67" i="64"/>
  <c r="K68" i="64"/>
  <c r="L68" i="64"/>
  <c r="K69" i="64"/>
  <c r="L69" i="64"/>
  <c r="K70" i="64"/>
  <c r="L70" i="64"/>
  <c r="K71" i="64"/>
  <c r="L71" i="64"/>
  <c r="K72" i="64"/>
  <c r="L72" i="64"/>
  <c r="K73" i="64"/>
  <c r="L73" i="64"/>
  <c r="K74" i="64"/>
  <c r="L74" i="64"/>
  <c r="K75" i="64"/>
  <c r="L75" i="64"/>
  <c r="K76" i="64"/>
  <c r="L76" i="64"/>
  <c r="K77" i="64"/>
  <c r="L77" i="64"/>
  <c r="K78" i="64"/>
  <c r="L78" i="64"/>
  <c r="K79" i="64"/>
  <c r="L79" i="64"/>
  <c r="K80" i="64"/>
  <c r="L80" i="64"/>
  <c r="K81" i="64"/>
  <c r="L81" i="64"/>
  <c r="K82" i="64"/>
  <c r="L82" i="64"/>
  <c r="K83" i="64"/>
  <c r="L83" i="64"/>
  <c r="K84" i="64"/>
  <c r="L84" i="64"/>
  <c r="K85" i="64"/>
  <c r="L85" i="64"/>
  <c r="K86" i="64"/>
  <c r="L86" i="64"/>
  <c r="K87" i="64"/>
  <c r="L87" i="64"/>
  <c r="K88" i="64"/>
  <c r="L88" i="64"/>
  <c r="K89" i="64"/>
  <c r="L89" i="64"/>
  <c r="K90" i="64"/>
  <c r="L90" i="64"/>
  <c r="K91" i="64"/>
  <c r="L91" i="64"/>
  <c r="K92" i="64"/>
  <c r="L92" i="64"/>
  <c r="K93" i="64"/>
  <c r="L93" i="64"/>
  <c r="K94" i="64"/>
  <c r="L94" i="64"/>
  <c r="K95" i="64"/>
  <c r="L95" i="64"/>
  <c r="K96" i="64"/>
  <c r="L96" i="64"/>
  <c r="L54" i="64"/>
  <c r="K54" i="64"/>
  <c r="G96" i="64"/>
  <c r="T96" i="64"/>
  <c r="G95" i="64"/>
  <c r="T95" i="64"/>
  <c r="G94" i="64"/>
  <c r="T94" i="64"/>
  <c r="G93" i="64"/>
  <c r="T93" i="64"/>
  <c r="G92" i="64"/>
  <c r="T92" i="64"/>
  <c r="G91" i="64"/>
  <c r="T91" i="64"/>
  <c r="G90" i="64"/>
  <c r="T90" i="64"/>
  <c r="G89" i="64"/>
  <c r="T89" i="64"/>
  <c r="G88" i="64"/>
  <c r="T88" i="64"/>
  <c r="G87" i="64"/>
  <c r="T87" i="64"/>
  <c r="G86" i="64"/>
  <c r="G85" i="64"/>
  <c r="T85" i="64"/>
  <c r="G84" i="64"/>
  <c r="T84" i="64"/>
  <c r="G83" i="64"/>
  <c r="T83" i="64"/>
  <c r="G82" i="64"/>
  <c r="T82" i="64"/>
  <c r="G81" i="64"/>
  <c r="T81" i="64"/>
  <c r="G80" i="64"/>
  <c r="T80" i="64"/>
  <c r="G79" i="64"/>
  <c r="T79" i="64"/>
  <c r="G78" i="64"/>
  <c r="T78" i="64"/>
  <c r="G77" i="64"/>
  <c r="T77" i="64"/>
  <c r="G76" i="64"/>
  <c r="T76" i="64"/>
  <c r="G75" i="64"/>
  <c r="T75" i="64"/>
  <c r="AA75" i="64" s="1"/>
  <c r="G74" i="64"/>
  <c r="T74" i="64"/>
  <c r="AA74" i="64" s="1"/>
  <c r="G73" i="64"/>
  <c r="T73" i="64"/>
  <c r="AA73" i="64" s="1"/>
  <c r="G72" i="64"/>
  <c r="T72" i="64"/>
  <c r="AA72" i="64" s="1"/>
  <c r="G71" i="64"/>
  <c r="T71" i="64"/>
  <c r="AA71" i="64" s="1"/>
  <c r="G70" i="64"/>
  <c r="T70" i="64"/>
  <c r="AA70" i="64" s="1"/>
  <c r="G69" i="64"/>
  <c r="T69" i="64"/>
  <c r="AA69" i="64" s="1"/>
  <c r="G68" i="64"/>
  <c r="T68" i="64"/>
  <c r="AA68" i="64" s="1"/>
  <c r="G67" i="64"/>
  <c r="T67" i="64"/>
  <c r="AA67" i="64" s="1"/>
  <c r="G66" i="64"/>
  <c r="T66" i="64"/>
  <c r="AA66" i="64" s="1"/>
  <c r="G65" i="64"/>
  <c r="T65" i="64"/>
  <c r="AA65" i="64" s="1"/>
  <c r="G64" i="64"/>
  <c r="T64" i="64"/>
  <c r="AA64" i="64" s="1"/>
  <c r="G63" i="64"/>
  <c r="T63" i="64"/>
  <c r="AA63" i="64" s="1"/>
  <c r="G62" i="64"/>
  <c r="T62" i="64"/>
  <c r="AA62" i="64" s="1"/>
  <c r="G61" i="64"/>
  <c r="T61" i="64"/>
  <c r="AA61" i="64" s="1"/>
  <c r="G60" i="64"/>
  <c r="T60" i="64"/>
  <c r="AA60" i="64" s="1"/>
  <c r="G59" i="64"/>
  <c r="T59" i="64"/>
  <c r="AA59" i="64" s="1"/>
  <c r="G58" i="64"/>
  <c r="T58" i="64"/>
  <c r="AA58" i="64" s="1"/>
  <c r="G57" i="64"/>
  <c r="T57" i="64"/>
  <c r="AA57" i="64" s="1"/>
  <c r="G56" i="64"/>
  <c r="AA56" i="64"/>
  <c r="G55" i="64"/>
  <c r="T55" i="64"/>
  <c r="AA55" i="64" s="1"/>
  <c r="G54" i="64"/>
  <c r="G103" i="64" s="1"/>
  <c r="T54" i="64"/>
  <c r="AA54" i="64" s="1"/>
  <c r="E53" i="64"/>
  <c r="K5" i="64"/>
  <c r="L5" i="64"/>
  <c r="K6" i="64"/>
  <c r="L6" i="64"/>
  <c r="K7" i="64"/>
  <c r="L7" i="64"/>
  <c r="K8" i="64"/>
  <c r="L8" i="64"/>
  <c r="K9" i="64"/>
  <c r="L9" i="64"/>
  <c r="K10" i="64"/>
  <c r="L10" i="64"/>
  <c r="K11" i="64"/>
  <c r="L11" i="64"/>
  <c r="K12" i="64"/>
  <c r="L12" i="64"/>
  <c r="K13" i="64"/>
  <c r="L13" i="64"/>
  <c r="K14" i="64"/>
  <c r="L14" i="64"/>
  <c r="K15" i="64"/>
  <c r="L15" i="64"/>
  <c r="K16" i="64"/>
  <c r="L16" i="64"/>
  <c r="K17" i="64"/>
  <c r="L17" i="64"/>
  <c r="K18" i="64"/>
  <c r="L18" i="64"/>
  <c r="K19" i="64"/>
  <c r="L19" i="64"/>
  <c r="K20" i="64"/>
  <c r="L20" i="64"/>
  <c r="K21" i="64"/>
  <c r="L21" i="64"/>
  <c r="K22" i="64"/>
  <c r="L22" i="64"/>
  <c r="K23" i="64"/>
  <c r="L23" i="64"/>
  <c r="K24" i="64"/>
  <c r="L24" i="64"/>
  <c r="K25" i="64"/>
  <c r="L25" i="64"/>
  <c r="K26" i="64"/>
  <c r="L26" i="64"/>
  <c r="K27" i="64"/>
  <c r="L27" i="64"/>
  <c r="K28" i="64"/>
  <c r="L28" i="64"/>
  <c r="K29" i="64"/>
  <c r="L29" i="64"/>
  <c r="K30" i="64"/>
  <c r="L30" i="64"/>
  <c r="K31" i="64"/>
  <c r="L31" i="64"/>
  <c r="K32" i="64"/>
  <c r="L32" i="64"/>
  <c r="K33" i="64"/>
  <c r="L33" i="64"/>
  <c r="K34" i="64"/>
  <c r="L34" i="64"/>
  <c r="K35" i="64"/>
  <c r="L35" i="64"/>
  <c r="K36" i="64"/>
  <c r="L36" i="64"/>
  <c r="K37" i="64"/>
  <c r="L37" i="64"/>
  <c r="K38" i="64"/>
  <c r="L38" i="64"/>
  <c r="K39" i="64"/>
  <c r="L39" i="64"/>
  <c r="K40" i="64"/>
  <c r="L40" i="64"/>
  <c r="K41" i="64"/>
  <c r="L41" i="64"/>
  <c r="K42" i="64"/>
  <c r="L42" i="64"/>
  <c r="K43" i="64"/>
  <c r="L43" i="64"/>
  <c r="K44" i="64"/>
  <c r="L44" i="64"/>
  <c r="K45" i="64"/>
  <c r="L45" i="64"/>
  <c r="K46" i="64"/>
  <c r="L46" i="64"/>
  <c r="K47" i="64"/>
  <c r="L47" i="64"/>
  <c r="K48" i="64"/>
  <c r="L48" i="64"/>
  <c r="L4" i="64"/>
  <c r="K4" i="64"/>
  <c r="H60" i="60"/>
  <c r="G60" i="60"/>
  <c r="H59" i="60"/>
  <c r="G59" i="60"/>
  <c r="H58" i="60"/>
  <c r="G58" i="60"/>
  <c r="H57" i="60"/>
  <c r="G57" i="60"/>
  <c r="H56" i="60"/>
  <c r="G56" i="60"/>
  <c r="H55" i="60"/>
  <c r="G55" i="60"/>
  <c r="H54" i="60"/>
  <c r="G54" i="60"/>
  <c r="H53" i="60"/>
  <c r="G53" i="60"/>
  <c r="H5" i="60"/>
  <c r="H6" i="60"/>
  <c r="H7" i="60"/>
  <c r="H8" i="60"/>
  <c r="H9" i="60"/>
  <c r="H10" i="60"/>
  <c r="H11" i="60"/>
  <c r="H4" i="60"/>
  <c r="G5" i="60"/>
  <c r="G6" i="60"/>
  <c r="G7" i="60"/>
  <c r="G8" i="60"/>
  <c r="G9" i="60"/>
  <c r="G10" i="60"/>
  <c r="G11" i="60"/>
  <c r="G4" i="60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90" i="1"/>
  <c r="K90" i="1"/>
  <c r="L102" i="1"/>
  <c r="K102" i="1"/>
  <c r="L98" i="1"/>
  <c r="K98" i="1"/>
  <c r="L97" i="1"/>
  <c r="K97" i="1"/>
  <c r="L93" i="1"/>
  <c r="K93" i="1"/>
  <c r="J93" i="1"/>
  <c r="I93" i="1"/>
  <c r="L100" i="1"/>
  <c r="K100" i="1"/>
  <c r="J100" i="1"/>
  <c r="I100" i="1"/>
  <c r="L83" i="1"/>
  <c r="K83" i="1"/>
  <c r="J83" i="1"/>
  <c r="I83" i="1"/>
  <c r="L92" i="1"/>
  <c r="K92" i="1"/>
  <c r="J92" i="1"/>
  <c r="I92" i="1"/>
  <c r="L85" i="1"/>
  <c r="K85" i="1"/>
  <c r="J85" i="1"/>
  <c r="I85" i="1"/>
  <c r="L94" i="1"/>
  <c r="K94" i="1"/>
  <c r="J94" i="1"/>
  <c r="I94" i="1"/>
  <c r="L96" i="1"/>
  <c r="K96" i="1"/>
  <c r="J96" i="1"/>
  <c r="I96" i="1"/>
  <c r="L99" i="1"/>
  <c r="K99" i="1"/>
  <c r="J99" i="1"/>
  <c r="I99" i="1"/>
  <c r="L88" i="1"/>
  <c r="K88" i="1"/>
  <c r="J88" i="1"/>
  <c r="I88" i="1"/>
  <c r="L103" i="1"/>
  <c r="K103" i="1"/>
  <c r="J103" i="1"/>
  <c r="I103" i="1"/>
  <c r="L87" i="1"/>
  <c r="K87" i="1"/>
  <c r="J87" i="1"/>
  <c r="I87" i="1"/>
  <c r="L82" i="1"/>
  <c r="K82" i="1"/>
  <c r="J82" i="1"/>
  <c r="I82" i="1"/>
  <c r="L86" i="1"/>
  <c r="K86" i="1"/>
  <c r="J86" i="1"/>
  <c r="I86" i="1"/>
  <c r="L101" i="1"/>
  <c r="K101" i="1"/>
  <c r="J101" i="1"/>
  <c r="I101" i="1"/>
  <c r="L91" i="1"/>
  <c r="K91" i="1"/>
  <c r="J91" i="1"/>
  <c r="I91" i="1"/>
  <c r="L89" i="1"/>
  <c r="K89" i="1"/>
  <c r="J89" i="1"/>
  <c r="I89" i="1"/>
  <c r="L84" i="1"/>
  <c r="K84" i="1"/>
  <c r="J84" i="1"/>
  <c r="I84" i="1"/>
  <c r="L95" i="1"/>
  <c r="K95" i="1"/>
  <c r="J4" i="1"/>
  <c r="J7" i="1"/>
  <c r="J18" i="1"/>
  <c r="J6" i="1"/>
  <c r="J9" i="1"/>
  <c r="J5" i="1"/>
  <c r="J11" i="1"/>
  <c r="J15" i="1"/>
  <c r="J14" i="1"/>
  <c r="J13" i="1"/>
  <c r="J16" i="1"/>
  <c r="J10" i="1"/>
  <c r="J21" i="1"/>
  <c r="J29" i="1"/>
  <c r="J12" i="1"/>
  <c r="J22" i="1"/>
  <c r="J20" i="1"/>
  <c r="J17" i="1"/>
  <c r="J26" i="1"/>
  <c r="J27" i="1"/>
  <c r="J25" i="1"/>
  <c r="J28" i="1"/>
  <c r="J19" i="1"/>
  <c r="J24" i="1"/>
  <c r="J33" i="1"/>
  <c r="I4" i="1"/>
  <c r="I7" i="1"/>
  <c r="I18" i="1"/>
  <c r="I6" i="1"/>
  <c r="I9" i="1"/>
  <c r="I5" i="1"/>
  <c r="I11" i="1"/>
  <c r="I15" i="1"/>
  <c r="I14" i="1"/>
  <c r="I13" i="1"/>
  <c r="I16" i="1"/>
  <c r="I10" i="1"/>
  <c r="I21" i="1"/>
  <c r="I29" i="1"/>
  <c r="I12" i="1"/>
  <c r="I22" i="1"/>
  <c r="I20" i="1"/>
  <c r="I17" i="1"/>
  <c r="I26" i="1"/>
  <c r="I27" i="1"/>
  <c r="I25" i="1"/>
  <c r="I28" i="1"/>
  <c r="I19" i="1"/>
  <c r="I24" i="1"/>
  <c r="I33" i="1"/>
  <c r="K8" i="1"/>
  <c r="L8" i="1"/>
  <c r="K4" i="1"/>
  <c r="L4" i="1"/>
  <c r="K7" i="1"/>
  <c r="L7" i="1"/>
  <c r="K18" i="1"/>
  <c r="L18" i="1"/>
  <c r="K6" i="1"/>
  <c r="L6" i="1"/>
  <c r="K9" i="1"/>
  <c r="L9" i="1"/>
  <c r="K5" i="1"/>
  <c r="L5" i="1"/>
  <c r="K11" i="1"/>
  <c r="L11" i="1"/>
  <c r="K15" i="1"/>
  <c r="L15" i="1"/>
  <c r="K14" i="1"/>
  <c r="L14" i="1"/>
  <c r="K13" i="1"/>
  <c r="L13" i="1"/>
  <c r="K16" i="1"/>
  <c r="L16" i="1"/>
  <c r="K10" i="1"/>
  <c r="L10" i="1"/>
  <c r="K21" i="1"/>
  <c r="L21" i="1"/>
  <c r="K29" i="1"/>
  <c r="L29" i="1"/>
  <c r="K12" i="1"/>
  <c r="L12" i="1"/>
  <c r="K22" i="1"/>
  <c r="L22" i="1"/>
  <c r="K20" i="1"/>
  <c r="L20" i="1"/>
  <c r="K17" i="1"/>
  <c r="L17" i="1"/>
  <c r="K26" i="1"/>
  <c r="L26" i="1"/>
  <c r="K27" i="1"/>
  <c r="L27" i="1"/>
  <c r="K25" i="1"/>
  <c r="L25" i="1"/>
  <c r="K28" i="1"/>
  <c r="L28" i="1"/>
  <c r="K19" i="1"/>
  <c r="L19" i="1"/>
  <c r="K24" i="1"/>
  <c r="L24" i="1"/>
  <c r="K33" i="1"/>
  <c r="L33" i="1"/>
  <c r="K32" i="1"/>
  <c r="L32" i="1"/>
  <c r="K31" i="1"/>
  <c r="L31" i="1"/>
  <c r="K30" i="1"/>
  <c r="L30" i="1"/>
  <c r="K23" i="1"/>
  <c r="L2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76" i="1"/>
  <c r="L76" i="1"/>
  <c r="T4" i="74"/>
  <c r="G61" i="72"/>
  <c r="F61" i="72"/>
  <c r="S61" i="72"/>
  <c r="G60" i="72"/>
  <c r="F60" i="72"/>
  <c r="S60" i="72"/>
  <c r="G59" i="72"/>
  <c r="F59" i="72"/>
  <c r="S59" i="72"/>
  <c r="G58" i="72"/>
  <c r="F58" i="72"/>
  <c r="S58" i="72"/>
  <c r="G57" i="72"/>
  <c r="F57" i="72"/>
  <c r="S57" i="72"/>
  <c r="G56" i="72"/>
  <c r="F56" i="72"/>
  <c r="S56" i="72"/>
  <c r="G55" i="72"/>
  <c r="F55" i="72"/>
  <c r="S55" i="72"/>
  <c r="G54" i="72"/>
  <c r="F54" i="72"/>
  <c r="S54" i="72"/>
  <c r="G53" i="72"/>
  <c r="F53" i="72"/>
  <c r="S53" i="72"/>
  <c r="G52" i="72"/>
  <c r="F52" i="72"/>
  <c r="S52" i="72"/>
  <c r="G51" i="72"/>
  <c r="F51" i="72"/>
  <c r="S51" i="72"/>
  <c r="G50" i="72"/>
  <c r="F50" i="72"/>
  <c r="S50" i="72"/>
  <c r="G49" i="72"/>
  <c r="F49" i="72"/>
  <c r="S49" i="72"/>
  <c r="G48" i="72"/>
  <c r="F48" i="72"/>
  <c r="S48" i="72"/>
  <c r="G47" i="72"/>
  <c r="F47" i="72"/>
  <c r="S47" i="72"/>
  <c r="G46" i="72"/>
  <c r="F46" i="72"/>
  <c r="S46" i="72"/>
  <c r="G43" i="72"/>
  <c r="F43" i="72"/>
  <c r="S43" i="72"/>
  <c r="Z43" i="72" s="1"/>
  <c r="G45" i="72"/>
  <c r="F45" i="72"/>
  <c r="S45" i="72"/>
  <c r="Z45" i="72" s="1"/>
  <c r="G44" i="72"/>
  <c r="F44" i="72"/>
  <c r="S44" i="72"/>
  <c r="Z44" i="72" s="1"/>
  <c r="G40" i="72"/>
  <c r="F40" i="72"/>
  <c r="S40" i="72"/>
  <c r="Z40" i="72" s="1"/>
  <c r="G39" i="72"/>
  <c r="F39" i="72"/>
  <c r="S39" i="72"/>
  <c r="Z39" i="72" s="1"/>
  <c r="G38" i="72"/>
  <c r="F38" i="72"/>
  <c r="S38" i="72"/>
  <c r="Z38" i="72" s="1"/>
  <c r="G41" i="72"/>
  <c r="F41" i="72"/>
  <c r="S41" i="72"/>
  <c r="Z41" i="72" s="1"/>
  <c r="G34" i="72"/>
  <c r="F34" i="72"/>
  <c r="S34" i="72"/>
  <c r="Z34" i="72" s="1"/>
  <c r="G42" i="72"/>
  <c r="F42" i="72"/>
  <c r="S42" i="72"/>
  <c r="Z42" i="72" s="1"/>
  <c r="G37" i="72"/>
  <c r="F37" i="72"/>
  <c r="S37" i="72"/>
  <c r="Z37" i="72" s="1"/>
  <c r="G36" i="72"/>
  <c r="F36" i="72"/>
  <c r="S36" i="72"/>
  <c r="Z36" i="72" s="1"/>
  <c r="G35" i="72"/>
  <c r="F35" i="72"/>
  <c r="S35" i="72"/>
  <c r="Z35" i="72" s="1"/>
  <c r="S10" i="72"/>
  <c r="S5" i="72"/>
  <c r="S9" i="72"/>
  <c r="S11" i="72"/>
  <c r="S7" i="72"/>
  <c r="S6" i="72"/>
  <c r="S13" i="72"/>
  <c r="S8" i="72"/>
  <c r="S12" i="72"/>
  <c r="S14" i="72"/>
  <c r="S15" i="72"/>
  <c r="S16" i="72"/>
  <c r="S17" i="72"/>
  <c r="S18" i="72"/>
  <c r="S19" i="72"/>
  <c r="S20" i="72"/>
  <c r="S21" i="72"/>
  <c r="S22" i="72"/>
  <c r="S28" i="72"/>
  <c r="G65" i="72" l="1"/>
  <c r="H76" i="64"/>
  <c r="H80" i="64"/>
  <c r="H84" i="64"/>
  <c r="H88" i="64"/>
  <c r="H92" i="64"/>
  <c r="H96" i="64"/>
  <c r="H72" i="64"/>
  <c r="H65" i="64"/>
  <c r="H69" i="64"/>
  <c r="H74" i="64"/>
  <c r="H78" i="64"/>
  <c r="H82" i="64"/>
  <c r="H86" i="64"/>
  <c r="H90" i="64"/>
  <c r="H94" i="64"/>
  <c r="H36" i="72"/>
  <c r="H50" i="72"/>
  <c r="H53" i="72"/>
  <c r="H55" i="72"/>
  <c r="H57" i="72"/>
  <c r="H59" i="72"/>
  <c r="H38" i="72"/>
  <c r="H44" i="72"/>
  <c r="H37" i="72"/>
  <c r="H41" i="72"/>
  <c r="H45" i="72"/>
  <c r="H46" i="72"/>
  <c r="H49" i="72"/>
  <c r="H54" i="72"/>
  <c r="H60" i="72"/>
  <c r="H61" i="72"/>
  <c r="H42" i="72"/>
  <c r="H34" i="72"/>
  <c r="H39" i="72"/>
  <c r="H40" i="72"/>
  <c r="H43" i="72"/>
  <c r="H47" i="72"/>
  <c r="H48" i="72"/>
  <c r="H51" i="72"/>
  <c r="H52" i="72"/>
  <c r="H56" i="72"/>
  <c r="H58" i="72"/>
  <c r="H56" i="64"/>
  <c r="H60" i="64"/>
  <c r="H57" i="64"/>
  <c r="H61" i="64"/>
  <c r="H64" i="64"/>
  <c r="H68" i="64"/>
  <c r="H55" i="64"/>
  <c r="H58" i="64"/>
  <c r="H59" i="64"/>
  <c r="H62" i="64"/>
  <c r="H63" i="64"/>
  <c r="H66" i="64"/>
  <c r="H67" i="64"/>
  <c r="H70" i="64"/>
  <c r="H71" i="64"/>
  <c r="H73" i="64"/>
  <c r="H75" i="64"/>
  <c r="H77" i="64"/>
  <c r="H79" i="64"/>
  <c r="H81" i="64"/>
  <c r="H83" i="64"/>
  <c r="H85" i="64"/>
  <c r="H87" i="64"/>
  <c r="H89" i="64"/>
  <c r="H91" i="64"/>
  <c r="H93" i="64"/>
  <c r="H95" i="64"/>
  <c r="H54" i="64"/>
  <c r="H35" i="72"/>
  <c r="G77" i="70" l="1"/>
  <c r="F77" i="70"/>
  <c r="S77" i="70"/>
  <c r="G76" i="70"/>
  <c r="F76" i="70"/>
  <c r="S76" i="70"/>
  <c r="G75" i="70"/>
  <c r="F75" i="70"/>
  <c r="S75" i="70"/>
  <c r="G74" i="70"/>
  <c r="F74" i="70"/>
  <c r="S74" i="70"/>
  <c r="G73" i="70"/>
  <c r="F73" i="70"/>
  <c r="S73" i="70"/>
  <c r="G72" i="70"/>
  <c r="F72" i="70"/>
  <c r="S72" i="70"/>
  <c r="G71" i="70"/>
  <c r="F71" i="70"/>
  <c r="S71" i="70"/>
  <c r="G70" i="70"/>
  <c r="F70" i="70"/>
  <c r="S70" i="70"/>
  <c r="G69" i="70"/>
  <c r="F69" i="70"/>
  <c r="S69" i="70"/>
  <c r="G68" i="70"/>
  <c r="F68" i="70"/>
  <c r="S68" i="70"/>
  <c r="G67" i="70"/>
  <c r="F67" i="70"/>
  <c r="S67" i="70"/>
  <c r="Z67" i="70" s="1"/>
  <c r="G66" i="70"/>
  <c r="F66" i="70"/>
  <c r="S66" i="70"/>
  <c r="Z66" i="70" s="1"/>
  <c r="G65" i="70"/>
  <c r="F65" i="70"/>
  <c r="S65" i="70"/>
  <c r="Z65" i="70" s="1"/>
  <c r="G64" i="70"/>
  <c r="F64" i="70"/>
  <c r="S64" i="70"/>
  <c r="Z64" i="70" s="1"/>
  <c r="G63" i="70"/>
  <c r="F63" i="70"/>
  <c r="S63" i="70"/>
  <c r="Z63" i="70" s="1"/>
  <c r="G62" i="70"/>
  <c r="S62" i="70"/>
  <c r="Z62" i="70" s="1"/>
  <c r="G61" i="70"/>
  <c r="G60" i="70"/>
  <c r="F60" i="70"/>
  <c r="G59" i="70"/>
  <c r="F59" i="70"/>
  <c r="S59" i="70"/>
  <c r="Z59" i="70" s="1"/>
  <c r="G58" i="70"/>
  <c r="F58" i="70"/>
  <c r="S58" i="70"/>
  <c r="Z58" i="70" s="1"/>
  <c r="G57" i="70"/>
  <c r="F57" i="70"/>
  <c r="S57" i="70"/>
  <c r="Z57" i="70" s="1"/>
  <c r="G56" i="70"/>
  <c r="F56" i="70"/>
  <c r="S56" i="70"/>
  <c r="Z56" i="70" s="1"/>
  <c r="G55" i="70"/>
  <c r="F55" i="70"/>
  <c r="S55" i="70"/>
  <c r="Z55" i="70" s="1"/>
  <c r="G54" i="70"/>
  <c r="F54" i="70"/>
  <c r="S54" i="70"/>
  <c r="Z54" i="70" s="1"/>
  <c r="G53" i="70"/>
  <c r="F53" i="70"/>
  <c r="S53" i="70"/>
  <c r="Z53" i="70" s="1"/>
  <c r="G52" i="70"/>
  <c r="F52" i="70"/>
  <c r="S52" i="70"/>
  <c r="Z52" i="70" s="1"/>
  <c r="G51" i="70"/>
  <c r="F51" i="70"/>
  <c r="S51" i="70"/>
  <c r="Z51" i="70" s="1"/>
  <c r="G50" i="70"/>
  <c r="F50" i="70"/>
  <c r="S50" i="70"/>
  <c r="Z50" i="70" s="1"/>
  <c r="G49" i="70"/>
  <c r="F49" i="70"/>
  <c r="S49" i="70"/>
  <c r="Z49" i="70" s="1"/>
  <c r="G48" i="70"/>
  <c r="F48" i="70"/>
  <c r="S48" i="70"/>
  <c r="Z48" i="70" s="1"/>
  <c r="G47" i="70"/>
  <c r="F47" i="70"/>
  <c r="F79" i="70" s="1"/>
  <c r="S47" i="70"/>
  <c r="Z47" i="70" s="1"/>
  <c r="G46" i="70"/>
  <c r="G79" i="70" s="1"/>
  <c r="S46" i="70"/>
  <c r="Z46" i="70" s="1"/>
  <c r="H79" i="70" l="1"/>
  <c r="H77" i="70"/>
  <c r="H75" i="70"/>
  <c r="H73" i="70"/>
  <c r="H71" i="70"/>
  <c r="H48" i="70"/>
  <c r="H56" i="70"/>
  <c r="H59" i="70"/>
  <c r="H63" i="70"/>
  <c r="H67" i="70"/>
  <c r="H69" i="70"/>
  <c r="H51" i="70"/>
  <c r="H47" i="70"/>
  <c r="H52" i="70"/>
  <c r="H55" i="70"/>
  <c r="H60" i="70"/>
  <c r="H64" i="70"/>
  <c r="H49" i="70"/>
  <c r="H50" i="70"/>
  <c r="H53" i="70"/>
  <c r="H54" i="70"/>
  <c r="H57" i="70"/>
  <c r="H58" i="70"/>
  <c r="H61" i="70"/>
  <c r="H62" i="70"/>
  <c r="H65" i="70"/>
  <c r="H66" i="70"/>
  <c r="H68" i="70"/>
  <c r="H70" i="70"/>
  <c r="H72" i="70"/>
  <c r="H74" i="70"/>
  <c r="H76" i="70"/>
  <c r="H46" i="70"/>
  <c r="F34" i="70" l="1"/>
  <c r="G34" i="70"/>
  <c r="F35" i="70"/>
  <c r="G35" i="70"/>
  <c r="F36" i="70"/>
  <c r="G36" i="70"/>
  <c r="S34" i="70"/>
  <c r="S35" i="70"/>
  <c r="S36" i="70"/>
  <c r="G59" i="68"/>
  <c r="F59" i="68"/>
  <c r="S59" i="68"/>
  <c r="G58" i="68"/>
  <c r="F58" i="68"/>
  <c r="S58" i="68"/>
  <c r="G57" i="68"/>
  <c r="F57" i="68"/>
  <c r="S57" i="68"/>
  <c r="G56" i="68"/>
  <c r="F56" i="68"/>
  <c r="S56" i="68"/>
  <c r="G55" i="68"/>
  <c r="F55" i="68"/>
  <c r="S55" i="68"/>
  <c r="G54" i="68"/>
  <c r="F54" i="68"/>
  <c r="S54" i="68"/>
  <c r="G53" i="68"/>
  <c r="F53" i="68"/>
  <c r="S53" i="68"/>
  <c r="G52" i="68"/>
  <c r="F52" i="68"/>
  <c r="S52" i="68"/>
  <c r="G51" i="68"/>
  <c r="F51" i="68"/>
  <c r="S51" i="68"/>
  <c r="G50" i="68"/>
  <c r="F50" i="68"/>
  <c r="S50" i="68"/>
  <c r="G49" i="68"/>
  <c r="F49" i="68"/>
  <c r="S49" i="68"/>
  <c r="G48" i="68"/>
  <c r="F48" i="68"/>
  <c r="S48" i="68"/>
  <c r="G44" i="68"/>
  <c r="F44" i="68"/>
  <c r="S44" i="68"/>
  <c r="Z44" i="68" s="1"/>
  <c r="G47" i="68"/>
  <c r="F47" i="68"/>
  <c r="S47" i="68"/>
  <c r="Z47" i="68" s="1"/>
  <c r="G38" i="68"/>
  <c r="F38" i="68"/>
  <c r="S38" i="68"/>
  <c r="Z38" i="68" s="1"/>
  <c r="G37" i="68"/>
  <c r="F37" i="68"/>
  <c r="S37" i="68"/>
  <c r="Z37" i="68" s="1"/>
  <c r="G46" i="68"/>
  <c r="F46" i="68"/>
  <c r="S46" i="68"/>
  <c r="Z46" i="68" s="1"/>
  <c r="G45" i="68"/>
  <c r="F45" i="68"/>
  <c r="S45" i="68"/>
  <c r="Z45" i="68" s="1"/>
  <c r="G43" i="68"/>
  <c r="F43" i="68"/>
  <c r="S43" i="68"/>
  <c r="Z43" i="68" s="1"/>
  <c r="G42" i="68"/>
  <c r="F42" i="68"/>
  <c r="S42" i="68"/>
  <c r="Z42" i="68" s="1"/>
  <c r="G39" i="68"/>
  <c r="F39" i="68"/>
  <c r="S39" i="68"/>
  <c r="Z39" i="68" s="1"/>
  <c r="G40" i="68"/>
  <c r="F40" i="68"/>
  <c r="S40" i="68"/>
  <c r="Z40" i="68" s="1"/>
  <c r="G36" i="68"/>
  <c r="F36" i="68"/>
  <c r="S36" i="68"/>
  <c r="Z36" i="68" s="1"/>
  <c r="G41" i="68"/>
  <c r="F41" i="68"/>
  <c r="S41" i="68"/>
  <c r="Z41" i="68" s="1"/>
  <c r="G68" i="68" l="1"/>
  <c r="F68" i="68"/>
  <c r="H52" i="68"/>
  <c r="H54" i="68"/>
  <c r="H58" i="68"/>
  <c r="H47" i="68"/>
  <c r="H42" i="68"/>
  <c r="H37" i="68"/>
  <c r="H36" i="70"/>
  <c r="H35" i="70"/>
  <c r="H34" i="70"/>
  <c r="H39" i="68"/>
  <c r="H43" i="68"/>
  <c r="H46" i="68"/>
  <c r="H44" i="68"/>
  <c r="H49" i="68"/>
  <c r="H51" i="68"/>
  <c r="H55" i="68"/>
  <c r="H59" i="68"/>
  <c r="H36" i="68"/>
  <c r="H40" i="68"/>
  <c r="H45" i="68"/>
  <c r="H38" i="68"/>
  <c r="H53" i="68"/>
  <c r="H57" i="68"/>
  <c r="H48" i="68"/>
  <c r="H50" i="68"/>
  <c r="H56" i="68"/>
  <c r="H41" i="68"/>
  <c r="G69" i="66"/>
  <c r="F69" i="66"/>
  <c r="S69" i="66"/>
  <c r="G68" i="66"/>
  <c r="F68" i="66"/>
  <c r="S68" i="66"/>
  <c r="G67" i="66"/>
  <c r="F67" i="66"/>
  <c r="S67" i="66"/>
  <c r="G66" i="66"/>
  <c r="F66" i="66"/>
  <c r="S66" i="66"/>
  <c r="G65" i="66"/>
  <c r="F65" i="66"/>
  <c r="S65" i="66"/>
  <c r="G64" i="66"/>
  <c r="F64" i="66"/>
  <c r="S64" i="66"/>
  <c r="G63" i="66"/>
  <c r="F63" i="66"/>
  <c r="S63" i="66"/>
  <c r="G62" i="66"/>
  <c r="F62" i="66"/>
  <c r="S62" i="66"/>
  <c r="G61" i="66"/>
  <c r="F61" i="66"/>
  <c r="S61" i="66"/>
  <c r="G60" i="66"/>
  <c r="F60" i="66"/>
  <c r="S60" i="66"/>
  <c r="G59" i="66"/>
  <c r="F59" i="66"/>
  <c r="S59" i="66"/>
  <c r="G58" i="66"/>
  <c r="F58" i="66"/>
  <c r="S58" i="66"/>
  <c r="G57" i="66"/>
  <c r="F57" i="66"/>
  <c r="S57" i="66"/>
  <c r="G56" i="66"/>
  <c r="F56" i="66"/>
  <c r="S56" i="66"/>
  <c r="Z56" i="66" s="1"/>
  <c r="G55" i="66"/>
  <c r="F55" i="66"/>
  <c r="S55" i="66"/>
  <c r="Z55" i="66" s="1"/>
  <c r="G54" i="66"/>
  <c r="F54" i="66"/>
  <c r="S54" i="66"/>
  <c r="Z54" i="66" s="1"/>
  <c r="G53" i="66"/>
  <c r="F53" i="66"/>
  <c r="S53" i="66"/>
  <c r="Z53" i="66" s="1"/>
  <c r="G52" i="66"/>
  <c r="F52" i="66"/>
  <c r="S52" i="66"/>
  <c r="Z52" i="66" s="1"/>
  <c r="G51" i="66"/>
  <c r="F51" i="66"/>
  <c r="S51" i="66"/>
  <c r="Z51" i="66" s="1"/>
  <c r="G50" i="66"/>
  <c r="F50" i="66"/>
  <c r="S50" i="66"/>
  <c r="Z50" i="66" s="1"/>
  <c r="G49" i="66"/>
  <c r="F49" i="66"/>
  <c r="S49" i="66"/>
  <c r="Z49" i="66" s="1"/>
  <c r="G40" i="66"/>
  <c r="F40" i="66"/>
  <c r="S40" i="66"/>
  <c r="Z40" i="66" s="1"/>
  <c r="G48" i="66"/>
  <c r="F48" i="66"/>
  <c r="S48" i="66"/>
  <c r="Z48" i="66" s="1"/>
  <c r="G43" i="66"/>
  <c r="F43" i="66"/>
  <c r="S43" i="66"/>
  <c r="Z43" i="66" s="1"/>
  <c r="G45" i="66"/>
  <c r="F45" i="66"/>
  <c r="S45" i="66"/>
  <c r="Z45" i="66" s="1"/>
  <c r="G38" i="66"/>
  <c r="F38" i="66"/>
  <c r="S38" i="66"/>
  <c r="Z38" i="66" s="1"/>
  <c r="G42" i="66"/>
  <c r="F42" i="66"/>
  <c r="S42" i="66"/>
  <c r="Z42" i="66" s="1"/>
  <c r="G41" i="66"/>
  <c r="F41" i="66"/>
  <c r="S41" i="66"/>
  <c r="Z41" i="66" s="1"/>
  <c r="G36" i="66"/>
  <c r="F36" i="66"/>
  <c r="S36" i="66"/>
  <c r="Z36" i="66" s="1"/>
  <c r="G47" i="66"/>
  <c r="F47" i="66"/>
  <c r="S47" i="66"/>
  <c r="Z47" i="66" s="1"/>
  <c r="G46" i="66"/>
  <c r="F46" i="66"/>
  <c r="S46" i="66"/>
  <c r="Z46" i="66" s="1"/>
  <c r="G44" i="66"/>
  <c r="F44" i="66"/>
  <c r="S44" i="66"/>
  <c r="Z44" i="66" s="1"/>
  <c r="G39" i="66"/>
  <c r="F39" i="66"/>
  <c r="S39" i="66"/>
  <c r="Z39" i="66" s="1"/>
  <c r="G35" i="66"/>
  <c r="F35" i="66"/>
  <c r="S35" i="66"/>
  <c r="Z35" i="66" s="1"/>
  <c r="G37" i="66"/>
  <c r="F37" i="66"/>
  <c r="S37" i="66"/>
  <c r="Z37" i="66" s="1"/>
  <c r="E34" i="66"/>
  <c r="H68" i="68" l="1"/>
  <c r="G72" i="66"/>
  <c r="F72" i="66"/>
  <c r="H44" i="66"/>
  <c r="H55" i="66"/>
  <c r="H57" i="66"/>
  <c r="H59" i="66"/>
  <c r="H61" i="66"/>
  <c r="H63" i="66"/>
  <c r="H65" i="66"/>
  <c r="H67" i="66"/>
  <c r="H42" i="66"/>
  <c r="H43" i="66"/>
  <c r="H50" i="66"/>
  <c r="H46" i="66"/>
  <c r="H41" i="66"/>
  <c r="H48" i="66"/>
  <c r="H51" i="66"/>
  <c r="H54" i="66"/>
  <c r="H68" i="66"/>
  <c r="H69" i="66"/>
  <c r="H35" i="66"/>
  <c r="H39" i="66"/>
  <c r="H47" i="66"/>
  <c r="H36" i="66"/>
  <c r="H38" i="66"/>
  <c r="H45" i="66"/>
  <c r="H40" i="66"/>
  <c r="H49" i="66"/>
  <c r="H52" i="66"/>
  <c r="H53" i="66"/>
  <c r="H56" i="66"/>
  <c r="H58" i="66"/>
  <c r="H60" i="66"/>
  <c r="H62" i="66"/>
  <c r="H64" i="66"/>
  <c r="H66" i="66"/>
  <c r="H37" i="66"/>
  <c r="E3" i="66"/>
  <c r="E79" i="62"/>
  <c r="D79" i="62"/>
  <c r="Q79" i="62"/>
  <c r="E78" i="62"/>
  <c r="D78" i="62"/>
  <c r="Q78" i="62"/>
  <c r="E77" i="62"/>
  <c r="D77" i="62"/>
  <c r="Q77" i="62"/>
  <c r="E76" i="62"/>
  <c r="D76" i="62"/>
  <c r="Q76" i="62"/>
  <c r="E75" i="62"/>
  <c r="D75" i="62"/>
  <c r="Q75" i="62"/>
  <c r="E74" i="62"/>
  <c r="D74" i="62"/>
  <c r="Q74" i="62"/>
  <c r="E73" i="62"/>
  <c r="D73" i="62"/>
  <c r="Q73" i="62"/>
  <c r="E72" i="62"/>
  <c r="D72" i="62"/>
  <c r="Q72" i="62"/>
  <c r="E68" i="62"/>
  <c r="D68" i="62"/>
  <c r="Q68" i="62"/>
  <c r="X68" i="62" s="1"/>
  <c r="E59" i="62"/>
  <c r="D59" i="62"/>
  <c r="Q59" i="62"/>
  <c r="X59" i="62" s="1"/>
  <c r="E71" i="62"/>
  <c r="D71" i="62"/>
  <c r="Q71" i="62"/>
  <c r="X71" i="62" s="1"/>
  <c r="E69" i="62"/>
  <c r="D69" i="62"/>
  <c r="Q69" i="62"/>
  <c r="X69" i="62" s="1"/>
  <c r="E61" i="62"/>
  <c r="D61" i="62"/>
  <c r="Q61" i="62"/>
  <c r="X61" i="62" s="1"/>
  <c r="E64" i="62"/>
  <c r="D64" i="62"/>
  <c r="Q64" i="62"/>
  <c r="X64" i="62" s="1"/>
  <c r="E70" i="62"/>
  <c r="D70" i="62"/>
  <c r="Q70" i="62"/>
  <c r="X70" i="62" s="1"/>
  <c r="E63" i="62"/>
  <c r="D63" i="62"/>
  <c r="Q63" i="62"/>
  <c r="X63" i="62" s="1"/>
  <c r="E60" i="62"/>
  <c r="D60" i="62"/>
  <c r="Q60" i="62"/>
  <c r="X60" i="62" s="1"/>
  <c r="E66" i="62"/>
  <c r="D66" i="62"/>
  <c r="Q66" i="62"/>
  <c r="X66" i="62" s="1"/>
  <c r="E57" i="62"/>
  <c r="D57" i="62"/>
  <c r="Q57" i="62"/>
  <c r="X57" i="62" s="1"/>
  <c r="E65" i="62"/>
  <c r="D65" i="62"/>
  <c r="Q65" i="62"/>
  <c r="X65" i="62" s="1"/>
  <c r="E67" i="62"/>
  <c r="D67" i="62"/>
  <c r="Q67" i="62"/>
  <c r="X67" i="62" s="1"/>
  <c r="E62" i="62"/>
  <c r="D62" i="62"/>
  <c r="Q62" i="62"/>
  <c r="X62" i="62" s="1"/>
  <c r="E58" i="62"/>
  <c r="D58" i="62"/>
  <c r="Q58" i="62"/>
  <c r="X58" i="62" s="1"/>
  <c r="E56" i="62"/>
  <c r="D56" i="62"/>
  <c r="Q56" i="62"/>
  <c r="X56" i="62" s="1"/>
  <c r="E38" i="62"/>
  <c r="D38" i="62"/>
  <c r="Q38" i="62"/>
  <c r="E37" i="62"/>
  <c r="D37" i="62"/>
  <c r="Q37" i="62"/>
  <c r="E36" i="62"/>
  <c r="D36" i="62"/>
  <c r="Q36" i="62"/>
  <c r="E35" i="62"/>
  <c r="D35" i="62"/>
  <c r="Q35" i="62"/>
  <c r="E34" i="62"/>
  <c r="D34" i="62"/>
  <c r="Q34" i="62"/>
  <c r="E33" i="62"/>
  <c r="D33" i="62"/>
  <c r="Q33" i="62"/>
  <c r="E32" i="62"/>
  <c r="D32" i="62"/>
  <c r="Q32" i="62"/>
  <c r="E31" i="62"/>
  <c r="D31" i="62"/>
  <c r="Q31" i="62"/>
  <c r="E30" i="62"/>
  <c r="D30" i="62"/>
  <c r="Q30" i="62"/>
  <c r="E29" i="62"/>
  <c r="D29" i="62"/>
  <c r="Q29" i="62"/>
  <c r="E28" i="62"/>
  <c r="D28" i="62"/>
  <c r="Q28" i="62"/>
  <c r="E27" i="62"/>
  <c r="D27" i="62"/>
  <c r="Q27" i="62"/>
  <c r="E26" i="62"/>
  <c r="D26" i="62"/>
  <c r="Q26" i="62"/>
  <c r="E25" i="62"/>
  <c r="D25" i="62"/>
  <c r="Q25" i="62"/>
  <c r="E24" i="62"/>
  <c r="D24" i="62"/>
  <c r="Q24" i="62"/>
  <c r="E23" i="62"/>
  <c r="D23" i="62"/>
  <c r="Q23" i="62"/>
  <c r="E22" i="62"/>
  <c r="D22" i="62"/>
  <c r="Q22" i="62"/>
  <c r="E20" i="62"/>
  <c r="D20" i="62"/>
  <c r="Q20" i="62"/>
  <c r="X20" i="62" s="1"/>
  <c r="E18" i="62"/>
  <c r="D18" i="62"/>
  <c r="Q18" i="62"/>
  <c r="X18" i="62" s="1"/>
  <c r="E21" i="62"/>
  <c r="D21" i="62"/>
  <c r="Q21" i="62"/>
  <c r="X21" i="62" s="1"/>
  <c r="E19" i="62"/>
  <c r="D19" i="62"/>
  <c r="Q19" i="62"/>
  <c r="X19" i="62" s="1"/>
  <c r="E17" i="62"/>
  <c r="D17" i="62"/>
  <c r="Q17" i="62"/>
  <c r="X17" i="62" s="1"/>
  <c r="E13" i="62"/>
  <c r="D13" i="62"/>
  <c r="Q13" i="62"/>
  <c r="X13" i="62" s="1"/>
  <c r="E10" i="62"/>
  <c r="D10" i="62"/>
  <c r="Q10" i="62"/>
  <c r="X10" i="62" s="1"/>
  <c r="E15" i="62"/>
  <c r="D15" i="62"/>
  <c r="Q15" i="62"/>
  <c r="X15" i="62" s="1"/>
  <c r="E14" i="62"/>
  <c r="D14" i="62"/>
  <c r="Q14" i="62"/>
  <c r="X14" i="62" s="1"/>
  <c r="E11" i="62"/>
  <c r="D11" i="62"/>
  <c r="Q11" i="62"/>
  <c r="X11" i="62" s="1"/>
  <c r="E12" i="62"/>
  <c r="D12" i="62"/>
  <c r="Q12" i="62"/>
  <c r="X12" i="62" s="1"/>
  <c r="E16" i="62"/>
  <c r="D16" i="62"/>
  <c r="Q16" i="62"/>
  <c r="X16" i="62" s="1"/>
  <c r="E9" i="62"/>
  <c r="D9" i="62"/>
  <c r="Q9" i="62"/>
  <c r="X9" i="62" s="1"/>
  <c r="E6" i="62"/>
  <c r="D6" i="62"/>
  <c r="Q6" i="62"/>
  <c r="X6" i="62" s="1"/>
  <c r="E4" i="62"/>
  <c r="D4" i="62"/>
  <c r="Q4" i="62"/>
  <c r="X4" i="62" s="1"/>
  <c r="E8" i="62"/>
  <c r="D8" i="62"/>
  <c r="Q8" i="62"/>
  <c r="X8" i="62" s="1"/>
  <c r="E5" i="62"/>
  <c r="D5" i="62"/>
  <c r="Q5" i="62"/>
  <c r="X5" i="62" s="1"/>
  <c r="E7" i="62"/>
  <c r="D7" i="62"/>
  <c r="Q7" i="62"/>
  <c r="X7" i="62" s="1"/>
  <c r="H72" i="66" l="1"/>
  <c r="F58" i="62"/>
  <c r="F65" i="62"/>
  <c r="F7" i="62"/>
  <c r="F17" i="62"/>
  <c r="F21" i="62"/>
  <c r="F20" i="62"/>
  <c r="F23" i="62"/>
  <c r="F25" i="62"/>
  <c r="F27" i="62"/>
  <c r="F29" i="62"/>
  <c r="F31" i="62"/>
  <c r="F33" i="62"/>
  <c r="F35" i="62"/>
  <c r="F37" i="62"/>
  <c r="F70" i="62"/>
  <c r="F61" i="62"/>
  <c r="F71" i="62"/>
  <c r="F68" i="62"/>
  <c r="F73" i="62"/>
  <c r="F75" i="62"/>
  <c r="F77" i="62"/>
  <c r="F79" i="62"/>
  <c r="F9" i="62"/>
  <c r="F11" i="62"/>
  <c r="D97" i="62"/>
  <c r="F57" i="62"/>
  <c r="F63" i="62"/>
  <c r="F5" i="62"/>
  <c r="F6" i="62"/>
  <c r="F14" i="62"/>
  <c r="F13" i="62"/>
  <c r="E97" i="62"/>
  <c r="F62" i="62"/>
  <c r="F67" i="62"/>
  <c r="F66" i="62"/>
  <c r="F60" i="62"/>
  <c r="F64" i="62"/>
  <c r="F69" i="62"/>
  <c r="F59" i="62"/>
  <c r="F72" i="62"/>
  <c r="F74" i="62"/>
  <c r="F76" i="62"/>
  <c r="F78" i="62"/>
  <c r="F56" i="62"/>
  <c r="F8" i="62"/>
  <c r="F4" i="62"/>
  <c r="F16" i="62"/>
  <c r="F12" i="62"/>
  <c r="F15" i="62"/>
  <c r="F10" i="62"/>
  <c r="F19" i="62"/>
  <c r="F18" i="62"/>
  <c r="F22" i="62"/>
  <c r="F24" i="62"/>
  <c r="F26" i="62"/>
  <c r="F28" i="62"/>
  <c r="F30" i="62"/>
  <c r="F32" i="62"/>
  <c r="F34" i="62"/>
  <c r="F36" i="62"/>
  <c r="F38" i="62"/>
  <c r="F97" i="62" l="1"/>
  <c r="T5" i="64"/>
  <c r="AA5" i="64" s="1"/>
  <c r="T12" i="64"/>
  <c r="AA12" i="64" s="1"/>
  <c r="C3" i="60"/>
  <c r="G47" i="64" l="1"/>
  <c r="G48" i="64"/>
  <c r="T47" i="64"/>
  <c r="T46" i="64"/>
  <c r="T15" i="64"/>
  <c r="AA15" i="64" s="1"/>
  <c r="D79" i="60"/>
  <c r="D78" i="60"/>
  <c r="D77" i="60"/>
  <c r="D76" i="60"/>
  <c r="D75" i="60"/>
  <c r="D74" i="60"/>
  <c r="D73" i="60"/>
  <c r="D72" i="60"/>
  <c r="D71" i="60"/>
  <c r="D70" i="60"/>
  <c r="D69" i="60"/>
  <c r="T69" i="60"/>
  <c r="D68" i="60"/>
  <c r="T68" i="60"/>
  <c r="D67" i="60"/>
  <c r="T67" i="60"/>
  <c r="D66" i="60"/>
  <c r="T66" i="60"/>
  <c r="D65" i="60"/>
  <c r="T65" i="60"/>
  <c r="D64" i="60"/>
  <c r="T64" i="60"/>
  <c r="D63" i="60"/>
  <c r="T63" i="60"/>
  <c r="D62" i="60"/>
  <c r="T62" i="60"/>
  <c r="D61" i="60"/>
  <c r="T61" i="60"/>
  <c r="D60" i="60"/>
  <c r="T60" i="60"/>
  <c r="D59" i="60"/>
  <c r="T59" i="60"/>
  <c r="D58" i="60"/>
  <c r="T58" i="60"/>
  <c r="D57" i="60"/>
  <c r="T57" i="60"/>
  <c r="D56" i="60"/>
  <c r="T56" i="60"/>
  <c r="D55" i="60"/>
  <c r="T55" i="60"/>
  <c r="D54" i="60"/>
  <c r="T54" i="60"/>
  <c r="D53" i="60"/>
  <c r="T53" i="60"/>
  <c r="T5" i="60"/>
  <c r="T6" i="60"/>
  <c r="T7" i="60"/>
  <c r="T8" i="60"/>
  <c r="T9" i="60"/>
  <c r="T10" i="60"/>
  <c r="T11" i="60"/>
  <c r="T12" i="60"/>
  <c r="T13" i="60"/>
  <c r="T14" i="60"/>
  <c r="T15" i="60"/>
  <c r="T16" i="60"/>
  <c r="T17" i="60"/>
  <c r="T18" i="60"/>
  <c r="T19" i="60"/>
  <c r="T20" i="60"/>
  <c r="T21" i="60"/>
  <c r="T22" i="60"/>
  <c r="T23" i="60"/>
  <c r="T24" i="60"/>
  <c r="T25" i="60"/>
  <c r="T26" i="60"/>
  <c r="T27" i="60"/>
  <c r="T28" i="60"/>
  <c r="T29" i="60"/>
  <c r="T30" i="60"/>
  <c r="T31" i="60"/>
  <c r="T32" i="60"/>
  <c r="T33" i="60"/>
  <c r="T34" i="60"/>
  <c r="T35" i="60"/>
  <c r="T36" i="60"/>
  <c r="T37" i="60"/>
  <c r="T38" i="60"/>
  <c r="T39" i="60"/>
  <c r="T40" i="60"/>
  <c r="T41" i="60"/>
  <c r="T42" i="60"/>
  <c r="T43" i="60"/>
  <c r="T44" i="60"/>
  <c r="T45" i="60"/>
  <c r="D45" i="60" s="1"/>
  <c r="T46" i="60"/>
  <c r="D46" i="60" s="1"/>
  <c r="T47" i="60"/>
  <c r="D47" i="60" s="1"/>
  <c r="F47" i="60" s="1"/>
  <c r="T4" i="60"/>
  <c r="F73" i="60" l="1"/>
  <c r="F63" i="60"/>
  <c r="F46" i="60"/>
  <c r="F45" i="60"/>
  <c r="F66" i="60"/>
  <c r="F76" i="60"/>
  <c r="F53" i="60"/>
  <c r="F57" i="60"/>
  <c r="F60" i="60"/>
  <c r="F54" i="60"/>
  <c r="F56" i="60"/>
  <c r="F67" i="60"/>
  <c r="F72" i="60"/>
  <c r="F77" i="60"/>
  <c r="E80" i="60"/>
  <c r="F55" i="60"/>
  <c r="F58" i="60"/>
  <c r="F59" i="60"/>
  <c r="F61" i="60"/>
  <c r="F62" i="60"/>
  <c r="F64" i="60"/>
  <c r="F65" i="60"/>
  <c r="F68" i="60"/>
  <c r="F69" i="60"/>
  <c r="F70" i="60"/>
  <c r="F71" i="60"/>
  <c r="F74" i="60"/>
  <c r="F75" i="60"/>
  <c r="F78" i="60"/>
  <c r="F79" i="60"/>
  <c r="H48" i="64"/>
  <c r="H47" i="64"/>
  <c r="D80" i="60"/>
  <c r="E48" i="60"/>
  <c r="F80" i="60" l="1"/>
  <c r="C3" i="56" l="1"/>
  <c r="G126" i="1" l="1"/>
  <c r="H126" i="1" s="1"/>
  <c r="T126" i="1"/>
  <c r="G125" i="1"/>
  <c r="T125" i="1"/>
  <c r="G124" i="1"/>
  <c r="H124" i="1" s="1"/>
  <c r="T124" i="1"/>
  <c r="G123" i="1"/>
  <c r="T123" i="1"/>
  <c r="G122" i="1"/>
  <c r="H122" i="1" s="1"/>
  <c r="T122" i="1"/>
  <c r="G121" i="1"/>
  <c r="T121" i="1"/>
  <c r="G120" i="1"/>
  <c r="H120" i="1" s="1"/>
  <c r="T120" i="1"/>
  <c r="G119" i="1"/>
  <c r="T119" i="1"/>
  <c r="G118" i="1"/>
  <c r="H118" i="1" s="1"/>
  <c r="T118" i="1"/>
  <c r="G117" i="1"/>
  <c r="T117" i="1"/>
  <c r="G116" i="1"/>
  <c r="H116" i="1" s="1"/>
  <c r="T116" i="1"/>
  <c r="G115" i="1"/>
  <c r="T115" i="1"/>
  <c r="G114" i="1"/>
  <c r="H114" i="1" s="1"/>
  <c r="T114" i="1"/>
  <c r="G113" i="1"/>
  <c r="T113" i="1"/>
  <c r="G112" i="1"/>
  <c r="H112" i="1" s="1"/>
  <c r="T112" i="1"/>
  <c r="G111" i="1"/>
  <c r="T111" i="1"/>
  <c r="G110" i="1"/>
  <c r="H110" i="1" s="1"/>
  <c r="T110" i="1"/>
  <c r="G109" i="1"/>
  <c r="T109" i="1"/>
  <c r="G108" i="1"/>
  <c r="H108" i="1" s="1"/>
  <c r="T108" i="1"/>
  <c r="G107" i="1"/>
  <c r="T107" i="1"/>
  <c r="G106" i="1"/>
  <c r="H106" i="1" s="1"/>
  <c r="T106" i="1"/>
  <c r="G105" i="1"/>
  <c r="T105" i="1"/>
  <c r="G104" i="1"/>
  <c r="H104" i="1" s="1"/>
  <c r="T104" i="1"/>
  <c r="G90" i="1"/>
  <c r="T90" i="1"/>
  <c r="AA90" i="1" s="1"/>
  <c r="G102" i="1"/>
  <c r="H102" i="1" s="1"/>
  <c r="T102" i="1"/>
  <c r="AA102" i="1" s="1"/>
  <c r="G98" i="1"/>
  <c r="T98" i="1"/>
  <c r="AA98" i="1" s="1"/>
  <c r="G97" i="1"/>
  <c r="H97" i="1" s="1"/>
  <c r="T97" i="1"/>
  <c r="AA97" i="1" s="1"/>
  <c r="G93" i="1"/>
  <c r="T93" i="1"/>
  <c r="AA93" i="1" s="1"/>
  <c r="G100" i="1"/>
  <c r="T100" i="1"/>
  <c r="AA100" i="1" s="1"/>
  <c r="G83" i="1"/>
  <c r="H83" i="1" s="1"/>
  <c r="T83" i="1"/>
  <c r="G92" i="1"/>
  <c r="T92" i="1"/>
  <c r="AA92" i="1" s="1"/>
  <c r="G85" i="1"/>
  <c r="T85" i="1"/>
  <c r="G94" i="1"/>
  <c r="T94" i="1"/>
  <c r="AA94" i="1" s="1"/>
  <c r="G96" i="1"/>
  <c r="T96" i="1"/>
  <c r="AA96" i="1" s="1"/>
  <c r="G99" i="1"/>
  <c r="T99" i="1"/>
  <c r="AA99" i="1" s="1"/>
  <c r="G88" i="1"/>
  <c r="T88" i="1"/>
  <c r="AA88" i="1" s="1"/>
  <c r="G103" i="1"/>
  <c r="T103" i="1"/>
  <c r="AA103" i="1" s="1"/>
  <c r="G87" i="1"/>
  <c r="T87" i="1"/>
  <c r="AA87" i="1" s="1"/>
  <c r="G82" i="1"/>
  <c r="T82" i="1"/>
  <c r="AA83" i="1" s="1"/>
  <c r="G86" i="1"/>
  <c r="T86" i="1"/>
  <c r="AA86" i="1" s="1"/>
  <c r="G101" i="1"/>
  <c r="T101" i="1"/>
  <c r="AA101" i="1" s="1"/>
  <c r="G91" i="1"/>
  <c r="T91" i="1"/>
  <c r="AA91" i="1" s="1"/>
  <c r="G89" i="1"/>
  <c r="T89" i="1"/>
  <c r="AA89" i="1" s="1"/>
  <c r="G84" i="1"/>
  <c r="T84" i="1"/>
  <c r="G95" i="1"/>
  <c r="T95" i="1"/>
  <c r="AA95" i="1" s="1"/>
  <c r="AA82" i="1" l="1"/>
  <c r="AA84" i="1"/>
  <c r="AA85" i="1"/>
  <c r="G136" i="1"/>
  <c r="H136" i="1" s="1"/>
  <c r="H89" i="1"/>
  <c r="H87" i="1"/>
  <c r="H99" i="1"/>
  <c r="H91" i="1"/>
  <c r="H82" i="1"/>
  <c r="H96" i="1"/>
  <c r="H92" i="1"/>
  <c r="H84" i="1"/>
  <c r="H101" i="1"/>
  <c r="H86" i="1"/>
  <c r="H103" i="1"/>
  <c r="H88" i="1"/>
  <c r="H94" i="1"/>
  <c r="H85" i="1"/>
  <c r="H100" i="1"/>
  <c r="H93" i="1"/>
  <c r="H98" i="1"/>
  <c r="H90" i="1"/>
  <c r="H105" i="1"/>
  <c r="H107" i="1"/>
  <c r="H109" i="1"/>
  <c r="H111" i="1"/>
  <c r="H113" i="1"/>
  <c r="H115" i="1"/>
  <c r="H117" i="1"/>
  <c r="H119" i="1"/>
  <c r="H121" i="1"/>
  <c r="H123" i="1"/>
  <c r="H125" i="1"/>
  <c r="H95" i="1"/>
  <c r="E3" i="1" l="1"/>
  <c r="Y110" i="138"/>
  <c r="J110" i="138"/>
  <c r="Y109" i="138"/>
  <c r="J109" i="138"/>
  <c r="Y108" i="138"/>
  <c r="J108" i="138"/>
  <c r="Y107" i="138"/>
  <c r="J107" i="138"/>
  <c r="Y106" i="138"/>
  <c r="J106" i="138"/>
  <c r="Y105" i="138"/>
  <c r="J105" i="138"/>
  <c r="Y104" i="138"/>
  <c r="J104" i="138"/>
  <c r="Y103" i="138"/>
  <c r="J103" i="138"/>
  <c r="Y102" i="138"/>
  <c r="J102" i="138"/>
  <c r="Y101" i="138"/>
  <c r="J101" i="138"/>
  <c r="Y100" i="138"/>
  <c r="J100" i="138"/>
  <c r="Y99" i="138"/>
  <c r="J99" i="138"/>
  <c r="Y98" i="138"/>
  <c r="J98" i="138"/>
  <c r="Y97" i="138"/>
  <c r="J97" i="138"/>
  <c r="Y96" i="138"/>
  <c r="J96" i="138"/>
  <c r="Y95" i="138"/>
  <c r="J95" i="138"/>
  <c r="Y94" i="138"/>
  <c r="J94" i="138"/>
  <c r="Y93" i="138"/>
  <c r="J93" i="138"/>
  <c r="Y92" i="138"/>
  <c r="J92" i="138"/>
  <c r="Y91" i="138"/>
  <c r="J91" i="138"/>
  <c r="Y90" i="138"/>
  <c r="J90" i="138"/>
  <c r="Y89" i="138"/>
  <c r="J89" i="138"/>
  <c r="Y88" i="138"/>
  <c r="J88" i="138"/>
  <c r="Y87" i="138"/>
  <c r="J87" i="138"/>
  <c r="Y86" i="138"/>
  <c r="J86" i="138"/>
  <c r="Y85" i="138"/>
  <c r="J85" i="138"/>
  <c r="Y84" i="138"/>
  <c r="J84" i="138"/>
  <c r="Y83" i="138"/>
  <c r="J83" i="138"/>
  <c r="Q83" i="138" s="1"/>
  <c r="Y82" i="138"/>
  <c r="J72" i="138"/>
  <c r="Q72" i="138" s="1"/>
  <c r="Y81" i="138"/>
  <c r="J81" i="138"/>
  <c r="Q81" i="138" s="1"/>
  <c r="Y80" i="138"/>
  <c r="J77" i="138"/>
  <c r="Q77" i="138" s="1"/>
  <c r="Y79" i="138"/>
  <c r="J79" i="138"/>
  <c r="Q79" i="138" s="1"/>
  <c r="Y78" i="138"/>
  <c r="J66" i="138"/>
  <c r="Q66" i="138" s="1"/>
  <c r="Y77" i="138"/>
  <c r="J69" i="138"/>
  <c r="Q69" i="138" s="1"/>
  <c r="Y76" i="138"/>
  <c r="J80" i="138"/>
  <c r="Q80" i="138" s="1"/>
  <c r="Y75" i="138"/>
  <c r="J68" i="138"/>
  <c r="Q68" i="138" s="1"/>
  <c r="Y74" i="138"/>
  <c r="J76" i="138"/>
  <c r="Q76" i="138" s="1"/>
  <c r="Y73" i="138"/>
  <c r="J75" i="138"/>
  <c r="Q75" i="138" s="1"/>
  <c r="Y72" i="138"/>
  <c r="J82" i="138"/>
  <c r="Q82" i="138" s="1"/>
  <c r="Y71" i="138"/>
  <c r="J71" i="138"/>
  <c r="Q71" i="138" s="1"/>
  <c r="Y70" i="138"/>
  <c r="J73" i="138"/>
  <c r="Q73" i="138" s="1"/>
  <c r="Y69" i="138"/>
  <c r="J67" i="138"/>
  <c r="Q67" i="138" s="1"/>
  <c r="Y68" i="138"/>
  <c r="J74" i="138"/>
  <c r="Q74" i="138" s="1"/>
  <c r="Y67" i="138"/>
  <c r="J78" i="138"/>
  <c r="Q78" i="138" s="1"/>
  <c r="Y66" i="138"/>
  <c r="J65" i="138"/>
  <c r="Q65" i="138" s="1"/>
  <c r="Y65" i="138"/>
  <c r="J63" i="138"/>
  <c r="Q63" i="138" s="1"/>
  <c r="Y64" i="138"/>
  <c r="J64" i="138"/>
  <c r="Q64" i="138" s="1"/>
  <c r="Y63" i="138"/>
  <c r="J70" i="138"/>
  <c r="Q70" i="138" s="1"/>
  <c r="Y62" i="138"/>
  <c r="J61" i="138"/>
  <c r="Q61" i="138" s="1"/>
  <c r="Y61" i="138"/>
  <c r="J62" i="138"/>
  <c r="Q62" i="138" s="1"/>
  <c r="Y60" i="138"/>
  <c r="J60" i="138"/>
  <c r="Q60" i="138" s="1"/>
  <c r="W59" i="138"/>
  <c r="X113" i="138" l="1"/>
  <c r="Y113" i="138"/>
  <c r="Z62" i="138"/>
  <c r="Z75" i="138"/>
  <c r="Z78" i="138"/>
  <c r="Z70" i="138"/>
  <c r="Z67" i="138"/>
  <c r="Z63" i="138"/>
  <c r="Z66" i="138"/>
  <c r="Z71" i="138"/>
  <c r="Z74" i="138"/>
  <c r="Z79" i="138"/>
  <c r="Z81" i="138"/>
  <c r="Z83" i="138"/>
  <c r="Z85" i="138"/>
  <c r="Z87" i="138"/>
  <c r="Z89" i="138"/>
  <c r="Z91" i="138"/>
  <c r="Z93" i="138"/>
  <c r="Z95" i="138"/>
  <c r="Z97" i="138"/>
  <c r="Z99" i="138"/>
  <c r="Z101" i="138"/>
  <c r="Z103" i="138"/>
  <c r="Z105" i="138"/>
  <c r="Z107" i="138"/>
  <c r="Z109" i="138"/>
  <c r="Z61" i="138"/>
  <c r="Z64" i="138"/>
  <c r="Z65" i="138"/>
  <c r="Z68" i="138"/>
  <c r="Z69" i="138"/>
  <c r="Z72" i="138"/>
  <c r="Z73" i="138"/>
  <c r="Z76" i="138"/>
  <c r="Z77" i="138"/>
  <c r="Z80" i="138"/>
  <c r="Z82" i="138"/>
  <c r="Z84" i="138"/>
  <c r="Z86" i="138"/>
  <c r="Z88" i="138"/>
  <c r="Z90" i="138"/>
  <c r="Z92" i="138"/>
  <c r="Z94" i="138"/>
  <c r="Z96" i="138"/>
  <c r="Z98" i="138"/>
  <c r="Z100" i="138"/>
  <c r="Z102" i="138"/>
  <c r="Z104" i="138"/>
  <c r="Z106" i="138"/>
  <c r="Z108" i="138"/>
  <c r="Z110" i="138"/>
  <c r="Z60" i="138"/>
  <c r="Z113" i="138" l="1"/>
  <c r="Y5" i="138"/>
  <c r="Y6" i="138"/>
  <c r="Y7" i="138"/>
  <c r="Y8" i="138"/>
  <c r="Y9" i="138"/>
  <c r="Y10" i="138"/>
  <c r="Y11" i="138"/>
  <c r="Y12" i="138"/>
  <c r="Y13" i="138"/>
  <c r="Y14" i="138"/>
  <c r="Y15" i="138"/>
  <c r="Y16" i="138"/>
  <c r="Y17" i="138"/>
  <c r="Y18" i="138"/>
  <c r="Y19" i="138"/>
  <c r="Y20" i="138"/>
  <c r="Y21" i="138"/>
  <c r="Y22" i="138"/>
  <c r="Y23" i="138"/>
  <c r="Y24" i="138"/>
  <c r="Y25" i="138"/>
  <c r="Y26" i="138"/>
  <c r="Y27" i="138"/>
  <c r="Y28" i="138"/>
  <c r="Y29" i="138"/>
  <c r="Y30" i="138"/>
  <c r="Y31" i="138"/>
  <c r="Y32" i="138"/>
  <c r="Y33" i="138"/>
  <c r="Y34" i="138"/>
  <c r="Y35" i="138"/>
  <c r="Y36" i="138"/>
  <c r="Y37" i="138"/>
  <c r="Y38" i="138"/>
  <c r="Z38" i="138" s="1"/>
  <c r="Y39" i="138"/>
  <c r="Y40" i="138"/>
  <c r="Y41" i="138"/>
  <c r="Y42" i="138"/>
  <c r="Y43" i="138"/>
  <c r="Y44" i="138"/>
  <c r="Y45" i="138"/>
  <c r="Y46" i="138"/>
  <c r="Y47" i="138"/>
  <c r="Y48" i="138"/>
  <c r="Y49" i="138"/>
  <c r="Y50" i="138"/>
  <c r="Y51" i="138"/>
  <c r="Y52" i="138"/>
  <c r="Y53" i="138"/>
  <c r="Y54" i="138"/>
  <c r="Y4" i="138"/>
  <c r="J45" i="138"/>
  <c r="J46" i="138"/>
  <c r="J47" i="138"/>
  <c r="J48" i="138"/>
  <c r="J49" i="138"/>
  <c r="J50" i="138"/>
  <c r="J51" i="138"/>
  <c r="J52" i="138"/>
  <c r="J53" i="138"/>
  <c r="J54" i="138"/>
  <c r="J44" i="138"/>
  <c r="J43" i="138"/>
  <c r="J42" i="138"/>
  <c r="J41" i="138"/>
  <c r="J40" i="138"/>
  <c r="J39" i="138"/>
  <c r="J38" i="138"/>
  <c r="J37" i="138"/>
  <c r="J36" i="138"/>
  <c r="J35" i="138"/>
  <c r="J34" i="138"/>
  <c r="J33" i="138"/>
  <c r="J32" i="138"/>
  <c r="J31" i="138"/>
  <c r="J30" i="138"/>
  <c r="J29" i="138"/>
  <c r="J28" i="138"/>
  <c r="J26" i="138"/>
  <c r="Q26" i="138" s="1"/>
  <c r="Z26" i="138"/>
  <c r="J16" i="138"/>
  <c r="Q16" i="138" s="1"/>
  <c r="J21" i="138"/>
  <c r="Q21" i="138" s="1"/>
  <c r="J17" i="138"/>
  <c r="Q17" i="138" s="1"/>
  <c r="J23" i="138"/>
  <c r="Q23" i="138" s="1"/>
  <c r="J14" i="138"/>
  <c r="Q14" i="138" s="1"/>
  <c r="J27" i="138"/>
  <c r="Q27" i="138" s="1"/>
  <c r="J15" i="138"/>
  <c r="Q15" i="138" s="1"/>
  <c r="J22" i="138"/>
  <c r="Q22" i="138" s="1"/>
  <c r="J24" i="138"/>
  <c r="Q24" i="138" s="1"/>
  <c r="J18" i="138"/>
  <c r="Q18" i="138" s="1"/>
  <c r="J19" i="138"/>
  <c r="Q19" i="138" s="1"/>
  <c r="J9" i="138"/>
  <c r="Q9" i="138" s="1"/>
  <c r="J13" i="138"/>
  <c r="Q13" i="138" s="1"/>
  <c r="J7" i="138"/>
  <c r="Q7" i="138" s="1"/>
  <c r="J8" i="138"/>
  <c r="Q8" i="138" s="1"/>
  <c r="J25" i="138"/>
  <c r="Q25" i="138" s="1"/>
  <c r="J12" i="138"/>
  <c r="Q12" i="138" s="1"/>
  <c r="J20" i="138"/>
  <c r="Q20" i="138" s="1"/>
  <c r="J11" i="138"/>
  <c r="Q11" i="138" s="1"/>
  <c r="J10" i="138"/>
  <c r="Q10" i="138" s="1"/>
  <c r="J5" i="138"/>
  <c r="Q5" i="138" s="1"/>
  <c r="J4" i="138"/>
  <c r="Q4" i="138" s="1"/>
  <c r="J6" i="138"/>
  <c r="Q6" i="138" s="1"/>
  <c r="W3" i="138"/>
  <c r="Z18" i="138" l="1"/>
  <c r="Z47" i="138"/>
  <c r="Z53" i="138"/>
  <c r="Z51" i="138"/>
  <c r="Z49" i="138"/>
  <c r="Z42" i="138"/>
  <c r="Z36" i="138"/>
  <c r="Z34" i="138"/>
  <c r="Z32" i="138"/>
  <c r="Z30" i="138"/>
  <c r="Z28" i="138"/>
  <c r="Z24" i="138"/>
  <c r="Z54" i="138"/>
  <c r="Z52" i="138"/>
  <c r="Z50" i="138"/>
  <c r="Z48" i="138"/>
  <c r="Z45" i="138"/>
  <c r="Z10" i="138"/>
  <c r="X55" i="138"/>
  <c r="Z13" i="138"/>
  <c r="Y55" i="138"/>
  <c r="Z46" i="138"/>
  <c r="Z44" i="138"/>
  <c r="Z40" i="138"/>
  <c r="Z22" i="138"/>
  <c r="Z20" i="138"/>
  <c r="Z17" i="138"/>
  <c r="Z14" i="138"/>
  <c r="Z9" i="138"/>
  <c r="Z6" i="138"/>
  <c r="Z5" i="138"/>
  <c r="Z21" i="138"/>
  <c r="Z23" i="138"/>
  <c r="Z25" i="138"/>
  <c r="Z27" i="138"/>
  <c r="Z29" i="138"/>
  <c r="Z31" i="138"/>
  <c r="Z33" i="138"/>
  <c r="Z35" i="138"/>
  <c r="Z37" i="138"/>
  <c r="Z39" i="138"/>
  <c r="Z41" i="138"/>
  <c r="Z43" i="138"/>
  <c r="Z11" i="138"/>
  <c r="Z12" i="138"/>
  <c r="Z15" i="138"/>
  <c r="Z16" i="138"/>
  <c r="Z19" i="138"/>
  <c r="Z7" i="138"/>
  <c r="Z8" i="138"/>
  <c r="Z4" i="138"/>
  <c r="Z55" i="138" l="1"/>
  <c r="G100" i="122" l="1"/>
  <c r="F100" i="122"/>
  <c r="R100" i="122"/>
  <c r="G99" i="122"/>
  <c r="F99" i="122"/>
  <c r="R99" i="122"/>
  <c r="G98" i="122"/>
  <c r="F98" i="122"/>
  <c r="R98" i="122"/>
  <c r="G97" i="122"/>
  <c r="F97" i="122"/>
  <c r="R97" i="122"/>
  <c r="G96" i="122"/>
  <c r="F96" i="122"/>
  <c r="R96" i="122"/>
  <c r="G95" i="122"/>
  <c r="F95" i="122"/>
  <c r="R95" i="122"/>
  <c r="G94" i="122"/>
  <c r="F94" i="122"/>
  <c r="R94" i="122"/>
  <c r="G93" i="122"/>
  <c r="F93" i="122"/>
  <c r="R93" i="122"/>
  <c r="G92" i="122"/>
  <c r="F92" i="122"/>
  <c r="R92" i="122"/>
  <c r="G91" i="122"/>
  <c r="F91" i="122"/>
  <c r="R91" i="122"/>
  <c r="G90" i="122"/>
  <c r="F90" i="122"/>
  <c r="R90" i="122"/>
  <c r="G89" i="122"/>
  <c r="F89" i="122"/>
  <c r="R89" i="122"/>
  <c r="G88" i="122"/>
  <c r="F88" i="122"/>
  <c r="R88" i="122"/>
  <c r="G87" i="122"/>
  <c r="F87" i="122"/>
  <c r="R87" i="122"/>
  <c r="G86" i="122"/>
  <c r="F86" i="122"/>
  <c r="R86" i="122"/>
  <c r="G85" i="122"/>
  <c r="F85" i="122"/>
  <c r="R85" i="122"/>
  <c r="G84" i="122"/>
  <c r="F84" i="122"/>
  <c r="R84" i="122"/>
  <c r="G83" i="122"/>
  <c r="F83" i="122"/>
  <c r="R83" i="122"/>
  <c r="G82" i="122"/>
  <c r="F82" i="122"/>
  <c r="R82" i="122"/>
  <c r="G72" i="122"/>
  <c r="F72" i="122"/>
  <c r="R72" i="122"/>
  <c r="G73" i="122"/>
  <c r="F73" i="122"/>
  <c r="R73" i="122"/>
  <c r="G80" i="122"/>
  <c r="F80" i="122"/>
  <c r="R80" i="122"/>
  <c r="G70" i="122"/>
  <c r="F70" i="122"/>
  <c r="R70" i="122"/>
  <c r="G81" i="122"/>
  <c r="F81" i="122"/>
  <c r="R81" i="122"/>
  <c r="G75" i="122"/>
  <c r="F75" i="122"/>
  <c r="R75" i="122"/>
  <c r="G78" i="122"/>
  <c r="F78" i="122"/>
  <c r="R78" i="122"/>
  <c r="G76" i="122"/>
  <c r="F76" i="122"/>
  <c r="R76" i="122"/>
  <c r="G77" i="122"/>
  <c r="F77" i="122"/>
  <c r="R77" i="122"/>
  <c r="G79" i="122"/>
  <c r="F79" i="122"/>
  <c r="R79" i="122"/>
  <c r="G71" i="122"/>
  <c r="F71" i="122"/>
  <c r="R71" i="122"/>
  <c r="G74" i="122"/>
  <c r="F74" i="122"/>
  <c r="R74" i="122"/>
  <c r="G69" i="122"/>
  <c r="G119" i="122" s="1"/>
  <c r="F69" i="122"/>
  <c r="F119" i="122" s="1"/>
  <c r="H119" i="122" s="1"/>
  <c r="R69" i="122"/>
  <c r="E68" i="122"/>
  <c r="F8" i="122"/>
  <c r="G8" i="122"/>
  <c r="F9" i="122"/>
  <c r="G9" i="122"/>
  <c r="F10" i="122"/>
  <c r="G10" i="122"/>
  <c r="F12" i="122"/>
  <c r="G12" i="122"/>
  <c r="F6" i="122"/>
  <c r="G6" i="122"/>
  <c r="F5" i="122"/>
  <c r="G5" i="122"/>
  <c r="F17" i="122"/>
  <c r="G17" i="122"/>
  <c r="F4" i="122"/>
  <c r="G4" i="122"/>
  <c r="F14" i="122"/>
  <c r="G14" i="122"/>
  <c r="F15" i="122"/>
  <c r="G15" i="122"/>
  <c r="F7" i="122"/>
  <c r="G7" i="122"/>
  <c r="F18" i="122"/>
  <c r="G18" i="122"/>
  <c r="F16" i="122"/>
  <c r="G16" i="122"/>
  <c r="F19" i="122"/>
  <c r="G19" i="122"/>
  <c r="F13" i="122"/>
  <c r="G13" i="122"/>
  <c r="F20" i="122"/>
  <c r="G20" i="122"/>
  <c r="F21" i="122"/>
  <c r="G21" i="122"/>
  <c r="F22" i="122"/>
  <c r="G22" i="122"/>
  <c r="F23" i="122"/>
  <c r="G23" i="122"/>
  <c r="F24" i="122"/>
  <c r="G24" i="122"/>
  <c r="F25" i="122"/>
  <c r="G25" i="122"/>
  <c r="F26" i="122"/>
  <c r="G26" i="122"/>
  <c r="F27" i="122"/>
  <c r="G27" i="122"/>
  <c r="F28" i="122"/>
  <c r="G28" i="122"/>
  <c r="F29" i="122"/>
  <c r="G29" i="122"/>
  <c r="F30" i="122"/>
  <c r="G30" i="122"/>
  <c r="F31" i="122"/>
  <c r="G31" i="122"/>
  <c r="F32" i="122"/>
  <c r="G32" i="122"/>
  <c r="F33" i="122"/>
  <c r="G33" i="122"/>
  <c r="F34" i="122"/>
  <c r="G34" i="122"/>
  <c r="F35" i="122"/>
  <c r="G35" i="122"/>
  <c r="F36" i="122"/>
  <c r="G36" i="122"/>
  <c r="F37" i="122"/>
  <c r="G37" i="122"/>
  <c r="F38" i="122"/>
  <c r="G38" i="122"/>
  <c r="G11" i="122"/>
  <c r="F11" i="122"/>
  <c r="E3" i="122"/>
  <c r="R38" i="122"/>
  <c r="R37" i="122"/>
  <c r="R36" i="122"/>
  <c r="R35" i="122"/>
  <c r="R34" i="122"/>
  <c r="R33" i="122"/>
  <c r="R32" i="122"/>
  <c r="R31" i="122"/>
  <c r="R30" i="122"/>
  <c r="R29" i="122"/>
  <c r="R28" i="122"/>
  <c r="R27" i="122"/>
  <c r="R26" i="122"/>
  <c r="R25" i="122"/>
  <c r="R24" i="122"/>
  <c r="R23" i="122"/>
  <c r="R22" i="122"/>
  <c r="R21" i="122"/>
  <c r="R20" i="122"/>
  <c r="R15" i="122"/>
  <c r="R5" i="122"/>
  <c r="R16" i="122"/>
  <c r="R7" i="122"/>
  <c r="R8" i="122"/>
  <c r="R18" i="122"/>
  <c r="R4" i="122"/>
  <c r="R6" i="122"/>
  <c r="R19" i="122"/>
  <c r="R10" i="122"/>
  <c r="R12" i="122"/>
  <c r="R13" i="122"/>
  <c r="R17" i="122"/>
  <c r="R9" i="122"/>
  <c r="R14" i="122"/>
  <c r="R11" i="122"/>
  <c r="F64" i="122" l="1"/>
  <c r="G64" i="122"/>
  <c r="H36" i="122"/>
  <c r="H34" i="122"/>
  <c r="H99" i="122"/>
  <c r="H97" i="122"/>
  <c r="H95" i="122"/>
  <c r="H93" i="122"/>
  <c r="H89" i="122"/>
  <c r="H87" i="122"/>
  <c r="H85" i="122"/>
  <c r="H83" i="122"/>
  <c r="H91" i="122"/>
  <c r="H74" i="122"/>
  <c r="H79" i="122"/>
  <c r="H76" i="122"/>
  <c r="H75" i="122"/>
  <c r="H70" i="122"/>
  <c r="H73" i="122"/>
  <c r="H82" i="122"/>
  <c r="H69" i="122"/>
  <c r="H71" i="122"/>
  <c r="H77" i="122"/>
  <c r="H78" i="122"/>
  <c r="H81" i="122"/>
  <c r="H80" i="122"/>
  <c r="H72" i="122"/>
  <c r="H84" i="122"/>
  <c r="H86" i="122"/>
  <c r="H88" i="122"/>
  <c r="H90" i="122"/>
  <c r="H92" i="122"/>
  <c r="H94" i="122"/>
  <c r="H96" i="122"/>
  <c r="H98" i="122"/>
  <c r="H100" i="122"/>
  <c r="H38" i="122"/>
  <c r="H32" i="122"/>
  <c r="H30" i="122"/>
  <c r="H28" i="122"/>
  <c r="H26" i="122"/>
  <c r="H11" i="122"/>
  <c r="H9" i="122"/>
  <c r="H12" i="122"/>
  <c r="H5" i="122"/>
  <c r="H4" i="122"/>
  <c r="H15" i="122"/>
  <c r="H18" i="122"/>
  <c r="H19" i="122"/>
  <c r="H20" i="122"/>
  <c r="H22" i="122"/>
  <c r="H24" i="122"/>
  <c r="H8" i="122"/>
  <c r="H10" i="122"/>
  <c r="H6" i="122"/>
  <c r="H17" i="122"/>
  <c r="H14" i="122"/>
  <c r="H7" i="122"/>
  <c r="H16" i="122"/>
  <c r="H13" i="122"/>
  <c r="H21" i="122"/>
  <c r="H23" i="122"/>
  <c r="H25" i="122"/>
  <c r="H27" i="122"/>
  <c r="H29" i="122"/>
  <c r="H31" i="122"/>
  <c r="H33" i="122"/>
  <c r="H35" i="122"/>
  <c r="H37" i="122"/>
  <c r="H64" i="122" l="1"/>
  <c r="G90" i="102"/>
  <c r="H90" i="102" s="1"/>
  <c r="G89" i="102"/>
  <c r="H89" i="102" s="1"/>
  <c r="G88" i="102"/>
  <c r="H88" i="102" s="1"/>
  <c r="G87" i="102"/>
  <c r="H87" i="102" s="1"/>
  <c r="G86" i="102"/>
  <c r="H86" i="102" s="1"/>
  <c r="G85" i="102"/>
  <c r="H85" i="102" s="1"/>
  <c r="G84" i="102"/>
  <c r="H84" i="102" s="1"/>
  <c r="G83" i="102"/>
  <c r="H83" i="102" s="1"/>
  <c r="G82" i="102"/>
  <c r="H82" i="102" s="1"/>
  <c r="G81" i="102"/>
  <c r="H81" i="102" s="1"/>
  <c r="G80" i="102"/>
  <c r="H80" i="102" s="1"/>
  <c r="G77" i="102"/>
  <c r="H77" i="102" s="1"/>
  <c r="G76" i="102"/>
  <c r="H76" i="102" s="1"/>
  <c r="G79" i="102"/>
  <c r="H79" i="102" s="1"/>
  <c r="G73" i="102"/>
  <c r="H73" i="102" s="1"/>
  <c r="G69" i="102"/>
  <c r="G78" i="102"/>
  <c r="H78" i="102" s="1"/>
  <c r="T74" i="102"/>
  <c r="AA74" i="102" s="1"/>
  <c r="T63" i="102"/>
  <c r="AA63" i="102" s="1"/>
  <c r="T65" i="102"/>
  <c r="AA65" i="102" s="1"/>
  <c r="T62" i="102"/>
  <c r="AA62" i="102" s="1"/>
  <c r="T61" i="102"/>
  <c r="AA61" i="102" s="1"/>
  <c r="T66" i="102"/>
  <c r="AA66" i="102" s="1"/>
  <c r="T68" i="102"/>
  <c r="AA68" i="102" s="1"/>
  <c r="T60" i="102"/>
  <c r="AA60" i="102" s="1"/>
  <c r="E59" i="102"/>
  <c r="H69" i="102" l="1"/>
  <c r="G107" i="102"/>
  <c r="H107" i="102" s="1"/>
  <c r="H63" i="102"/>
  <c r="H74" i="102"/>
  <c r="H68" i="102"/>
  <c r="H62" i="102"/>
  <c r="H65" i="102"/>
  <c r="H66" i="102"/>
  <c r="H61" i="102"/>
  <c r="H60" i="102"/>
  <c r="G46" i="102" l="1"/>
  <c r="T46" i="102"/>
  <c r="G45" i="102"/>
  <c r="T45" i="102"/>
  <c r="G44" i="102"/>
  <c r="T44" i="102"/>
  <c r="G43" i="102"/>
  <c r="T43" i="102"/>
  <c r="G42" i="102"/>
  <c r="T42" i="102"/>
  <c r="G41" i="102"/>
  <c r="T41" i="102"/>
  <c r="G40" i="102"/>
  <c r="T40" i="102"/>
  <c r="G39" i="102"/>
  <c r="T39" i="102"/>
  <c r="G38" i="102"/>
  <c r="T38" i="102"/>
  <c r="G37" i="102"/>
  <c r="T37" i="102"/>
  <c r="G36" i="102"/>
  <c r="T36" i="102"/>
  <c r="G35" i="102"/>
  <c r="T35" i="102"/>
  <c r="G34" i="102"/>
  <c r="T34" i="102"/>
  <c r="G33" i="102"/>
  <c r="T33" i="102"/>
  <c r="G32" i="102"/>
  <c r="T32" i="102"/>
  <c r="G31" i="102"/>
  <c r="T31" i="102"/>
  <c r="G30" i="102"/>
  <c r="T30" i="102"/>
  <c r="G29" i="102"/>
  <c r="T29" i="102"/>
  <c r="G28" i="102"/>
  <c r="T28" i="102"/>
  <c r="G27" i="102"/>
  <c r="T27" i="102"/>
  <c r="G26" i="102"/>
  <c r="T26" i="102"/>
  <c r="G25" i="102"/>
  <c r="T25" i="102"/>
  <c r="G24" i="102"/>
  <c r="T24" i="102"/>
  <c r="G23" i="102"/>
  <c r="T22" i="102"/>
  <c r="AA22" i="102" s="1"/>
  <c r="G18" i="102"/>
  <c r="T18" i="102"/>
  <c r="AA18" i="102" s="1"/>
  <c r="G20" i="102"/>
  <c r="T19" i="102"/>
  <c r="AA19" i="102" s="1"/>
  <c r="G21" i="102"/>
  <c r="T21" i="102"/>
  <c r="AA21" i="102" s="1"/>
  <c r="G22" i="102"/>
  <c r="T10" i="102"/>
  <c r="AA10" i="102" s="1"/>
  <c r="T23" i="102"/>
  <c r="AA23" i="102" s="1"/>
  <c r="G14" i="102"/>
  <c r="T15" i="102"/>
  <c r="AA15" i="102" s="1"/>
  <c r="G15" i="102"/>
  <c r="T20" i="102"/>
  <c r="AA20" i="102" s="1"/>
  <c r="G16" i="102"/>
  <c r="T14" i="102"/>
  <c r="AA14" i="102" s="1"/>
  <c r="T16" i="102"/>
  <c r="AA16" i="102" s="1"/>
  <c r="G10" i="102"/>
  <c r="T6" i="102"/>
  <c r="AA6" i="102" s="1"/>
  <c r="G17" i="102"/>
  <c r="T7" i="102"/>
  <c r="AA7" i="102" s="1"/>
  <c r="G11" i="102"/>
  <c r="T4" i="102"/>
  <c r="AA4" i="102" s="1"/>
  <c r="G19" i="102"/>
  <c r="T17" i="102"/>
  <c r="AA17" i="102" s="1"/>
  <c r="H4" i="102"/>
  <c r="T5" i="102"/>
  <c r="AA5" i="102" s="1"/>
  <c r="G13" i="102"/>
  <c r="T11" i="102"/>
  <c r="AA11" i="102" s="1"/>
  <c r="G12" i="102"/>
  <c r="T8" i="102"/>
  <c r="AA8" i="102" s="1"/>
  <c r="T9" i="102"/>
  <c r="AA9" i="102" s="1"/>
  <c r="T13" i="102"/>
  <c r="AA13" i="102" s="1"/>
  <c r="T12" i="102"/>
  <c r="AA12" i="102" s="1"/>
  <c r="E3" i="102"/>
  <c r="H21" i="102" l="1"/>
  <c r="H14" i="102"/>
  <c r="H17" i="102"/>
  <c r="G55" i="102"/>
  <c r="H55" i="102" s="1"/>
  <c r="H7" i="102"/>
  <c r="H9" i="102"/>
  <c r="H13" i="102"/>
  <c r="H10" i="102"/>
  <c r="H15" i="102"/>
  <c r="H20" i="102"/>
  <c r="H45" i="102"/>
  <c r="H43" i="102"/>
  <c r="H41" i="102"/>
  <c r="H39" i="102"/>
  <c r="H37" i="102"/>
  <c r="H35" i="102"/>
  <c r="H33" i="102"/>
  <c r="H31" i="102"/>
  <c r="H29" i="102"/>
  <c r="H25" i="102"/>
  <c r="H24" i="102"/>
  <c r="H28" i="102"/>
  <c r="H30" i="102"/>
  <c r="H32" i="102"/>
  <c r="H34" i="102"/>
  <c r="H36" i="102"/>
  <c r="H38" i="102"/>
  <c r="H40" i="102"/>
  <c r="H42" i="102"/>
  <c r="H44" i="102"/>
  <c r="H46" i="102"/>
  <c r="H11" i="102"/>
  <c r="H6" i="102"/>
  <c r="H16" i="102"/>
  <c r="H8" i="102"/>
  <c r="H22" i="102"/>
  <c r="H18" i="102"/>
  <c r="H23" i="102"/>
  <c r="H26" i="102"/>
  <c r="H27" i="102"/>
  <c r="H5" i="102"/>
  <c r="H12" i="102"/>
  <c r="H19" i="102"/>
  <c r="S25" i="80" l="1"/>
  <c r="G25" i="80" l="1"/>
  <c r="F25" i="80"/>
  <c r="G24" i="80"/>
  <c r="F24" i="80"/>
  <c r="S24" i="80"/>
  <c r="G23" i="80"/>
  <c r="F23" i="80"/>
  <c r="S23" i="80"/>
  <c r="G22" i="80"/>
  <c r="F22" i="80"/>
  <c r="S22" i="80"/>
  <c r="G21" i="80"/>
  <c r="F21" i="80"/>
  <c r="S21" i="80"/>
  <c r="G20" i="80"/>
  <c r="F20" i="80"/>
  <c r="S20" i="80"/>
  <c r="G19" i="80"/>
  <c r="F19" i="80"/>
  <c r="S17" i="80"/>
  <c r="Z17" i="80" s="1"/>
  <c r="G16" i="80"/>
  <c r="F16" i="80"/>
  <c r="S10" i="80"/>
  <c r="Z10" i="80" s="1"/>
  <c r="G13" i="80"/>
  <c r="F13" i="80"/>
  <c r="Z11" i="80"/>
  <c r="G18" i="80"/>
  <c r="F18" i="80"/>
  <c r="S12" i="80"/>
  <c r="Z12" i="80" s="1"/>
  <c r="G10" i="80"/>
  <c r="F10" i="80"/>
  <c r="S14" i="80"/>
  <c r="Z14" i="80" s="1"/>
  <c r="G17" i="80"/>
  <c r="F17" i="80"/>
  <c r="S16" i="80"/>
  <c r="Z16" i="80" s="1"/>
  <c r="G9" i="80"/>
  <c r="F9" i="80"/>
  <c r="S18" i="80"/>
  <c r="Z18" i="80" s="1"/>
  <c r="G11" i="80"/>
  <c r="F11" i="80"/>
  <c r="S5" i="80"/>
  <c r="Z5" i="80" s="1"/>
  <c r="G14" i="80"/>
  <c r="F14" i="80"/>
  <c r="S8" i="80"/>
  <c r="Z8" i="80" s="1"/>
  <c r="G8" i="80"/>
  <c r="F8" i="80"/>
  <c r="S19" i="80"/>
  <c r="Z19" i="80" s="1"/>
  <c r="G12" i="80"/>
  <c r="F12" i="80"/>
  <c r="S13" i="80"/>
  <c r="Z13" i="80" s="1"/>
  <c r="G7" i="80"/>
  <c r="F7" i="80"/>
  <c r="S4" i="80"/>
  <c r="Z4" i="80" s="1"/>
  <c r="G4" i="80"/>
  <c r="F4" i="80"/>
  <c r="S9" i="80"/>
  <c r="Z9" i="80" s="1"/>
  <c r="G15" i="80"/>
  <c r="F15" i="80"/>
  <c r="S7" i="80"/>
  <c r="Z7" i="80" s="1"/>
  <c r="G6" i="80"/>
  <c r="F6" i="80"/>
  <c r="S6" i="80"/>
  <c r="Z6" i="80" s="1"/>
  <c r="G5" i="80"/>
  <c r="F5" i="80"/>
  <c r="S15" i="80"/>
  <c r="Z15" i="80" s="1"/>
  <c r="G34" i="74"/>
  <c r="F34" i="74"/>
  <c r="T34" i="74"/>
  <c r="G33" i="74"/>
  <c r="F33" i="74"/>
  <c r="T33" i="74"/>
  <c r="G32" i="74"/>
  <c r="F32" i="74"/>
  <c r="T32" i="74"/>
  <c r="G31" i="74"/>
  <c r="F31" i="74"/>
  <c r="T31" i="74"/>
  <c r="G30" i="74"/>
  <c r="F30" i="74"/>
  <c r="T30" i="74"/>
  <c r="G29" i="74"/>
  <c r="F29" i="74"/>
  <c r="T29" i="74"/>
  <c r="G28" i="74"/>
  <c r="F28" i="74"/>
  <c r="T28" i="74"/>
  <c r="G27" i="74"/>
  <c r="F27" i="74"/>
  <c r="T27" i="74"/>
  <c r="G26" i="74"/>
  <c r="F26" i="74"/>
  <c r="T26" i="74"/>
  <c r="G25" i="74"/>
  <c r="F25" i="74"/>
  <c r="T25" i="74"/>
  <c r="G24" i="74"/>
  <c r="F24" i="74"/>
  <c r="T24" i="74"/>
  <c r="G23" i="74"/>
  <c r="F23" i="74"/>
  <c r="T23" i="74"/>
  <c r="G22" i="74"/>
  <c r="F22" i="74"/>
  <c r="T22" i="74"/>
  <c r="G21" i="74"/>
  <c r="F21" i="74"/>
  <c r="T21" i="74"/>
  <c r="G20" i="74"/>
  <c r="F20" i="74"/>
  <c r="T20" i="74"/>
  <c r="G19" i="74"/>
  <c r="F19" i="74"/>
  <c r="T7" i="74"/>
  <c r="AA7" i="74" s="1"/>
  <c r="G18" i="74"/>
  <c r="F18" i="74"/>
  <c r="T19" i="74"/>
  <c r="T5" i="74"/>
  <c r="AA5" i="74" s="1"/>
  <c r="G12" i="74"/>
  <c r="F12" i="74"/>
  <c r="T11" i="74"/>
  <c r="AA11" i="74" s="1"/>
  <c r="G11" i="74"/>
  <c r="F11" i="74"/>
  <c r="T13" i="74"/>
  <c r="AA13" i="74" s="1"/>
  <c r="G17" i="74"/>
  <c r="F17" i="74"/>
  <c r="T9" i="74"/>
  <c r="AA9" i="74" s="1"/>
  <c r="G6" i="74"/>
  <c r="F6" i="74"/>
  <c r="T18" i="74"/>
  <c r="G15" i="74"/>
  <c r="F15" i="74"/>
  <c r="G13" i="74"/>
  <c r="F13" i="74"/>
  <c r="T16" i="74"/>
  <c r="AA16" i="74" s="1"/>
  <c r="G9" i="74"/>
  <c r="F9" i="74"/>
  <c r="T8" i="74"/>
  <c r="AA8" i="74" s="1"/>
  <c r="G8" i="74"/>
  <c r="F8" i="74"/>
  <c r="T14" i="74"/>
  <c r="AA14" i="74" s="1"/>
  <c r="G10" i="74"/>
  <c r="F10" i="74"/>
  <c r="T10" i="74"/>
  <c r="AA10" i="74" s="1"/>
  <c r="G16" i="74"/>
  <c r="F16" i="74"/>
  <c r="T12" i="74"/>
  <c r="AA12" i="74" s="1"/>
  <c r="G7" i="74"/>
  <c r="F7" i="74"/>
  <c r="T6" i="74"/>
  <c r="AA6" i="74" s="1"/>
  <c r="G5" i="74"/>
  <c r="F5" i="74"/>
  <c r="AA4" i="74"/>
  <c r="G14" i="74"/>
  <c r="F14" i="74"/>
  <c r="T15" i="74"/>
  <c r="AA15" i="74" s="1"/>
  <c r="G4" i="74"/>
  <c r="F4" i="74"/>
  <c r="T17" i="74"/>
  <c r="AA17" i="74" s="1"/>
  <c r="E3" i="74"/>
  <c r="Z8" i="72"/>
  <c r="Z13" i="72"/>
  <c r="Z12" i="72"/>
  <c r="S4" i="72"/>
  <c r="Z4" i="72" s="1"/>
  <c r="Z9" i="72"/>
  <c r="Z5" i="72"/>
  <c r="S33" i="70"/>
  <c r="F33" i="70"/>
  <c r="G33" i="70"/>
  <c r="G32" i="70"/>
  <c r="F32" i="70"/>
  <c r="S32" i="70"/>
  <c r="G31" i="70"/>
  <c r="F31" i="70"/>
  <c r="S31" i="70"/>
  <c r="G30" i="70"/>
  <c r="F30" i="70"/>
  <c r="S30" i="70"/>
  <c r="G29" i="70"/>
  <c r="F29" i="70"/>
  <c r="S29" i="70"/>
  <c r="G28" i="70"/>
  <c r="F28" i="70"/>
  <c r="S28" i="70"/>
  <c r="G27" i="70"/>
  <c r="F27" i="70"/>
  <c r="S27" i="70"/>
  <c r="G26" i="70"/>
  <c r="F26" i="70"/>
  <c r="S26" i="70"/>
  <c r="G25" i="70"/>
  <c r="F25" i="70"/>
  <c r="S25" i="70"/>
  <c r="G24" i="70"/>
  <c r="F24" i="70"/>
  <c r="S24" i="70"/>
  <c r="G23" i="70"/>
  <c r="F23" i="70"/>
  <c r="S23" i="70"/>
  <c r="G22" i="70"/>
  <c r="F22" i="70"/>
  <c r="S22" i="70"/>
  <c r="G21" i="70"/>
  <c r="F21" i="70"/>
  <c r="S21" i="70"/>
  <c r="G20" i="70"/>
  <c r="F20" i="70"/>
  <c r="S20" i="70"/>
  <c r="G19" i="70"/>
  <c r="F19" i="70"/>
  <c r="S19" i="70"/>
  <c r="Z19" i="70" s="1"/>
  <c r="G18" i="70"/>
  <c r="F18" i="70"/>
  <c r="S18" i="70"/>
  <c r="Z18" i="70" s="1"/>
  <c r="G17" i="70"/>
  <c r="F17" i="70"/>
  <c r="S14" i="70"/>
  <c r="Z14" i="70" s="1"/>
  <c r="G16" i="70"/>
  <c r="F16" i="70"/>
  <c r="S12" i="70"/>
  <c r="Z12" i="70" s="1"/>
  <c r="G15" i="70"/>
  <c r="F15" i="70"/>
  <c r="S10" i="70"/>
  <c r="Z10" i="70" s="1"/>
  <c r="G14" i="70"/>
  <c r="F14" i="70"/>
  <c r="S8" i="70"/>
  <c r="Z8" i="70" s="1"/>
  <c r="G13" i="70"/>
  <c r="F13" i="70"/>
  <c r="S11" i="70"/>
  <c r="Z11" i="70" s="1"/>
  <c r="G12" i="70"/>
  <c r="F12" i="70"/>
  <c r="S13" i="70"/>
  <c r="Z13" i="70" s="1"/>
  <c r="G11" i="70"/>
  <c r="F11" i="70"/>
  <c r="S17" i="70"/>
  <c r="Z17" i="70" s="1"/>
  <c r="G10" i="70"/>
  <c r="F10" i="70"/>
  <c r="S5" i="70"/>
  <c r="Z5" i="70" s="1"/>
  <c r="G9" i="70"/>
  <c r="F9" i="70"/>
  <c r="S15" i="70"/>
  <c r="Z15" i="70" s="1"/>
  <c r="G8" i="70"/>
  <c r="F8" i="70"/>
  <c r="S4" i="70"/>
  <c r="Z4" i="70" s="1"/>
  <c r="G7" i="70"/>
  <c r="F7" i="70"/>
  <c r="S16" i="70"/>
  <c r="Z16" i="70" s="1"/>
  <c r="G6" i="70"/>
  <c r="F6" i="70"/>
  <c r="S9" i="70"/>
  <c r="Z9" i="70" s="1"/>
  <c r="G5" i="70"/>
  <c r="F5" i="70"/>
  <c r="S6" i="70"/>
  <c r="Z6" i="70" s="1"/>
  <c r="G4" i="70"/>
  <c r="G41" i="70" s="1"/>
  <c r="F4" i="70"/>
  <c r="F41" i="70" s="1"/>
  <c r="H41" i="70" s="1"/>
  <c r="S7" i="70"/>
  <c r="Z7" i="70" s="1"/>
  <c r="F45" i="80" l="1"/>
  <c r="G45" i="80"/>
  <c r="F38" i="74"/>
  <c r="H33" i="70"/>
  <c r="H18" i="70"/>
  <c r="H16" i="70"/>
  <c r="G38" i="74"/>
  <c r="H22" i="70"/>
  <c r="H24" i="70"/>
  <c r="H26" i="70"/>
  <c r="H32" i="70"/>
  <c r="H24" i="80"/>
  <c r="H22" i="80"/>
  <c r="H20" i="80"/>
  <c r="H16" i="80"/>
  <c r="H18" i="80"/>
  <c r="H17" i="80"/>
  <c r="H14" i="80"/>
  <c r="H8" i="80"/>
  <c r="H4" i="80"/>
  <c r="H15" i="80"/>
  <c r="H10" i="80"/>
  <c r="H13" i="80"/>
  <c r="H19" i="80"/>
  <c r="H21" i="80"/>
  <c r="H23" i="80"/>
  <c r="H25" i="80"/>
  <c r="H12" i="80"/>
  <c r="H11" i="80"/>
  <c r="H9" i="80"/>
  <c r="H5" i="80"/>
  <c r="H6" i="80"/>
  <c r="H7" i="80"/>
  <c r="H34" i="74"/>
  <c r="H32" i="74"/>
  <c r="H30" i="74"/>
  <c r="H28" i="74"/>
  <c r="H26" i="74"/>
  <c r="H24" i="74"/>
  <c r="H22" i="74"/>
  <c r="H20" i="74"/>
  <c r="H18" i="74"/>
  <c r="H12" i="74"/>
  <c r="H13" i="74"/>
  <c r="H10" i="74"/>
  <c r="H4" i="74"/>
  <c r="H14" i="74"/>
  <c r="H16" i="74"/>
  <c r="H15" i="74"/>
  <c r="H11" i="74"/>
  <c r="H5" i="74"/>
  <c r="H7" i="74"/>
  <c r="H8" i="74"/>
  <c r="H9" i="74"/>
  <c r="H6" i="74"/>
  <c r="H17" i="74"/>
  <c r="H19" i="74"/>
  <c r="H21" i="74"/>
  <c r="H23" i="74"/>
  <c r="H25" i="74"/>
  <c r="H27" i="74"/>
  <c r="H29" i="74"/>
  <c r="H31" i="74"/>
  <c r="H33" i="74"/>
  <c r="Z11" i="72"/>
  <c r="Z10" i="72"/>
  <c r="Z7" i="72"/>
  <c r="Z6" i="72"/>
  <c r="H30" i="70"/>
  <c r="H28" i="70"/>
  <c r="H20" i="70"/>
  <c r="H10" i="70"/>
  <c r="H11" i="70"/>
  <c r="H14" i="70"/>
  <c r="H15" i="70"/>
  <c r="H17" i="70"/>
  <c r="H19" i="70"/>
  <c r="H21" i="70"/>
  <c r="H23" i="70"/>
  <c r="H25" i="70"/>
  <c r="H27" i="70"/>
  <c r="H29" i="70"/>
  <c r="H31" i="70"/>
  <c r="H4" i="70"/>
  <c r="H5" i="70"/>
  <c r="H8" i="70"/>
  <c r="H9" i="70"/>
  <c r="H12" i="70"/>
  <c r="H13" i="70"/>
  <c r="H6" i="70"/>
  <c r="H7" i="70"/>
  <c r="H26" i="80" l="1"/>
  <c r="H27" i="80"/>
  <c r="H38" i="74"/>
  <c r="G30" i="68"/>
  <c r="F30" i="68"/>
  <c r="S30" i="68"/>
  <c r="G29" i="68"/>
  <c r="F29" i="68"/>
  <c r="S29" i="68"/>
  <c r="G28" i="68"/>
  <c r="F28" i="68"/>
  <c r="S28" i="68"/>
  <c r="G27" i="68"/>
  <c r="F27" i="68"/>
  <c r="S27" i="68"/>
  <c r="G26" i="68"/>
  <c r="F26" i="68"/>
  <c r="S26" i="68"/>
  <c r="G25" i="68"/>
  <c r="F25" i="68"/>
  <c r="S25" i="68"/>
  <c r="G24" i="68"/>
  <c r="F24" i="68"/>
  <c r="S24" i="68"/>
  <c r="G23" i="68"/>
  <c r="F23" i="68"/>
  <c r="S23" i="68"/>
  <c r="G22" i="68"/>
  <c r="F22" i="68"/>
  <c r="S22" i="68"/>
  <c r="G21" i="68"/>
  <c r="F21" i="68"/>
  <c r="S21" i="68"/>
  <c r="G20" i="68"/>
  <c r="F20" i="68"/>
  <c r="S20" i="68"/>
  <c r="G19" i="68"/>
  <c r="F19" i="68"/>
  <c r="S19" i="68"/>
  <c r="G18" i="68"/>
  <c r="F18" i="68"/>
  <c r="S18" i="68"/>
  <c r="G17" i="68"/>
  <c r="F17" i="68"/>
  <c r="S17" i="68"/>
  <c r="G16" i="68"/>
  <c r="F16" i="68"/>
  <c r="S16" i="68"/>
  <c r="G13" i="68"/>
  <c r="F13" i="68"/>
  <c r="S13" i="68"/>
  <c r="Z13" i="68" s="1"/>
  <c r="G11" i="68"/>
  <c r="F11" i="68"/>
  <c r="S11" i="68"/>
  <c r="Z11" i="68" s="1"/>
  <c r="G10" i="68"/>
  <c r="F10" i="68"/>
  <c r="S10" i="68"/>
  <c r="Z10" i="68" s="1"/>
  <c r="G7" i="68"/>
  <c r="F7" i="68"/>
  <c r="S7" i="68"/>
  <c r="Z7" i="68" s="1"/>
  <c r="G9" i="68"/>
  <c r="F9" i="68"/>
  <c r="S9" i="68"/>
  <c r="Z9" i="68" s="1"/>
  <c r="G15" i="68"/>
  <c r="F15" i="68"/>
  <c r="S15" i="68"/>
  <c r="Z15" i="68" s="1"/>
  <c r="G4" i="68"/>
  <c r="F4" i="68"/>
  <c r="S4" i="68"/>
  <c r="Z4" i="68" s="1"/>
  <c r="G14" i="68"/>
  <c r="F14" i="68"/>
  <c r="S14" i="68"/>
  <c r="Z14" i="68" s="1"/>
  <c r="G12" i="68"/>
  <c r="F12" i="68"/>
  <c r="S12" i="68"/>
  <c r="Z12" i="68" s="1"/>
  <c r="G6" i="68"/>
  <c r="F6" i="68"/>
  <c r="S6" i="68"/>
  <c r="Z6" i="68" s="1"/>
  <c r="G8" i="68"/>
  <c r="F8" i="68"/>
  <c r="S8" i="68"/>
  <c r="Z8" i="68" s="1"/>
  <c r="G5" i="68"/>
  <c r="F5" i="68"/>
  <c r="S5" i="68"/>
  <c r="Z5" i="68" s="1"/>
  <c r="G29" i="66"/>
  <c r="F29" i="66"/>
  <c r="S29" i="66"/>
  <c r="G28" i="66"/>
  <c r="F28" i="66"/>
  <c r="S28" i="66"/>
  <c r="G27" i="66"/>
  <c r="F27" i="66"/>
  <c r="S27" i="66"/>
  <c r="G26" i="66"/>
  <c r="F26" i="66"/>
  <c r="S26" i="66"/>
  <c r="G25" i="66"/>
  <c r="F25" i="66"/>
  <c r="S25" i="66"/>
  <c r="G24" i="66"/>
  <c r="F24" i="66"/>
  <c r="S24" i="66"/>
  <c r="G23" i="66"/>
  <c r="F23" i="66"/>
  <c r="S23" i="66"/>
  <c r="G22" i="66"/>
  <c r="F22" i="66"/>
  <c r="S22" i="66"/>
  <c r="G21" i="66"/>
  <c r="F21" i="66"/>
  <c r="S21" i="66"/>
  <c r="G20" i="66"/>
  <c r="F20" i="66"/>
  <c r="S20" i="66"/>
  <c r="G19" i="66"/>
  <c r="F19" i="66"/>
  <c r="S19" i="66"/>
  <c r="G18" i="66"/>
  <c r="F18" i="66"/>
  <c r="S18" i="66"/>
  <c r="G17" i="66"/>
  <c r="F17" i="66"/>
  <c r="S14" i="66"/>
  <c r="G16" i="66"/>
  <c r="F16" i="66"/>
  <c r="S12" i="66"/>
  <c r="Z12" i="66" s="1"/>
  <c r="G15" i="66"/>
  <c r="F15" i="66"/>
  <c r="S17" i="66"/>
  <c r="G14" i="66"/>
  <c r="F14" i="66"/>
  <c r="S8" i="66"/>
  <c r="Z8" i="66" s="1"/>
  <c r="G9" i="66"/>
  <c r="F9" i="66"/>
  <c r="S16" i="66"/>
  <c r="G12" i="66"/>
  <c r="F12" i="66"/>
  <c r="S9" i="66"/>
  <c r="Z9" i="66" s="1"/>
  <c r="G8" i="66"/>
  <c r="F8" i="66"/>
  <c r="S4" i="66"/>
  <c r="Z4" i="66" s="1"/>
  <c r="G11" i="66"/>
  <c r="F11" i="66"/>
  <c r="S6" i="66"/>
  <c r="Z6" i="66" s="1"/>
  <c r="G13" i="66"/>
  <c r="F13" i="66"/>
  <c r="S11" i="66"/>
  <c r="Z11" i="66" s="1"/>
  <c r="G7" i="66"/>
  <c r="F7" i="66"/>
  <c r="S13" i="66"/>
  <c r="Z13" i="66" s="1"/>
  <c r="G4" i="66"/>
  <c r="F4" i="66"/>
  <c r="S7" i="66"/>
  <c r="Z7" i="66" s="1"/>
  <c r="G10" i="66"/>
  <c r="F10" i="66"/>
  <c r="S5" i="66"/>
  <c r="Z5" i="66" s="1"/>
  <c r="G6" i="66"/>
  <c r="F6" i="66"/>
  <c r="S15" i="66"/>
  <c r="G5" i="66"/>
  <c r="F5" i="66"/>
  <c r="S10" i="66"/>
  <c r="Z10" i="66" s="1"/>
  <c r="T48" i="64"/>
  <c r="G46" i="64"/>
  <c r="G5" i="64"/>
  <c r="G6" i="64"/>
  <c r="G7" i="64"/>
  <c r="G8" i="64"/>
  <c r="G9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G22" i="64"/>
  <c r="G23" i="64"/>
  <c r="G24" i="64"/>
  <c r="G25" i="64"/>
  <c r="G26" i="64"/>
  <c r="G27" i="64"/>
  <c r="G28" i="64"/>
  <c r="G29" i="64"/>
  <c r="G30" i="64"/>
  <c r="G31" i="64"/>
  <c r="G32" i="64"/>
  <c r="G33" i="64"/>
  <c r="G34" i="64"/>
  <c r="G35" i="64"/>
  <c r="G36" i="64"/>
  <c r="G37" i="64"/>
  <c r="G38" i="64"/>
  <c r="G39" i="64"/>
  <c r="G40" i="64"/>
  <c r="G41" i="64"/>
  <c r="G42" i="64"/>
  <c r="G43" i="64"/>
  <c r="G44" i="64"/>
  <c r="G45" i="64"/>
  <c r="G4" i="64"/>
  <c r="T45" i="64"/>
  <c r="T43" i="64"/>
  <c r="T44" i="64"/>
  <c r="T39" i="64"/>
  <c r="T37" i="64"/>
  <c r="T42" i="64"/>
  <c r="T40" i="64"/>
  <c r="T38" i="64"/>
  <c r="T31" i="64"/>
  <c r="T32" i="64"/>
  <c r="T41" i="64"/>
  <c r="T35" i="64"/>
  <c r="T36" i="64"/>
  <c r="T34" i="64"/>
  <c r="T30" i="64"/>
  <c r="T33" i="64"/>
  <c r="T29" i="64"/>
  <c r="T27" i="64"/>
  <c r="T26" i="64"/>
  <c r="T24" i="64"/>
  <c r="T25" i="64"/>
  <c r="T18" i="64"/>
  <c r="AA18" i="64" s="1"/>
  <c r="T11" i="64"/>
  <c r="AA11" i="64" s="1"/>
  <c r="T19" i="64"/>
  <c r="AA19" i="64" s="1"/>
  <c r="T22" i="64"/>
  <c r="T17" i="64"/>
  <c r="AA17" i="64" s="1"/>
  <c r="T21" i="64"/>
  <c r="AA21" i="64" s="1"/>
  <c r="T20" i="64"/>
  <c r="AA20" i="64" s="1"/>
  <c r="T28" i="64"/>
  <c r="T4" i="64"/>
  <c r="AA4" i="64" s="1"/>
  <c r="T14" i="64"/>
  <c r="AA14" i="64" s="1"/>
  <c r="T23" i="64"/>
  <c r="T8" i="64"/>
  <c r="AA8" i="64" s="1"/>
  <c r="T13" i="64"/>
  <c r="AA13" i="64" s="1"/>
  <c r="T16" i="64"/>
  <c r="AA16" i="64" s="1"/>
  <c r="T6" i="64"/>
  <c r="AA6" i="64" s="1"/>
  <c r="T10" i="64"/>
  <c r="AA10" i="64" s="1"/>
  <c r="T7" i="64"/>
  <c r="AA7" i="64" s="1"/>
  <c r="T9" i="64"/>
  <c r="AA9" i="64" s="1"/>
  <c r="E3" i="64"/>
  <c r="G50" i="64" l="1"/>
  <c r="H50" i="64" s="1"/>
  <c r="H28" i="80"/>
  <c r="H29" i="80"/>
  <c r="H8" i="66"/>
  <c r="G30" i="66"/>
  <c r="H46" i="64"/>
  <c r="H39" i="64"/>
  <c r="H23" i="64"/>
  <c r="G31" i="68"/>
  <c r="F31" i="68"/>
  <c r="F30" i="66"/>
  <c r="H21" i="66"/>
  <c r="H23" i="66"/>
  <c r="H25" i="66"/>
  <c r="H27" i="66"/>
  <c r="H29" i="66"/>
  <c r="H37" i="64"/>
  <c r="H33" i="64"/>
  <c r="H30" i="68"/>
  <c r="H28" i="68"/>
  <c r="H26" i="68"/>
  <c r="H24" i="68"/>
  <c r="H22" i="68"/>
  <c r="H20" i="68"/>
  <c r="H17" i="68"/>
  <c r="H16" i="68"/>
  <c r="H10" i="68"/>
  <c r="H7" i="68"/>
  <c r="H4" i="68"/>
  <c r="H21" i="68"/>
  <c r="H23" i="68"/>
  <c r="H25" i="68"/>
  <c r="H27" i="68"/>
  <c r="H29" i="68"/>
  <c r="H6" i="68"/>
  <c r="H12" i="68"/>
  <c r="H15" i="68"/>
  <c r="H9" i="68"/>
  <c r="H11" i="68"/>
  <c r="H13" i="68"/>
  <c r="H18" i="68"/>
  <c r="H19" i="68"/>
  <c r="H5" i="68"/>
  <c r="H8" i="68"/>
  <c r="H14" i="68"/>
  <c r="H19" i="66"/>
  <c r="H17" i="66"/>
  <c r="H15" i="66"/>
  <c r="H14" i="66"/>
  <c r="H11" i="66"/>
  <c r="H16" i="66"/>
  <c r="H18" i="66"/>
  <c r="H20" i="66"/>
  <c r="H22" i="66"/>
  <c r="H24" i="66"/>
  <c r="H26" i="66"/>
  <c r="H28" i="66"/>
  <c r="H5" i="66"/>
  <c r="H6" i="66"/>
  <c r="H7" i="66"/>
  <c r="H13" i="66"/>
  <c r="H12" i="66"/>
  <c r="H9" i="66"/>
  <c r="H10" i="66"/>
  <c r="H4" i="66"/>
  <c r="H45" i="64"/>
  <c r="H43" i="64"/>
  <c r="H41" i="64"/>
  <c r="H35" i="64"/>
  <c r="H31" i="64"/>
  <c r="H30" i="64"/>
  <c r="H27" i="64"/>
  <c r="H26" i="64"/>
  <c r="H22" i="64"/>
  <c r="H19" i="64"/>
  <c r="H18" i="64"/>
  <c r="H15" i="64"/>
  <c r="H14" i="64"/>
  <c r="H11" i="64"/>
  <c r="H10" i="64"/>
  <c r="H7" i="64"/>
  <c r="H6" i="64"/>
  <c r="H32" i="64"/>
  <c r="H34" i="64"/>
  <c r="H36" i="64"/>
  <c r="H38" i="64"/>
  <c r="H40" i="64"/>
  <c r="H42" i="64"/>
  <c r="H44" i="64"/>
  <c r="H4" i="64"/>
  <c r="H5" i="64"/>
  <c r="H8" i="64"/>
  <c r="H9" i="64"/>
  <c r="H12" i="64"/>
  <c r="H13" i="64"/>
  <c r="H16" i="64"/>
  <c r="H17" i="64"/>
  <c r="H20" i="64"/>
  <c r="H21" i="64"/>
  <c r="H24" i="64"/>
  <c r="H25" i="64"/>
  <c r="H28" i="64"/>
  <c r="H29" i="64"/>
  <c r="D6" i="60"/>
  <c r="D11" i="60"/>
  <c r="D13" i="60"/>
  <c r="D14" i="60"/>
  <c r="D15" i="60"/>
  <c r="D16" i="60"/>
  <c r="D17" i="60"/>
  <c r="D18" i="60"/>
  <c r="D19" i="60"/>
  <c r="D20" i="60"/>
  <c r="D21" i="60"/>
  <c r="D22" i="60"/>
  <c r="D23" i="60"/>
  <c r="D24" i="60"/>
  <c r="D25" i="60"/>
  <c r="D26" i="60"/>
  <c r="D27" i="60"/>
  <c r="D28" i="60"/>
  <c r="D29" i="60"/>
  <c r="D30" i="60"/>
  <c r="D31" i="60"/>
  <c r="D32" i="60"/>
  <c r="D33" i="60"/>
  <c r="D34" i="60"/>
  <c r="D35" i="60"/>
  <c r="D36" i="60"/>
  <c r="D37" i="60"/>
  <c r="D38" i="60"/>
  <c r="D39" i="60"/>
  <c r="D40" i="60"/>
  <c r="D41" i="60"/>
  <c r="D42" i="60"/>
  <c r="D43" i="60"/>
  <c r="D44" i="60"/>
  <c r="D4" i="60"/>
  <c r="F64" i="1"/>
  <c r="G64" i="1"/>
  <c r="F63" i="1"/>
  <c r="G63" i="1"/>
  <c r="F62" i="1"/>
  <c r="G62" i="1"/>
  <c r="F61" i="1"/>
  <c r="G61" i="1"/>
  <c r="F60" i="1"/>
  <c r="G60" i="1"/>
  <c r="F59" i="1"/>
  <c r="G59" i="1"/>
  <c r="F58" i="1"/>
  <c r="G58" i="1"/>
  <c r="F57" i="1"/>
  <c r="G57" i="1"/>
  <c r="F56" i="1"/>
  <c r="G56" i="1"/>
  <c r="F55" i="1"/>
  <c r="G55" i="1"/>
  <c r="F54" i="1"/>
  <c r="G54" i="1"/>
  <c r="F53" i="1"/>
  <c r="G53" i="1"/>
  <c r="F52" i="1"/>
  <c r="G52" i="1"/>
  <c r="F51" i="1"/>
  <c r="G51" i="1"/>
  <c r="F50" i="1"/>
  <c r="G50" i="1"/>
  <c r="F49" i="1"/>
  <c r="G49" i="1"/>
  <c r="F48" i="1"/>
  <c r="G48" i="1"/>
  <c r="F47" i="1"/>
  <c r="G47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76" i="1"/>
  <c r="T16" i="1"/>
  <c r="AA16" i="1" s="1"/>
  <c r="T9" i="1"/>
  <c r="AA9" i="1" s="1"/>
  <c r="T6" i="1"/>
  <c r="AA6" i="1" s="1"/>
  <c r="T4" i="1"/>
  <c r="AA4" i="1" s="1"/>
  <c r="T22" i="1"/>
  <c r="AA22" i="1" s="1"/>
  <c r="T18" i="1"/>
  <c r="AA18" i="1" s="1"/>
  <c r="T20" i="1"/>
  <c r="AA20" i="1" s="1"/>
  <c r="T24" i="1"/>
  <c r="AA24" i="1" s="1"/>
  <c r="T25" i="1"/>
  <c r="AA25" i="1" s="1"/>
  <c r="T5" i="1"/>
  <c r="AA5" i="1" s="1"/>
  <c r="T19" i="1"/>
  <c r="AA19" i="1" s="1"/>
  <c r="T17" i="1"/>
  <c r="AA17" i="1" s="1"/>
  <c r="T12" i="1"/>
  <c r="AA12" i="1" s="1"/>
  <c r="T33" i="1"/>
  <c r="AA33" i="1" s="1"/>
  <c r="T7" i="1"/>
  <c r="AA7" i="1" s="1"/>
  <c r="T11" i="1"/>
  <c r="AA11" i="1" s="1"/>
  <c r="T10" i="1"/>
  <c r="AA10" i="1" s="1"/>
  <c r="T27" i="1"/>
  <c r="AA27" i="1" s="1"/>
  <c r="T29" i="1"/>
  <c r="AA29" i="1" s="1"/>
  <c r="T8" i="1"/>
  <c r="AA8" i="1" s="1"/>
  <c r="T26" i="1"/>
  <c r="AA26" i="1" s="1"/>
  <c r="T15" i="1"/>
  <c r="AA15" i="1" s="1"/>
  <c r="T28" i="1"/>
  <c r="AA28" i="1" s="1"/>
  <c r="T14" i="1"/>
  <c r="AA14" i="1" s="1"/>
  <c r="T21" i="1"/>
  <c r="AA21" i="1" s="1"/>
  <c r="T32" i="1"/>
  <c r="AA32" i="1" s="1"/>
  <c r="T31" i="1"/>
  <c r="AA31" i="1" s="1"/>
  <c r="T30" i="1"/>
  <c r="AA30" i="1" s="1"/>
  <c r="T23" i="1"/>
  <c r="AA23" i="1" s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13" i="1"/>
  <c r="AA13" i="1" s="1"/>
  <c r="H30" i="80" l="1"/>
  <c r="H31" i="68"/>
  <c r="H30" i="66"/>
  <c r="H56" i="1"/>
  <c r="H50" i="1"/>
  <c r="H47" i="1"/>
  <c r="D12" i="60"/>
  <c r="F12" i="60" s="1"/>
  <c r="D10" i="60"/>
  <c r="F10" i="60" s="1"/>
  <c r="H57" i="1"/>
  <c r="H58" i="1"/>
  <c r="H59" i="1"/>
  <c r="H60" i="1"/>
  <c r="H61" i="1"/>
  <c r="H62" i="1"/>
  <c r="H63" i="1"/>
  <c r="H64" i="1"/>
  <c r="D8" i="60"/>
  <c r="F8" i="60" s="1"/>
  <c r="D9" i="60"/>
  <c r="F9" i="60" s="1"/>
  <c r="D7" i="60"/>
  <c r="F7" i="60" s="1"/>
  <c r="D5" i="60"/>
  <c r="F5" i="60" s="1"/>
  <c r="F30" i="60"/>
  <c r="F28" i="60"/>
  <c r="F26" i="60"/>
  <c r="F24" i="60"/>
  <c r="F22" i="60"/>
  <c r="F20" i="60"/>
  <c r="F18" i="60"/>
  <c r="F16" i="60"/>
  <c r="F14" i="60"/>
  <c r="F6" i="60"/>
  <c r="F4" i="60"/>
  <c r="F11" i="60"/>
  <c r="F13" i="60"/>
  <c r="F15" i="60"/>
  <c r="F17" i="60"/>
  <c r="F19" i="60"/>
  <c r="F21" i="60"/>
  <c r="F23" i="60"/>
  <c r="F25" i="60"/>
  <c r="F27" i="60"/>
  <c r="F29" i="60"/>
  <c r="F31" i="60"/>
  <c r="F32" i="60"/>
  <c r="F33" i="60"/>
  <c r="F34" i="60"/>
  <c r="F35" i="60"/>
  <c r="F36" i="60"/>
  <c r="F37" i="60"/>
  <c r="F38" i="60"/>
  <c r="F39" i="60"/>
  <c r="F40" i="60"/>
  <c r="F41" i="60"/>
  <c r="F42" i="60"/>
  <c r="F43" i="60"/>
  <c r="F44" i="60"/>
  <c r="H49" i="1"/>
  <c r="H48" i="1"/>
  <c r="H51" i="1"/>
  <c r="H52" i="1"/>
  <c r="H53" i="1"/>
  <c r="H54" i="1"/>
  <c r="H55" i="1"/>
  <c r="D48" i="60" l="1"/>
  <c r="H31" i="80" l="1"/>
  <c r="H32" i="80" l="1"/>
  <c r="H33" i="80" l="1"/>
  <c r="H34" i="80" l="1"/>
  <c r="Q49" i="30"/>
  <c r="Q48" i="30"/>
  <c r="Q47" i="30"/>
  <c r="Q46" i="30"/>
  <c r="Q45" i="30"/>
  <c r="Q44" i="30"/>
  <c r="Q43" i="30"/>
  <c r="Q42" i="30"/>
  <c r="Q41" i="30"/>
  <c r="Q40" i="30"/>
  <c r="Q39" i="30"/>
  <c r="Q38" i="30"/>
  <c r="Q37" i="30"/>
  <c r="Q36" i="30"/>
  <c r="Q35" i="30"/>
  <c r="Q34" i="30"/>
  <c r="Q33" i="30"/>
  <c r="Q32" i="30"/>
  <c r="Q31" i="30"/>
  <c r="Q30" i="30"/>
  <c r="Q2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Q8" i="30"/>
  <c r="Q7" i="30"/>
  <c r="Q6" i="30"/>
  <c r="Q5" i="30"/>
  <c r="F4" i="30"/>
  <c r="F50" i="30" s="1"/>
  <c r="H50" i="30" s="1"/>
  <c r="Q4" i="30"/>
  <c r="H35" i="80" l="1"/>
  <c r="R29" i="30"/>
  <c r="R17" i="30"/>
  <c r="H29" i="30"/>
  <c r="R45" i="30"/>
  <c r="R43" i="30"/>
  <c r="H43" i="30"/>
  <c r="H42" i="30"/>
  <c r="R41" i="30"/>
  <c r="H41" i="30"/>
  <c r="H40" i="30"/>
  <c r="R39" i="30"/>
  <c r="H39" i="30"/>
  <c r="H38" i="30"/>
  <c r="R37" i="30"/>
  <c r="H37" i="30"/>
  <c r="H36" i="30"/>
  <c r="R35" i="30"/>
  <c r="H35" i="30"/>
  <c r="H34" i="30"/>
  <c r="R33" i="30"/>
  <c r="H33" i="30"/>
  <c r="H32" i="30"/>
  <c r="R31" i="30"/>
  <c r="H31" i="30"/>
  <c r="H30" i="30"/>
  <c r="H28" i="30"/>
  <c r="R27" i="30"/>
  <c r="H26" i="30"/>
  <c r="H27" i="30"/>
  <c r="R25" i="30"/>
  <c r="H25" i="30"/>
  <c r="H24" i="30"/>
  <c r="R23" i="30"/>
  <c r="V23" i="30" s="1"/>
  <c r="H23" i="30"/>
  <c r="H22" i="30"/>
  <c r="R21" i="30"/>
  <c r="V21" i="30" s="1"/>
  <c r="H21" i="30"/>
  <c r="H20" i="30"/>
  <c r="R19" i="30"/>
  <c r="V19" i="30" s="1"/>
  <c r="H19" i="30"/>
  <c r="H18" i="30"/>
  <c r="H17" i="30"/>
  <c r="H16" i="30"/>
  <c r="V17" i="30"/>
  <c r="R15" i="30"/>
  <c r="V15" i="30" s="1"/>
  <c r="H15" i="30"/>
  <c r="H14" i="30"/>
  <c r="H12" i="30"/>
  <c r="R13" i="30"/>
  <c r="V13" i="30" s="1"/>
  <c r="H13" i="30"/>
  <c r="R11" i="30"/>
  <c r="V11" i="30" s="1"/>
  <c r="H11" i="30"/>
  <c r="H10" i="30"/>
  <c r="R9" i="30"/>
  <c r="V9" i="30" s="1"/>
  <c r="H9" i="30"/>
  <c r="H8" i="30"/>
  <c r="R7" i="30"/>
  <c r="V7" i="30" s="1"/>
  <c r="H7" i="30"/>
  <c r="H6" i="30"/>
  <c r="R5" i="30"/>
  <c r="V5" i="30" s="1"/>
  <c r="V4" i="30"/>
  <c r="H46" i="30"/>
  <c r="H47" i="30"/>
  <c r="R49" i="30"/>
  <c r="H4" i="30"/>
  <c r="V6" i="30"/>
  <c r="V8" i="30"/>
  <c r="V10" i="30"/>
  <c r="V12" i="30"/>
  <c r="V14" i="30"/>
  <c r="V16" i="30"/>
  <c r="V18" i="30"/>
  <c r="V20" i="30"/>
  <c r="V22" i="30"/>
  <c r="H44" i="30"/>
  <c r="H45" i="30"/>
  <c r="R47" i="30"/>
  <c r="H48" i="30"/>
  <c r="H49" i="30"/>
  <c r="H5" i="30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23" i="1"/>
  <c r="F23" i="1"/>
  <c r="G30" i="1"/>
  <c r="F30" i="1"/>
  <c r="G31" i="1"/>
  <c r="F31" i="1"/>
  <c r="G32" i="1"/>
  <c r="F32" i="1"/>
  <c r="G33" i="1"/>
  <c r="F33" i="1"/>
  <c r="G24" i="1"/>
  <c r="F24" i="1"/>
  <c r="G19" i="1"/>
  <c r="F19" i="1"/>
  <c r="G28" i="1"/>
  <c r="F28" i="1"/>
  <c r="G25" i="1"/>
  <c r="F25" i="1"/>
  <c r="G27" i="1"/>
  <c r="F27" i="1"/>
  <c r="G26" i="1"/>
  <c r="F26" i="1"/>
  <c r="G17" i="1"/>
  <c r="F17" i="1"/>
  <c r="G20" i="1"/>
  <c r="F20" i="1"/>
  <c r="G22" i="1"/>
  <c r="F22" i="1"/>
  <c r="G12" i="1"/>
  <c r="F12" i="1"/>
  <c r="G29" i="1"/>
  <c r="F29" i="1"/>
  <c r="G21" i="1"/>
  <c r="F21" i="1"/>
  <c r="G10" i="1"/>
  <c r="F10" i="1"/>
  <c r="G16" i="1"/>
  <c r="F16" i="1"/>
  <c r="G13" i="1"/>
  <c r="F13" i="1"/>
  <c r="G14" i="1"/>
  <c r="F14" i="1"/>
  <c r="G15" i="1"/>
  <c r="F15" i="1"/>
  <c r="G11" i="1"/>
  <c r="F11" i="1"/>
  <c r="G5" i="1"/>
  <c r="F5" i="1"/>
  <c r="G9" i="1"/>
  <c r="F9" i="1"/>
  <c r="G6" i="1"/>
  <c r="F6" i="1"/>
  <c r="G18" i="1"/>
  <c r="F18" i="1"/>
  <c r="G7" i="1"/>
  <c r="F7" i="1"/>
  <c r="G4" i="1"/>
  <c r="F4" i="1"/>
  <c r="G8" i="1"/>
  <c r="F8" i="1"/>
  <c r="F77" i="1" l="1"/>
  <c r="G77" i="1"/>
  <c r="H36" i="80"/>
  <c r="W21" i="30"/>
  <c r="W17" i="30"/>
  <c r="W13" i="30"/>
  <c r="W9" i="30"/>
  <c r="W23" i="30"/>
  <c r="W19" i="30"/>
  <c r="W15" i="30"/>
  <c r="W11" i="30"/>
  <c r="W7" i="30"/>
  <c r="W5" i="30"/>
  <c r="H8" i="1"/>
  <c r="H4" i="1"/>
  <c r="H7" i="1"/>
  <c r="H18" i="1"/>
  <c r="H6" i="1"/>
  <c r="H9" i="1"/>
  <c r="H5" i="1"/>
  <c r="H11" i="1"/>
  <c r="H15" i="1"/>
  <c r="H14" i="1"/>
  <c r="H13" i="1"/>
  <c r="H16" i="1"/>
  <c r="H10" i="1"/>
  <c r="H21" i="1"/>
  <c r="H29" i="1"/>
  <c r="H12" i="1"/>
  <c r="H22" i="1"/>
  <c r="H20" i="1"/>
  <c r="H17" i="1"/>
  <c r="H26" i="1"/>
  <c r="H27" i="1"/>
  <c r="H25" i="1"/>
  <c r="H28" i="1"/>
  <c r="H19" i="1"/>
  <c r="H24" i="1"/>
  <c r="H33" i="1"/>
  <c r="H32" i="1"/>
  <c r="H31" i="1"/>
  <c r="H30" i="1"/>
  <c r="H2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77" i="1" l="1"/>
  <c r="H37" i="80"/>
  <c r="F48" i="60"/>
  <c r="H38" i="80" l="1"/>
  <c r="H39" i="80" l="1"/>
  <c r="H40" i="80" l="1"/>
  <c r="H41" i="80" l="1"/>
  <c r="H42" i="80" l="1"/>
  <c r="H45" i="80" l="1"/>
  <c r="H43" i="80"/>
</calcChain>
</file>

<file path=xl/sharedStrings.xml><?xml version="1.0" encoding="utf-8"?>
<sst xmlns="http://schemas.openxmlformats.org/spreadsheetml/2006/main" count="10085" uniqueCount="2536">
  <si>
    <t>bowler</t>
  </si>
  <si>
    <t>B</t>
  </si>
  <si>
    <t>place</t>
  </si>
  <si>
    <t>$hip</t>
  </si>
  <si>
    <t>pins</t>
  </si>
  <si>
    <t>gm</t>
  </si>
  <si>
    <t>avg</t>
  </si>
  <si>
    <t>b</t>
  </si>
  <si>
    <t>TOTAL</t>
  </si>
  <si>
    <t>H</t>
  </si>
  <si>
    <t>TM TL</t>
  </si>
  <si>
    <t>hdcp</t>
  </si>
  <si>
    <t>t26</t>
  </si>
  <si>
    <t>t31</t>
  </si>
  <si>
    <t>t21</t>
  </si>
  <si>
    <t>t17</t>
  </si>
  <si>
    <t>t22</t>
  </si>
  <si>
    <t>Round of 16</t>
  </si>
  <si>
    <t>Round of 8</t>
  </si>
  <si>
    <t>SF</t>
  </si>
  <si>
    <t>F</t>
  </si>
  <si>
    <t>DATE</t>
  </si>
  <si>
    <t>T#</t>
  </si>
  <si>
    <t>W</t>
  </si>
  <si>
    <t>L</t>
  </si>
  <si>
    <t>G</t>
  </si>
  <si>
    <t>S</t>
  </si>
  <si>
    <t>CH</t>
  </si>
  <si>
    <t>CS</t>
  </si>
  <si>
    <t>HS</t>
  </si>
  <si>
    <t>#</t>
  </si>
  <si>
    <t>PJBT #6 Scratch @ Leisure Lanes 9/22/13</t>
  </si>
  <si>
    <t>PJBT #6 Handicap @ Leisure Lanes 9/22/13</t>
  </si>
  <si>
    <t>PJBT #7 Scratch at Colony Park North 9/29/13</t>
  </si>
  <si>
    <t>PJBT #7 Handicap at Colony Park North 9/29/13</t>
  </si>
  <si>
    <t>PJBT #8 Scratch @ Berks Lanes 10/6/13</t>
  </si>
  <si>
    <t>PJBT #8 Handicap @ Berks Lanes 10/6/13</t>
  </si>
  <si>
    <t>PJBT #9 Scratch @ Country Club Lanes 10/12/13</t>
  </si>
  <si>
    <t>PJBT #9 Handicap @ Country Club Lanes 10/12/13</t>
  </si>
  <si>
    <t>PJBT #10 Scratch @ ABC North Lanes 10/20/13</t>
  </si>
  <si>
    <t>PJBT #10 Handicap @ ABC North Lanes 10/20/13</t>
  </si>
  <si>
    <t>PJBT #11 Scratch at Lincoln Lanes 10/27/13</t>
  </si>
  <si>
    <t>PJBT #11 Handicap at Lincoln Lanes 10/27/13</t>
  </si>
  <si>
    <t>PJBT #12 Bowling Center Championship Scratch @ Parkway 11/3/13</t>
  </si>
  <si>
    <t>PJBT #12 Bowling Center Championship Handicap @ Parkway 11/3/13</t>
  </si>
  <si>
    <t>PJBT #13 21 &amp; Under Doubles Scratch @ Parkway 11/10/2013</t>
  </si>
  <si>
    <t>PJBT #13 21 &amp; Under Doubles Handicap @ Parkway 11/10/2013</t>
  </si>
  <si>
    <t>PJBT #14 Scratch at Chacko's 11/17/13</t>
  </si>
  <si>
    <t>PJBT #14 Handicap at Chacko's 11/17/13</t>
  </si>
  <si>
    <t>PJBT #15 Adult/Junior Scratch @ Limerick</t>
  </si>
  <si>
    <t>PJBT #15 Adult/Junior Handicap @ Limerick</t>
  </si>
  <si>
    <t>PJBT #16 Scratch @ Lincolnway Bowling 12/1/13</t>
  </si>
  <si>
    <t>PJBT #16 Handicap @ Lincolnway Bowling 12/1/13</t>
  </si>
  <si>
    <t>PJBT #17 Scratch @ Clearview 12/8/13</t>
  </si>
  <si>
    <t>PJBT #17 Handicap @ Clearview 12/8/13</t>
  </si>
  <si>
    <t>PJBT #19 Scratch @ Jordan Lanes 12/22/13</t>
  </si>
  <si>
    <t>PJBT #19 Handicap @ Jordan Lanes 12/22/13</t>
  </si>
  <si>
    <t>PJBT #20 Handicap @ Playdrome Rose Bowl 12/26/13</t>
  </si>
  <si>
    <t>PJBT #20 Scratch @ Playdrome Rose Bowl 12/26/13</t>
  </si>
  <si>
    <t>PJBT #21 Handicap @ Strike Zone Alleys 12/31/13</t>
  </si>
  <si>
    <t>PJBT #21 Scratch @ Strike Zone Alleys 12/31/13</t>
  </si>
  <si>
    <t>PJBT #22 Scratch @ ABC East Lanes 1/5/14</t>
  </si>
  <si>
    <t>PJBT #22 Handicap @ ABC East Lanes 1/5/14</t>
  </si>
  <si>
    <t>PJBT #23 Scratch @ Hiester 1/12/14</t>
  </si>
  <si>
    <t>PJBT #23 Handicap @ Hiester 1/12/14</t>
  </si>
  <si>
    <t>PJBT #24 Handicap @ Hanover 1/19/14</t>
  </si>
  <si>
    <t>PJBT #24 Scratch @ Hanover 1/19/14</t>
  </si>
  <si>
    <t>PJBT #26 Scratch @ 222 Dutch 2/2/14</t>
  </si>
  <si>
    <t>PJBT #26 Handicap @ 222 Dutch 2/2/14</t>
  </si>
  <si>
    <t>PJBT #27 Scratch @ Mountainville 2/9/14</t>
  </si>
  <si>
    <t>PJBT #27 Handicap @ Mountainville 2/9/14</t>
  </si>
  <si>
    <t>PJBT #28 Scratch @ East Lincoln Lanes 2/16/14</t>
  </si>
  <si>
    <t>PJBT #28 Handicap @ East Lincoln Lanes 2/16/14</t>
  </si>
  <si>
    <t>PJBT #29 Scratch @ Hampton 2/23/14</t>
  </si>
  <si>
    <t>PJBT #29 Handicap @ Hampton 2/23/14</t>
  </si>
  <si>
    <t>PJBT #30 Triples Scratch @ Clearview 3/2/14</t>
  </si>
  <si>
    <t>PJBT #30 Triples Handicap @ Clearview 3/2/14</t>
  </si>
  <si>
    <t>PJBT #31 Handicap @ Town &amp; Country 3/9/14</t>
  </si>
  <si>
    <t>PJBT #31 Scratch @ Town &amp; Country 3/9/14</t>
  </si>
  <si>
    <t>PJBT #32 Scratch @ Playdrome Rose Bowl 3/16/14</t>
  </si>
  <si>
    <t>PJBT #32 Handicap @ Playdrome Rose Bowl 3/16/14</t>
  </si>
  <si>
    <t>PJBT #33 Adult/Junior Handicap 3/23/14 @ Stanton</t>
  </si>
  <si>
    <t>PJBT #33 Adult/Junior Scratch 3/23/14 @ Stanton</t>
  </si>
  <si>
    <t>PJBT #34 Handicap @ ABC West Lanes 3/30/14</t>
  </si>
  <si>
    <t>PJBT #34 Scratch @ ABC West Lanes 3/30/14</t>
  </si>
  <si>
    <t>PJBT #35 21 &amp; Under Doubles Scratch @ Hiester 4/5/14</t>
  </si>
  <si>
    <t>PJBT #35 21 &amp; Under Doubles Handicap @ Hiester 4/5/14</t>
  </si>
  <si>
    <t>PJBT #36 Scratch @ Red Crown 4/12/13</t>
  </si>
  <si>
    <t>PJBT #37 Adult/Junior Handicap 4/13/14 @ Leisure</t>
  </si>
  <si>
    <t>PJBT #37 Adult/Junior Scratch 4/13/14 @ Leisure</t>
  </si>
  <si>
    <t>PJBT #38 Scratch @ Bowlorama 4/19/14</t>
  </si>
  <si>
    <t>PJBT #38 Handicap @ Bowlorama 4/19/14</t>
  </si>
  <si>
    <t>PJBT #39 Scratch @ Berks Lanes 4/27/14</t>
  </si>
  <si>
    <t>PJBT #39 Handicap @ Berks 4/27/14</t>
  </si>
  <si>
    <t>PJBT #40 Scratch @ ABC North 5/4/14</t>
  </si>
  <si>
    <t>PJBT #40 Handicap @ ABC North 5/4/14</t>
  </si>
  <si>
    <t>PJBT #41 Scratch @ Cedar 5/11/14</t>
  </si>
  <si>
    <t>PJBT #41 Handicap @ Cedar 5/11/14</t>
  </si>
  <si>
    <t>PJBT #42 Scratch @ Colony Park North 5/17/14</t>
  </si>
  <si>
    <t>PJBT #42 Handicap @ Colony Park North 5/18/14</t>
  </si>
  <si>
    <t>PJBT #43 Scratch @ Limerick Bowl 6/8/2014</t>
  </si>
  <si>
    <t>PJBT #43 Handicap @ Limerick Bowl 6/8/14</t>
  </si>
  <si>
    <t>Bryanna Leyen</t>
  </si>
  <si>
    <t>Josephine Booth</t>
  </si>
  <si>
    <t>Andrew Lazarchick</t>
  </si>
  <si>
    <t>James Carnal</t>
  </si>
  <si>
    <t>Amanda Barna</t>
  </si>
  <si>
    <t>Alexander Horton</t>
  </si>
  <si>
    <t>Raychon Brown</t>
  </si>
  <si>
    <t>Jack Celmer</t>
  </si>
  <si>
    <t>Brian Gaines</t>
  </si>
  <si>
    <t>Elizabeth Watkins</t>
  </si>
  <si>
    <t>Jacob Kerstetter</t>
  </si>
  <si>
    <t>Ambrose Shirk</t>
  </si>
  <si>
    <t>Alden Everett</t>
  </si>
  <si>
    <t>Michael Mikula</t>
  </si>
  <si>
    <t>Michael Yannetti</t>
  </si>
  <si>
    <t>Garrett Piggott</t>
  </si>
  <si>
    <t>Marlena Prye</t>
  </si>
  <si>
    <t>Taylor Forman</t>
  </si>
  <si>
    <t>Olivia Bingaman</t>
  </si>
  <si>
    <t>Cobi Kremer</t>
  </si>
  <si>
    <t>Paige Picola</t>
  </si>
  <si>
    <t>Kyle Davy</t>
  </si>
  <si>
    <t>Billy Kiscadden</t>
  </si>
  <si>
    <t>Sarah Kirch</t>
  </si>
  <si>
    <t>Jordan Miller</t>
  </si>
  <si>
    <t>Michael Martell</t>
  </si>
  <si>
    <t>Tom Barna Jr</t>
  </si>
  <si>
    <t>Conrad Chapple</t>
  </si>
  <si>
    <t>Steven Ritzman</t>
  </si>
  <si>
    <t>Brandon Runk</t>
  </si>
  <si>
    <t>Devin Golden</t>
  </si>
  <si>
    <t>Tristan Leyen</t>
  </si>
  <si>
    <t>Patrick Mitchell</t>
  </si>
  <si>
    <t>Eric Erb</t>
  </si>
  <si>
    <t>DJ Brown</t>
  </si>
  <si>
    <t>Garth Ritter</t>
  </si>
  <si>
    <t>Austin Kissinger</t>
  </si>
  <si>
    <t>Joey Bofrone</t>
  </si>
  <si>
    <t>Dan Buchman</t>
  </si>
  <si>
    <t>Christian Francis</t>
  </si>
  <si>
    <t>Jason Pavlinko</t>
  </si>
  <si>
    <t>Kyle Metz</t>
  </si>
  <si>
    <t>Billy Stickles</t>
  </si>
  <si>
    <t>Charles Kollar</t>
  </si>
  <si>
    <t>Layne Sandt</t>
  </si>
  <si>
    <t>Chelsey Merklinger</t>
  </si>
  <si>
    <t>Tyler Snyder</t>
  </si>
  <si>
    <t>Jennifer Fitts</t>
  </si>
  <si>
    <t>Anthony Mastroianni</t>
  </si>
  <si>
    <t>Briana Strickland</t>
  </si>
  <si>
    <t>Christine Haines</t>
  </si>
  <si>
    <t>Ayden Davis</t>
  </si>
  <si>
    <t>Ryan Graham</t>
  </si>
  <si>
    <t>Erin Strickland</t>
  </si>
  <si>
    <t>Daniel Althouse</t>
  </si>
  <si>
    <t>Ryan Stone</t>
  </si>
  <si>
    <t>Matthew Bonner</t>
  </si>
  <si>
    <t>Jarod Picola</t>
  </si>
  <si>
    <t>Emily Tull</t>
  </si>
  <si>
    <t>Austin Summers</t>
  </si>
  <si>
    <t>Kyle Dedmon</t>
  </si>
  <si>
    <t>Jakub Czerkies</t>
  </si>
  <si>
    <t>Hope Widmer</t>
  </si>
  <si>
    <t>Tanner Roman</t>
  </si>
  <si>
    <t>Walter Tomlin</t>
  </si>
  <si>
    <t>Tyler Kiscadden</t>
  </si>
  <si>
    <t>Colin Myers</t>
  </si>
  <si>
    <t>Olivia Farwell</t>
  </si>
  <si>
    <t>Ryan Goddard</t>
  </si>
  <si>
    <t>Drew Jaquith</t>
  </si>
  <si>
    <t>Jonathan Pleger</t>
  </si>
  <si>
    <t>Cameron Haines</t>
  </si>
  <si>
    <t>Anna Costa</t>
  </si>
  <si>
    <t>Andrew Malozzi</t>
  </si>
  <si>
    <t>Austin Barilar</t>
  </si>
  <si>
    <t>Brianna Kaufmann</t>
  </si>
  <si>
    <t>Josh Eisman</t>
  </si>
  <si>
    <t>Gene Blair</t>
  </si>
  <si>
    <t>Darren Zombro III</t>
  </si>
  <si>
    <t>Brian Milkins</t>
  </si>
  <si>
    <t>Brianna Barna</t>
  </si>
  <si>
    <t>Matt Pleger</t>
  </si>
  <si>
    <t>Jamey Pfaff</t>
  </si>
  <si>
    <t>Chelsea Schneider</t>
  </si>
  <si>
    <t>Jeff Kramer Jr</t>
  </si>
  <si>
    <t>Bradley Crouse</t>
  </si>
  <si>
    <t>Kurtis Stidd</t>
  </si>
  <si>
    <t>Cody Justison</t>
  </si>
  <si>
    <t>Vernon Billington II</t>
  </si>
  <si>
    <t>Eric Metz</t>
  </si>
  <si>
    <t>Jacob Miller</t>
  </si>
  <si>
    <t>William Black</t>
  </si>
  <si>
    <t>Jon Best</t>
  </si>
  <si>
    <t>Roger Harford Jr</t>
  </si>
  <si>
    <t>Zack Dragovits</t>
  </si>
  <si>
    <t>Alyssa Balicki</t>
  </si>
  <si>
    <t>Nichole Mann</t>
  </si>
  <si>
    <t>Steve McCauley</t>
  </si>
  <si>
    <t>James McEvoy</t>
  </si>
  <si>
    <t>Tyler Dautrich</t>
  </si>
  <si>
    <t>Dylan Zimmerman</t>
  </si>
  <si>
    <t>Courtney Stewart</t>
  </si>
  <si>
    <t>Jenn Stevens</t>
  </si>
  <si>
    <t>Dan Hillery</t>
  </si>
  <si>
    <t>Ben Rugemer</t>
  </si>
  <si>
    <t>Michelle Booth</t>
  </si>
  <si>
    <t>Alex Dankman</t>
  </si>
  <si>
    <t>Joe Orr</t>
  </si>
  <si>
    <t>Dawn Kleinspehn</t>
  </si>
  <si>
    <t>Cameron Carbaugh</t>
  </si>
  <si>
    <t>Travis Balowski</t>
  </si>
  <si>
    <t>John Perfetti</t>
  </si>
  <si>
    <t>Austin Chubb</t>
  </si>
  <si>
    <t>John Logue</t>
  </si>
  <si>
    <t>Brandon Bonamico</t>
  </si>
  <si>
    <t>t16</t>
  </si>
  <si>
    <t>t50</t>
  </si>
  <si>
    <t>Andrew Behrens</t>
  </si>
  <si>
    <t>MICHAEL MARTELL</t>
  </si>
  <si>
    <t>GARTH RITTER</t>
  </si>
  <si>
    <t>TOM BARNA JR</t>
  </si>
  <si>
    <t>DEVIN GOLDEN</t>
  </si>
  <si>
    <t>LAYNE SANDT</t>
  </si>
  <si>
    <t>BRYANNA LEYEN</t>
  </si>
  <si>
    <t>ERIN STRICKLAND</t>
  </si>
  <si>
    <t>AMANDA BARNA</t>
  </si>
  <si>
    <t>OLIVIA BINGAMAN</t>
  </si>
  <si>
    <t>TAYLOR FORMAN</t>
  </si>
  <si>
    <t>DREW JAQUITH</t>
  </si>
  <si>
    <t>JACOB KERSTETTER</t>
  </si>
  <si>
    <t>ANTHONY MASTROIANNI</t>
  </si>
  <si>
    <t>BRIANA STRICKLAND</t>
  </si>
  <si>
    <t>Tom Barna Jr.</t>
  </si>
  <si>
    <t>Greg Tack</t>
  </si>
  <si>
    <t>Barry Gangwer</t>
  </si>
  <si>
    <t>Jerry Kroboth</t>
  </si>
  <si>
    <t>Roger Harford Jr.</t>
  </si>
  <si>
    <t>Felicia Trievel</t>
  </si>
  <si>
    <t>Jonathan Best</t>
  </si>
  <si>
    <t>Ken Thompson</t>
  </si>
  <si>
    <t>Corey Callacki</t>
  </si>
  <si>
    <t>Ryan Christman</t>
  </si>
  <si>
    <t>Ryan Harbold</t>
  </si>
  <si>
    <t>Joe Ciufo</t>
  </si>
  <si>
    <t>Brian Devine</t>
  </si>
  <si>
    <t>Matthew Forry</t>
  </si>
  <si>
    <t>Bret Zirkle</t>
  </si>
  <si>
    <t>Ronald Cline</t>
  </si>
  <si>
    <t>Deron Gilbert</t>
  </si>
  <si>
    <t>Michael Yanetti</t>
  </si>
  <si>
    <t>Nathan Luckey</t>
  </si>
  <si>
    <t>Kolby Bennett</t>
  </si>
  <si>
    <t>Zachary Newton</t>
  </si>
  <si>
    <t>Joshua Honish</t>
  </si>
  <si>
    <t>CONRAD CHAPPLE</t>
  </si>
  <si>
    <t>BILLY KISCADDEN</t>
  </si>
  <si>
    <t>JOEY BOFRONE</t>
  </si>
  <si>
    <t>MICHELLE BOOTH</t>
  </si>
  <si>
    <t>RYAN GODDARD</t>
  </si>
  <si>
    <t>JOSEPHINE BOOTH</t>
  </si>
  <si>
    <t>MICHAEL MIKULA</t>
  </si>
  <si>
    <t>Brian Kasperowski</t>
  </si>
  <si>
    <t>Zakee Ibrahim</t>
  </si>
  <si>
    <t>Danny Buchman</t>
  </si>
  <si>
    <t>Brian Kennedy</t>
  </si>
  <si>
    <t>Jeff Mason</t>
  </si>
  <si>
    <t>Ben Rynes</t>
  </si>
  <si>
    <t>Tyler Vitelli</t>
  </si>
  <si>
    <t>Austin Kuhn</t>
  </si>
  <si>
    <t>Jim Orr</t>
  </si>
  <si>
    <t>Amy Carvalho</t>
  </si>
  <si>
    <t>Bobby Pagliei</t>
  </si>
  <si>
    <t>David Burge</t>
  </si>
  <si>
    <t>Alex Glinski</t>
  </si>
  <si>
    <t>Kasey Sullivan</t>
  </si>
  <si>
    <t>Hayden Shatzer</t>
  </si>
  <si>
    <t>Kelsey Hammons</t>
  </si>
  <si>
    <t>Zach Bowers</t>
  </si>
  <si>
    <t>Brittany Ritzman</t>
  </si>
  <si>
    <t>Paige Boyd</t>
  </si>
  <si>
    <t>Tom Barna</t>
  </si>
  <si>
    <t>Zack Newton</t>
  </si>
  <si>
    <t>Conner Kolessides</t>
  </si>
  <si>
    <t>Jarrett DeFalco</t>
  </si>
  <si>
    <t>Taylor Strathmann</t>
  </si>
  <si>
    <t>Jarrod Claar</t>
  </si>
  <si>
    <t>Aery Whidden</t>
  </si>
  <si>
    <t>JARRETT DEFALCO</t>
  </si>
  <si>
    <t>ERIC ERB</t>
  </si>
  <si>
    <t>KYLE METZ</t>
  </si>
  <si>
    <t>BRIAN KENNEDY</t>
  </si>
  <si>
    <t>AUSTIN KISSINGER</t>
  </si>
  <si>
    <t>ERIC METZ</t>
  </si>
  <si>
    <t>Khrystyna Liske</t>
  </si>
  <si>
    <t>Austin Kerper</t>
  </si>
  <si>
    <t>ALDEN EVERETT</t>
  </si>
  <si>
    <t>Scott Denlinger</t>
  </si>
  <si>
    <t>Brent Hunter</t>
  </si>
  <si>
    <t>Doug Rehm</t>
  </si>
  <si>
    <t>Owen Darby</t>
  </si>
  <si>
    <t>Brent Himmelreich</t>
  </si>
  <si>
    <t>Doug Scheidig</t>
  </si>
  <si>
    <t>Jerome Olson</t>
  </si>
  <si>
    <t>Kevin Beers</t>
  </si>
  <si>
    <t>Kerry Smith</t>
  </si>
  <si>
    <t>Kenneth Tull</t>
  </si>
  <si>
    <t>Scott Whidden</t>
  </si>
  <si>
    <t>Mike Maus</t>
  </si>
  <si>
    <t>Brendon Yarnall</t>
  </si>
  <si>
    <t>Tony Lutz</t>
  </si>
  <si>
    <t>Steve Ritzman</t>
  </si>
  <si>
    <t>Zachary Dragovits</t>
  </si>
  <si>
    <t>Billy Heltzel III</t>
  </si>
  <si>
    <t>Jason Snyder</t>
  </si>
  <si>
    <t>Ashley Porter</t>
  </si>
  <si>
    <t>Alan Williams</t>
  </si>
  <si>
    <t>Allison Seidel</t>
  </si>
  <si>
    <t>Mike Facinelli</t>
  </si>
  <si>
    <t>Javion Norman</t>
  </si>
  <si>
    <t>Savannah Yarnall</t>
  </si>
  <si>
    <t>Jackie Ashby</t>
  </si>
  <si>
    <t>Jesse Brown</t>
  </si>
  <si>
    <t>Patrick Stalnaker</t>
  </si>
  <si>
    <t>Jennifer Williams</t>
  </si>
  <si>
    <t>Shawn Miller</t>
  </si>
  <si>
    <t>JACK CELMER</t>
  </si>
  <si>
    <t>STEVE RITZMAN</t>
  </si>
  <si>
    <t>BRADLEY CROUSE</t>
  </si>
  <si>
    <t>TRISTAN LEYEN</t>
  </si>
  <si>
    <t>RONALD CLINE</t>
  </si>
  <si>
    <t>JAVION NORMAN</t>
  </si>
  <si>
    <t>t29</t>
  </si>
  <si>
    <t>t35</t>
  </si>
  <si>
    <t>Eric Belles</t>
  </si>
  <si>
    <t>Richard Hercules</t>
  </si>
  <si>
    <t>Chaz Tillman</t>
  </si>
  <si>
    <t>Brandon Yula</t>
  </si>
  <si>
    <t>Nathan Falconer</t>
  </si>
  <si>
    <t>Bailey Gardner</t>
  </si>
  <si>
    <t>Tim Althoff</t>
  </si>
  <si>
    <t>Zack Brooks</t>
  </si>
  <si>
    <t>Becca Heltzel</t>
  </si>
  <si>
    <t>Zack Bowers</t>
  </si>
  <si>
    <t>Drew Coyle</t>
  </si>
  <si>
    <t>Tyler Jordan</t>
  </si>
  <si>
    <t>Tyler Gardner</t>
  </si>
  <si>
    <t>RYAN CHRISTMAN</t>
  </si>
  <si>
    <t>KOLBY BENNETT</t>
  </si>
  <si>
    <t>BRANDON YULA</t>
  </si>
  <si>
    <t>Michael Houtz</t>
  </si>
  <si>
    <t>Isaac Kim</t>
  </si>
  <si>
    <t>Chris Shutovich</t>
  </si>
  <si>
    <t>Adam Baer</t>
  </si>
  <si>
    <t>Dave Bennett Jr</t>
  </si>
  <si>
    <t>Josh Sattazahn</t>
  </si>
  <si>
    <t>Jason Waltman</t>
  </si>
  <si>
    <t>Michael Bortz</t>
  </si>
  <si>
    <t>Scott Dreisbach</t>
  </si>
  <si>
    <t>Cody McKillips</t>
  </si>
  <si>
    <t xml:space="preserve"> </t>
  </si>
  <si>
    <t>Steven Goodwin</t>
  </si>
  <si>
    <t>Tyrus Current</t>
  </si>
  <si>
    <t>Hunter Mikosz</t>
  </si>
  <si>
    <t>Mitchell Ramer</t>
  </si>
  <si>
    <t>Matthew Bortz</t>
  </si>
  <si>
    <t>Alex Bortz</t>
  </si>
  <si>
    <t>Joshua Eisman</t>
  </si>
  <si>
    <t>Stephanie Flint</t>
  </si>
  <si>
    <t>Hunter Waltman</t>
  </si>
  <si>
    <t>AYDEN DAVIS</t>
  </si>
  <si>
    <t>ANNA COSTA</t>
  </si>
  <si>
    <t>BRITTANY RITZMAN</t>
  </si>
  <si>
    <t>Thomas Gunter III</t>
  </si>
  <si>
    <t>Joe Starace</t>
  </si>
  <si>
    <t>Hunter Machin</t>
  </si>
  <si>
    <t>Darren Hartgrove</t>
  </si>
  <si>
    <t>David Douttiel Jr</t>
  </si>
  <si>
    <t>Walter Tomlin II</t>
  </si>
  <si>
    <t>Joshua Allen</t>
  </si>
  <si>
    <t>Scott Schnur Jr</t>
  </si>
  <si>
    <t>Lee Duthu</t>
  </si>
  <si>
    <t>t15</t>
  </si>
  <si>
    <t>Brandon Bohn</t>
  </si>
  <si>
    <t>Henry Mai</t>
  </si>
  <si>
    <t>Tyler Hamilton</t>
  </si>
  <si>
    <t>Justin Bohn</t>
  </si>
  <si>
    <t>Tony Mai</t>
  </si>
  <si>
    <t>Jacob Shockley</t>
  </si>
  <si>
    <t>Jacob Rhodes</t>
  </si>
  <si>
    <t>Joshua Duthu</t>
  </si>
  <si>
    <t>Kiante Adams</t>
  </si>
  <si>
    <t>Aidan Leyen</t>
  </si>
  <si>
    <t>Zachary Neff</t>
  </si>
  <si>
    <t>Beverly Good</t>
  </si>
  <si>
    <t>Madison Burkert</t>
  </si>
  <si>
    <t>Sarah Carson</t>
  </si>
  <si>
    <t>Dakotah Miller</t>
  </si>
  <si>
    <t>t4</t>
  </si>
  <si>
    <t>BRIAN GAINES</t>
  </si>
  <si>
    <t>PATRICK MITCHELL</t>
  </si>
  <si>
    <t>Dylan Bean</t>
  </si>
  <si>
    <t>Randy Cubbage</t>
  </si>
  <si>
    <t>Mariah Snyder</t>
  </si>
  <si>
    <t>Logan Reed</t>
  </si>
  <si>
    <t>Kylie Humbertson</t>
  </si>
  <si>
    <t>Tyler Church</t>
  </si>
  <si>
    <t>Andrew Smith</t>
  </si>
  <si>
    <t>Brandon Hose</t>
  </si>
  <si>
    <t>Dylan Reed</t>
  </si>
  <si>
    <t>Nathan Runk</t>
  </si>
  <si>
    <t>Dylan Justison</t>
  </si>
  <si>
    <t>Owen Shatzer</t>
  </si>
  <si>
    <t>Austin Blackwell</t>
  </si>
  <si>
    <t>Bryan Bourget</t>
  </si>
  <si>
    <t>Jadee Scott-Jones</t>
  </si>
  <si>
    <t>Qwadaris Rembert</t>
  </si>
  <si>
    <t>Jalen Scott-Jones</t>
  </si>
  <si>
    <t>Zachary Vitelli</t>
  </si>
  <si>
    <t>Robert Pusey</t>
  </si>
  <si>
    <t>Chris DiPolo</t>
  </si>
  <si>
    <t>Greg Williams</t>
  </si>
  <si>
    <t>Kory Wharton</t>
  </si>
  <si>
    <t>Cameron Wong</t>
  </si>
  <si>
    <t>Robert DeSimone</t>
  </si>
  <si>
    <t>Gary Pacheco</t>
  </si>
  <si>
    <t>Zack Caruso</t>
  </si>
  <si>
    <t>Patrick Effting</t>
  </si>
  <si>
    <t>Josh Cox</t>
  </si>
  <si>
    <t>Zach Borger</t>
  </si>
  <si>
    <t>Peter Samuelson</t>
  </si>
  <si>
    <t>Josef Haile</t>
  </si>
  <si>
    <t>Brady Harper</t>
  </si>
  <si>
    <t>Kyle Drobeck</t>
  </si>
  <si>
    <t>Robby Pearson</t>
  </si>
  <si>
    <t>Jordan Bodisch</t>
  </si>
  <si>
    <t>Tyler Polomchak</t>
  </si>
  <si>
    <t>Chris Slater</t>
  </si>
  <si>
    <t>Austin Slater</t>
  </si>
  <si>
    <t>Nick Cassium</t>
  </si>
  <si>
    <t>Colin Templin</t>
  </si>
  <si>
    <t>Ryan Krause</t>
  </si>
  <si>
    <t>Devon Jackson</t>
  </si>
  <si>
    <t>Chris Johnson</t>
  </si>
  <si>
    <t>Derrick Brown Jr</t>
  </si>
  <si>
    <t>Josh Davy</t>
  </si>
  <si>
    <t>Frank Borowy</t>
  </si>
  <si>
    <t>Jada Bassette</t>
  </si>
  <si>
    <t>Danielle McKerracher</t>
  </si>
  <si>
    <t>Zachary Tremblay</t>
  </si>
  <si>
    <t>Hunter Kempton</t>
  </si>
  <si>
    <t>Caleb Carpenter</t>
  </si>
  <si>
    <t>Kacie Knappenberger</t>
  </si>
  <si>
    <t>Tyler Tasillo</t>
  </si>
  <si>
    <t>Michael Boyer</t>
  </si>
  <si>
    <t>Seth Evans</t>
  </si>
  <si>
    <t>Geoffrey Fekette</t>
  </si>
  <si>
    <t>Zack Williams</t>
  </si>
  <si>
    <t>Bob Orr</t>
  </si>
  <si>
    <t>Chris Lavellee</t>
  </si>
  <si>
    <t>Sarah Gill</t>
  </si>
  <si>
    <t>Thomas DiRosa</t>
  </si>
  <si>
    <t>Katy Barnes</t>
  </si>
  <si>
    <t>Chris Hanson</t>
  </si>
  <si>
    <t>Tyler Gibson</t>
  </si>
  <si>
    <t>Melissa McGlone</t>
  </si>
  <si>
    <t>Doug Buchanon</t>
  </si>
  <si>
    <t>Kenneth Thompson</t>
  </si>
  <si>
    <t>Tommy Hirleman</t>
  </si>
  <si>
    <t>Jordan Sutton</t>
  </si>
  <si>
    <t>Isaiah Brooks</t>
  </si>
  <si>
    <t>Ryan Williams</t>
  </si>
  <si>
    <t>Hassan Howard</t>
  </si>
  <si>
    <t>Andrew Walker Jr</t>
  </si>
  <si>
    <t>Tiffany Pyle</t>
  </si>
  <si>
    <t>Melissa Kohr</t>
  </si>
  <si>
    <t>Corey Chubb</t>
  </si>
  <si>
    <t>Alexis Hess</t>
  </si>
  <si>
    <t>Emily Skurzynski</t>
  </si>
  <si>
    <t>Will Malis</t>
  </si>
  <si>
    <t>Joey Ellison</t>
  </si>
  <si>
    <t>Thomas Gray</t>
  </si>
  <si>
    <t>Weston Gricks</t>
  </si>
  <si>
    <t>Drew Coleman</t>
  </si>
  <si>
    <t>Allison White</t>
  </si>
  <si>
    <t>Breanna Williams</t>
  </si>
  <si>
    <t>Lauralyn Rhoads</t>
  </si>
  <si>
    <t>Justin DeCicco</t>
  </si>
  <si>
    <t>Kristina Colon</t>
  </si>
  <si>
    <t>Sally Anderson</t>
  </si>
  <si>
    <t>Frank DeFrancesco</t>
  </si>
  <si>
    <t>Zach Trimmer</t>
  </si>
  <si>
    <t>Brianna Honish</t>
  </si>
  <si>
    <t>Shannon Strickland</t>
  </si>
  <si>
    <t>Jimmy Pennypacker</t>
  </si>
  <si>
    <t>Brittney Marsh</t>
  </si>
  <si>
    <t>Matthew Ricard</t>
  </si>
  <si>
    <t>Sydney Herrman</t>
  </si>
  <si>
    <t>Sydney Pleasanton</t>
  </si>
  <si>
    <t>Ian Johnston</t>
  </si>
  <si>
    <t>Patrick Fels</t>
  </si>
  <si>
    <t>Jon Harbaugh</t>
  </si>
  <si>
    <t>Robert Harbaugh</t>
  </si>
  <si>
    <t>Chris Hutzell</t>
  </si>
  <si>
    <t>Kenneth Blake</t>
  </si>
  <si>
    <t>Trevor Tompkins</t>
  </si>
  <si>
    <t>Daysia Santee</t>
  </si>
  <si>
    <t>Nate Straub</t>
  </si>
  <si>
    <t>Kylee Polash</t>
  </si>
  <si>
    <t>Connor Gangwer</t>
  </si>
  <si>
    <t>James Pascuiti</t>
  </si>
  <si>
    <t>Bailey Fisher</t>
  </si>
  <si>
    <t>Erin Gallegar</t>
  </si>
  <si>
    <t>Janston Reiss</t>
  </si>
  <si>
    <t>Kaitlyn Heckman</t>
  </si>
  <si>
    <t>JALEN SCOTT-JONES</t>
  </si>
  <si>
    <t>BRANDON RUNK</t>
  </si>
  <si>
    <t>Jacqueline Ashby</t>
  </si>
  <si>
    <t>BEVERLY GOOD</t>
  </si>
  <si>
    <t>KACIE KNAPPENBERGER</t>
  </si>
  <si>
    <t>TYLER KISCADDEN</t>
  </si>
  <si>
    <t>COLIN MYERS</t>
  </si>
  <si>
    <t>Chris DiPaola</t>
  </si>
  <si>
    <t>Steve Kotowski</t>
  </si>
  <si>
    <t>Mike Bortz</t>
  </si>
  <si>
    <t>Matt Walsh</t>
  </si>
  <si>
    <t>CJ Costa</t>
  </si>
  <si>
    <t>Cory Wirth</t>
  </si>
  <si>
    <t>Zack Vitelli</t>
  </si>
  <si>
    <t>Zack Borger</t>
  </si>
  <si>
    <t>Paige Graeff</t>
  </si>
  <si>
    <t>Kolby Moyer</t>
  </si>
  <si>
    <t>Michael Baker</t>
  </si>
  <si>
    <t>Josh Honish</t>
  </si>
  <si>
    <t>James Pasciuti</t>
  </si>
  <si>
    <t>Lidia Desapio</t>
  </si>
  <si>
    <t>Francis Vitelli</t>
  </si>
  <si>
    <t>Kayla Milkins</t>
  </si>
  <si>
    <t>Bryce Lentz</t>
  </si>
  <si>
    <t>t10</t>
  </si>
  <si>
    <t>Kiersten Bateman</t>
  </si>
  <si>
    <t>Michael Zombro</t>
  </si>
  <si>
    <t>Kaine Metzger</t>
  </si>
  <si>
    <t>John Beerwa</t>
  </si>
  <si>
    <t>Dawson Maurer</t>
  </si>
  <si>
    <t>Jared Ruane</t>
  </si>
  <si>
    <t>Jenna Goddard</t>
  </si>
  <si>
    <t>CJ COSTA</t>
  </si>
  <si>
    <t>Brad Vasilik</t>
  </si>
  <si>
    <t>Matt Loch</t>
  </si>
  <si>
    <t>Paul Beaudoin</t>
  </si>
  <si>
    <t>Matt Salwoski</t>
  </si>
  <si>
    <t>Molly Agnello</t>
  </si>
  <si>
    <t>Kaylee Malloy</t>
  </si>
  <si>
    <t>Samara McDaniels</t>
  </si>
  <si>
    <t>Kiearra Saldi</t>
  </si>
  <si>
    <t>Lindsey Quinn</t>
  </si>
  <si>
    <t>Emma Biniek</t>
  </si>
  <si>
    <t>Chris Fairchild Jr</t>
  </si>
  <si>
    <t>Daniel West</t>
  </si>
  <si>
    <t>Joseph Malloy</t>
  </si>
  <si>
    <t>Maverick Ebert</t>
  </si>
  <si>
    <t>Chloe Sromovski</t>
  </si>
  <si>
    <t>Brandon Griffin</t>
  </si>
  <si>
    <t>Ray Salwoski</t>
  </si>
  <si>
    <t>Lee Sandt</t>
  </si>
  <si>
    <t>Paul Pinto</t>
  </si>
  <si>
    <t>Chris Kishbaugh</t>
  </si>
  <si>
    <t>Jennifer Sparks</t>
  </si>
  <si>
    <t>Ryan Wyandt</t>
  </si>
  <si>
    <t>Matt Ricard</t>
  </si>
  <si>
    <t>Chris Mullany Jr</t>
  </si>
  <si>
    <t>Tim Stewart</t>
  </si>
  <si>
    <t>Jay Zagrodnik</t>
  </si>
  <si>
    <t>Steve Reichart</t>
  </si>
  <si>
    <t>Tommy Gollick</t>
  </si>
  <si>
    <t>Cody Simet</t>
  </si>
  <si>
    <t>Brandon Yarnall</t>
  </si>
  <si>
    <t>Mike Martens</t>
  </si>
  <si>
    <t>Phil Miceli</t>
  </si>
  <si>
    <t>Eric Dragan</t>
  </si>
  <si>
    <t>Robert Glinski</t>
  </si>
  <si>
    <t>Dale Young</t>
  </si>
  <si>
    <t>Darrin Swavely</t>
  </si>
  <si>
    <t>Rick Mengel</t>
  </si>
  <si>
    <t>Ryan May</t>
  </si>
  <si>
    <t>Dave Evans</t>
  </si>
  <si>
    <t>Joseph Slater</t>
  </si>
  <si>
    <t>Jon Rogers</t>
  </si>
  <si>
    <t>Rick McCauley</t>
  </si>
  <si>
    <t>Joel Logan</t>
  </si>
  <si>
    <t>Tyler Slater</t>
  </si>
  <si>
    <t>Ed Vasilik</t>
  </si>
  <si>
    <t>Tom Malinowski</t>
  </si>
  <si>
    <t>Katie Smith</t>
  </si>
  <si>
    <t>Michael Callacki</t>
  </si>
  <si>
    <t>Kevin Leindecker</t>
  </si>
  <si>
    <t>Steve Miller</t>
  </si>
  <si>
    <t>Larry Saldi</t>
  </si>
  <si>
    <t>Jim Stevens</t>
  </si>
  <si>
    <t>Leo Kollar</t>
  </si>
  <si>
    <t>John Green</t>
  </si>
  <si>
    <t>Ron Heckman</t>
  </si>
  <si>
    <t>Dave Burge</t>
  </si>
  <si>
    <t>Ralph White</t>
  </si>
  <si>
    <t>William Oster</t>
  </si>
  <si>
    <t>Matt Van Lenten</t>
  </si>
  <si>
    <t>Sirena Rowland</t>
  </si>
  <si>
    <t>Justin Hammerstone</t>
  </si>
  <si>
    <t>John Ebling</t>
  </si>
  <si>
    <t>Ahren Ebling</t>
  </si>
  <si>
    <t>Greg Bickta</t>
  </si>
  <si>
    <t>Donna Davy</t>
  </si>
  <si>
    <t>John Czerkies</t>
  </si>
  <si>
    <t>Matt Gould</t>
  </si>
  <si>
    <t>Courtney Houser</t>
  </si>
  <si>
    <t>Ron Carnal</t>
  </si>
  <si>
    <t>Travis Sparks</t>
  </si>
  <si>
    <t>Keanna Delp</t>
  </si>
  <si>
    <t>Jay Fitts</t>
  </si>
  <si>
    <t>Kevin Burkert</t>
  </si>
  <si>
    <t>Darren Zombro Jr</t>
  </si>
  <si>
    <t>Larry Bledsoe</t>
  </si>
  <si>
    <t>Tatiana Johnson</t>
  </si>
  <si>
    <t>Alan Johnson</t>
  </si>
  <si>
    <t>Devon Anderson</t>
  </si>
  <si>
    <t>Leslie Young</t>
  </si>
  <si>
    <t>Ralph Kurtz</t>
  </si>
  <si>
    <t>Tanner Simet</t>
  </si>
  <si>
    <t>Wendi Simet</t>
  </si>
  <si>
    <t>Janeece Hogan</t>
  </si>
  <si>
    <t>Keith Kerper</t>
  </si>
  <si>
    <t>Brittany Himmelreich</t>
  </si>
  <si>
    <t>Ashley Sham</t>
  </si>
  <si>
    <t>Mike Sham</t>
  </si>
  <si>
    <t>John Carter</t>
  </si>
  <si>
    <t>Todd Miller</t>
  </si>
  <si>
    <t>Mikayla Dutkiewicz</t>
  </si>
  <si>
    <t>Mike Dutkiewicz</t>
  </si>
  <si>
    <t>Dan Fitzgerald</t>
  </si>
  <si>
    <t>Jim Strickland</t>
  </si>
  <si>
    <t>Christopher Roby</t>
  </si>
  <si>
    <t>CeAira Johnson</t>
  </si>
  <si>
    <t>Lisa Johnson</t>
  </si>
  <si>
    <t>Denise Olson</t>
  </si>
  <si>
    <t>Kevin Ricard</t>
  </si>
  <si>
    <t>Greg Tasillo</t>
  </si>
  <si>
    <t>Krista Sandt</t>
  </si>
  <si>
    <t>Bill Waltman</t>
  </si>
  <si>
    <t>Alex Horton</t>
  </si>
  <si>
    <t>Charles Horton Jr</t>
  </si>
  <si>
    <t>Chris Ehrgood</t>
  </si>
  <si>
    <t>Zamyra Brown</t>
  </si>
  <si>
    <t>Wayne Brown</t>
  </si>
  <si>
    <t>Laurie Rayman</t>
  </si>
  <si>
    <t>Jim Pennypacker III</t>
  </si>
  <si>
    <t>Ray Pennypacker</t>
  </si>
  <si>
    <t>Ashley Alexander</t>
  </si>
  <si>
    <t>Rich Boyd</t>
  </si>
  <si>
    <t>Kayla Starr</t>
  </si>
  <si>
    <t>Eric White</t>
  </si>
  <si>
    <t>Edward Starr</t>
  </si>
  <si>
    <t>Jake Channell</t>
  </si>
  <si>
    <t>Tyler Lewis</t>
  </si>
  <si>
    <t>Kerek Nokes</t>
  </si>
  <si>
    <t>Andrew Krause</t>
  </si>
  <si>
    <t>James Anderson</t>
  </si>
  <si>
    <t>Devin Neal</t>
  </si>
  <si>
    <t>Josh Alcock</t>
  </si>
  <si>
    <t>Dan Geiger</t>
  </si>
  <si>
    <t>Brandon Henry</t>
  </si>
  <si>
    <t>DYLAN ZIMMERMAN</t>
  </si>
  <si>
    <t>THOMAS GUNTER III</t>
  </si>
  <si>
    <t>CAMERON CARBAUGH</t>
  </si>
  <si>
    <t>ZACK NEWTON</t>
  </si>
  <si>
    <t>Erica Schneider</t>
  </si>
  <si>
    <t>Chris DiPaolo</t>
  </si>
  <si>
    <t>Jabre Smith</t>
  </si>
  <si>
    <t>Gene Glenn</t>
  </si>
  <si>
    <t>Terran Pressley</t>
  </si>
  <si>
    <t>Sam Unterberg</t>
  </si>
  <si>
    <t>Robert Cowitch</t>
  </si>
  <si>
    <t>Michael Facinelli</t>
  </si>
  <si>
    <t>Davante Davis</t>
  </si>
  <si>
    <t>James Leaser</t>
  </si>
  <si>
    <t>Caleb Heckman</t>
  </si>
  <si>
    <t>Kyle Caretta</t>
  </si>
  <si>
    <t>Aaron Heckman</t>
  </si>
  <si>
    <t>Tyler Heckman</t>
  </si>
  <si>
    <t>Austin Ebert</t>
  </si>
  <si>
    <t>ZACK VITELLI</t>
  </si>
  <si>
    <t>CAMERON HAINES</t>
  </si>
  <si>
    <t>Tanner Spencer</t>
  </si>
  <si>
    <t>Kenny Ryan</t>
  </si>
  <si>
    <t>Alex Regan</t>
  </si>
  <si>
    <t>Ryan Sickler</t>
  </si>
  <si>
    <t>Natasha Ashby</t>
  </si>
  <si>
    <t>Jackie Carbonetto</t>
  </si>
  <si>
    <t>Andrew Suscreba</t>
  </si>
  <si>
    <t>Matt Farber</t>
  </si>
  <si>
    <t>Dominick Luongo</t>
  </si>
  <si>
    <t>Dan Mangano</t>
  </si>
  <si>
    <t>Ian Lakind</t>
  </si>
  <si>
    <t>Bobby Sanch</t>
  </si>
  <si>
    <t>Matt Fabus Jr</t>
  </si>
  <si>
    <t>Dylan Messimer</t>
  </si>
  <si>
    <t>Jeremy Milito</t>
  </si>
  <si>
    <t>Ian Parisi</t>
  </si>
  <si>
    <t>Andrew Mantione</t>
  </si>
  <si>
    <t>Cory Barber</t>
  </si>
  <si>
    <t>Nick Carbonetto</t>
  </si>
  <si>
    <t>Bryan Evans</t>
  </si>
  <si>
    <t>Shannel Ashby</t>
  </si>
  <si>
    <t>Jantson Reiss</t>
  </si>
  <si>
    <t>Jack Cook</t>
  </si>
  <si>
    <t>Joe Tomassoni</t>
  </si>
  <si>
    <t>Ashton Maxwell</t>
  </si>
  <si>
    <t>Mark Sabella</t>
  </si>
  <si>
    <t>Tucker Kuhlmann</t>
  </si>
  <si>
    <t>Luke Kane</t>
  </si>
  <si>
    <t>Sam Bortnick</t>
  </si>
  <si>
    <t>Carly Thomas</t>
  </si>
  <si>
    <t>William Olszewski</t>
  </si>
  <si>
    <t>Jason Ciszewski</t>
  </si>
  <si>
    <t>Yousef El-laham</t>
  </si>
  <si>
    <t>Trevor Lewis</t>
  </si>
  <si>
    <t>Ben Sobel</t>
  </si>
  <si>
    <t>Brett Rottman</t>
  </si>
  <si>
    <t>Evan Myers</t>
  </si>
  <si>
    <t>Riley Celmer</t>
  </si>
  <si>
    <t>Joseph Agnello</t>
  </si>
  <si>
    <t>Isabella Polash</t>
  </si>
  <si>
    <t>Allison Hresko</t>
  </si>
  <si>
    <t>Ethan Resh</t>
  </si>
  <si>
    <t>Adam Ebner</t>
  </si>
  <si>
    <t>Anthony Pasciuti</t>
  </si>
  <si>
    <t>James Hoerst</t>
  </si>
  <si>
    <t>Daniel Wieand</t>
  </si>
  <si>
    <t>Rebecca Hresko</t>
  </si>
  <si>
    <t>t38</t>
  </si>
  <si>
    <t>CHRISTINE HAINES</t>
  </si>
  <si>
    <t>t41</t>
  </si>
  <si>
    <t>t65</t>
  </si>
  <si>
    <t>t72</t>
  </si>
  <si>
    <t>Shawn Webster</t>
  </si>
  <si>
    <t>Christopher Butler</t>
  </si>
  <si>
    <t>Kaeli McMaster</t>
  </si>
  <si>
    <t>Michael McMaster</t>
  </si>
  <si>
    <t>Anthony Sidari</t>
  </si>
  <si>
    <t>Brandon Updike</t>
  </si>
  <si>
    <t>T11</t>
  </si>
  <si>
    <t>Zachary Bergersen</t>
  </si>
  <si>
    <t>Trent Dunlap</t>
  </si>
  <si>
    <t>Marissa Christiana</t>
  </si>
  <si>
    <t>Jamie Lee Kulaga</t>
  </si>
  <si>
    <t>T22</t>
  </si>
  <si>
    <t>Trent Firestone</t>
  </si>
  <si>
    <t>Frances Vitelli</t>
  </si>
  <si>
    <t>Bethany Jaquith</t>
  </si>
  <si>
    <t>T34</t>
  </si>
  <si>
    <t>Sarah Wojcik</t>
  </si>
  <si>
    <t>T39</t>
  </si>
  <si>
    <t>Zak Tobin</t>
  </si>
  <si>
    <t>Robert Kramer</t>
  </si>
  <si>
    <t>Anthony Burns</t>
  </si>
  <si>
    <t>Jaclyn Buchwalter</t>
  </si>
  <si>
    <t>Aliza Shirk</t>
  </si>
  <si>
    <t>best</t>
  </si>
  <si>
    <t>TYLER DAUTRICH</t>
  </si>
  <si>
    <t>Brunswick DV8 #6 @ Hanover 1/19/14</t>
  </si>
  <si>
    <t>Sean Obetz</t>
  </si>
  <si>
    <t>Cody Myers</t>
  </si>
  <si>
    <t>Kacy Blevins</t>
  </si>
  <si>
    <t>Cole Kautz</t>
  </si>
  <si>
    <t>Cosondra Markley</t>
  </si>
  <si>
    <t>Arthur Felty</t>
  </si>
  <si>
    <t>Nate Falconer</t>
  </si>
  <si>
    <t>Adam Felty</t>
  </si>
  <si>
    <t>Andrew Hershey</t>
  </si>
  <si>
    <t>Kyle Lakind</t>
  </si>
  <si>
    <t>Dimitry Facemire</t>
  </si>
  <si>
    <t>Matthew Keller</t>
  </si>
  <si>
    <t>Roger Harford</t>
  </si>
  <si>
    <t>Nathan Foster</t>
  </si>
  <si>
    <t>Charlize Wanner</t>
  </si>
  <si>
    <t>Chad Enck</t>
  </si>
  <si>
    <t>Casey Keller</t>
  </si>
  <si>
    <t>Nick Fiorini</t>
  </si>
  <si>
    <t>Kristen Keller</t>
  </si>
  <si>
    <t>Kelsey Hackbart</t>
  </si>
  <si>
    <t>Matt Fiorini</t>
  </si>
  <si>
    <t>Savannah Butler</t>
  </si>
  <si>
    <t>Mitch Ramer</t>
  </si>
  <si>
    <t>t34</t>
  </si>
  <si>
    <t>Jocelyn Hood</t>
  </si>
  <si>
    <t>Jeremy Metz</t>
  </si>
  <si>
    <t>Rachel Toombs</t>
  </si>
  <si>
    <t>Kyle Bowersox</t>
  </si>
  <si>
    <t>Dillon Jacoby</t>
  </si>
  <si>
    <t>John Mertz</t>
  </si>
  <si>
    <t>Chris Vital</t>
  </si>
  <si>
    <t>Lee Brosius</t>
  </si>
  <si>
    <t>Luke Hedgcock</t>
  </si>
  <si>
    <t>Andy Neuer</t>
  </si>
  <si>
    <t>Joe Cholko</t>
  </si>
  <si>
    <t>Ben Martinez</t>
  </si>
  <si>
    <t>Mark Heller</t>
  </si>
  <si>
    <t>Tyler Schrum</t>
  </si>
  <si>
    <t>Neil Smith</t>
  </si>
  <si>
    <t>Jimmy Plessinger</t>
  </si>
  <si>
    <t>Donald Christman</t>
  </si>
  <si>
    <t>Samantha Santoro</t>
  </si>
  <si>
    <t>Jacob Hawkins</t>
  </si>
  <si>
    <t>Adam Fodor</t>
  </si>
  <si>
    <t>Brian Hood</t>
  </si>
  <si>
    <t>Michael Hollen</t>
  </si>
  <si>
    <t>Zachary Blucher</t>
  </si>
  <si>
    <t>Matt Forry</t>
  </si>
  <si>
    <t>Shawn Mertz</t>
  </si>
  <si>
    <t>Robert Patrula</t>
  </si>
  <si>
    <t>Chris McCormick</t>
  </si>
  <si>
    <t>PJBT #25 21 &amp; Under Doubles Scratch @ Trindle 1/26/14</t>
  </si>
  <si>
    <t>PJBT #25 21 &amp; Under Doubles Handicap @ Trindle 1/26/14</t>
  </si>
  <si>
    <t>Danny Geiger</t>
  </si>
  <si>
    <t>Jake Witmer</t>
  </si>
  <si>
    <t>Aaron Sisler</t>
  </si>
  <si>
    <t>Jenna Yarger</t>
  </si>
  <si>
    <t>Luke Zimmerman</t>
  </si>
  <si>
    <t>Mitchell Mumma</t>
  </si>
  <si>
    <t>Carter Compinski</t>
  </si>
  <si>
    <t>Joe Malloy Jr</t>
  </si>
  <si>
    <t>Cole Oberst</t>
  </si>
  <si>
    <t>Samantha Delong</t>
  </si>
  <si>
    <t>Carlie Delong</t>
  </si>
  <si>
    <t>Nate Davy</t>
  </si>
  <si>
    <t>Laura Hartley</t>
  </si>
  <si>
    <t>Chris Houtz</t>
  </si>
  <si>
    <t>Geoff Fekete</t>
  </si>
  <si>
    <t>Andrew Reigle</t>
  </si>
  <si>
    <t>Michael Kratzer</t>
  </si>
  <si>
    <t>Ryan Fritz</t>
  </si>
  <si>
    <t>Cole Koutz</t>
  </si>
  <si>
    <t>Brett Hillman</t>
  </si>
  <si>
    <t>Chase Attig-Chavez</t>
  </si>
  <si>
    <t>Kyle Bonilla</t>
  </si>
  <si>
    <t>Brandon Hillman</t>
  </si>
  <si>
    <t>Nick Sham</t>
  </si>
  <si>
    <t>Scott Beckey Jr</t>
  </si>
  <si>
    <t>ChyAnn Bowden</t>
  </si>
  <si>
    <t>Jacob Snyder</t>
  </si>
  <si>
    <t>Kayla McGregor</t>
  </si>
  <si>
    <t>Anthony Neuer</t>
  </si>
  <si>
    <t>Colby Reichenbach</t>
  </si>
  <si>
    <t>Cameron Weaver</t>
  </si>
  <si>
    <t>Kevin Fox</t>
  </si>
  <si>
    <t>Alexis Neuer</t>
  </si>
  <si>
    <t>Bobby Scheid</t>
  </si>
  <si>
    <t>Cory Goshert</t>
  </si>
  <si>
    <t>Lee Enck</t>
  </si>
  <si>
    <t>Michael Morris</t>
  </si>
  <si>
    <t>Isaac Erickson</t>
  </si>
  <si>
    <t>Josh Hammons</t>
  </si>
  <si>
    <t>Dylan Copestick</t>
  </si>
  <si>
    <t>Laney Blevins</t>
  </si>
  <si>
    <t>Chelsi Hendricks</t>
  </si>
  <si>
    <t>Collin Forrest</t>
  </si>
  <si>
    <t>Joseph Valeri</t>
  </si>
  <si>
    <t>Jenna Hunsicker</t>
  </si>
  <si>
    <t>David Moffitt</t>
  </si>
  <si>
    <t>Tyler Prosser</t>
  </si>
  <si>
    <t>Brad Kellogg</t>
  </si>
  <si>
    <t>Laura Bortnick</t>
  </si>
  <si>
    <t>Liz Hunsicker</t>
  </si>
  <si>
    <t>Taylor Caretta</t>
  </si>
  <si>
    <t>Erich Hanson</t>
  </si>
  <si>
    <t>Billy Heltzel</t>
  </si>
  <si>
    <t>Jerry Swinder</t>
  </si>
  <si>
    <t>Austin Stefanowicz</t>
  </si>
  <si>
    <t>Ian Groff</t>
  </si>
  <si>
    <t>Tyler Robles</t>
  </si>
  <si>
    <t>Zachary Ewing</t>
  </si>
  <si>
    <t>Allie Garnand</t>
  </si>
  <si>
    <t>Rachael Toombs</t>
  </si>
  <si>
    <t>Spencer Schenck</t>
  </si>
  <si>
    <t>Tyler Talkington</t>
  </si>
  <si>
    <t>PJBT #18 Scratch @ Jay 2/22/14</t>
  </si>
  <si>
    <t>PJBT #18 Handicap @ Jay 2/22/14</t>
  </si>
  <si>
    <t>Raymond Miller</t>
  </si>
  <si>
    <t>Antonio Reyes</t>
  </si>
  <si>
    <t>Lizzy Roney</t>
  </si>
  <si>
    <t>Brandon Hunsicker</t>
  </si>
  <si>
    <t>Derek Miller</t>
  </si>
  <si>
    <t>Collin McClane</t>
  </si>
  <si>
    <t>Jordan Kahler</t>
  </si>
  <si>
    <t>Joe McCardle</t>
  </si>
  <si>
    <t>Kasey Wright</t>
  </si>
  <si>
    <t>Brynn Gantz</t>
  </si>
  <si>
    <t>Vincent Muckey</t>
  </si>
  <si>
    <t>Dan Althouse</t>
  </si>
  <si>
    <t>Joshua Hammons</t>
  </si>
  <si>
    <t>Hailey Petrosky</t>
  </si>
  <si>
    <t>Isaac Petrosky</t>
  </si>
  <si>
    <t>Blayne Tasillo</t>
  </si>
  <si>
    <t>Mackenzie Chasko</t>
  </si>
  <si>
    <t>Lauren Scholes</t>
  </si>
  <si>
    <t>Mindy Loch</t>
  </si>
  <si>
    <t>Jim Pennypacker</t>
  </si>
  <si>
    <t>Brandon Miller</t>
  </si>
  <si>
    <t>Dante Mack</t>
  </si>
  <si>
    <t>CHRIS DIPAOLA</t>
  </si>
  <si>
    <t>MINDY LOCH</t>
  </si>
  <si>
    <t>Ryan Porr</t>
  </si>
  <si>
    <t>Chris Kiscadden</t>
  </si>
  <si>
    <t>Eric  Metz</t>
  </si>
  <si>
    <t>Shawn Schwoyer</t>
  </si>
  <si>
    <t>Phillip Friedman</t>
  </si>
  <si>
    <t xml:space="preserve">Jeff Kramer </t>
  </si>
  <si>
    <t>Quinton Johnson</t>
  </si>
  <si>
    <t>Augie Quattrini</t>
  </si>
  <si>
    <t>Steph Gunter</t>
  </si>
  <si>
    <t>Zachary Grim</t>
  </si>
  <si>
    <t>Lydia Desapio</t>
  </si>
  <si>
    <t>Dakota Davidson</t>
  </si>
  <si>
    <t>Jenna Henderson</t>
  </si>
  <si>
    <t>Nikayla Schaffer</t>
  </si>
  <si>
    <t>Quincy Johnson</t>
  </si>
  <si>
    <t>Jason Stetina</t>
  </si>
  <si>
    <t>Michael Runk</t>
  </si>
  <si>
    <t>TJ Trout</t>
  </si>
  <si>
    <t>Joe Slater</t>
  </si>
  <si>
    <t>Zack Bergersen</t>
  </si>
  <si>
    <t>Tom Paisley Jr</t>
  </si>
  <si>
    <t>Mark Artley</t>
  </si>
  <si>
    <t>Jim Neuer</t>
  </si>
  <si>
    <t>David Carroll</t>
  </si>
  <si>
    <t>Tom Sheetz</t>
  </si>
  <si>
    <t>Sal Cicero</t>
  </si>
  <si>
    <t>David Evans</t>
  </si>
  <si>
    <t>Pat Polash</t>
  </si>
  <si>
    <t>Ed Polons</t>
  </si>
  <si>
    <t>Dee Reichenbach</t>
  </si>
  <si>
    <t>Tanner Spitler</t>
  </si>
  <si>
    <t>Joe Zeiber</t>
  </si>
  <si>
    <t>Henry Hendricks</t>
  </si>
  <si>
    <t>Jamie Kulaga</t>
  </si>
  <si>
    <t>David Updike</t>
  </si>
  <si>
    <t>Chris Mullany</t>
  </si>
  <si>
    <t>Travis Spitler</t>
  </si>
  <si>
    <t>Randy Spitler</t>
  </si>
  <si>
    <t>Miranda Sosar</t>
  </si>
  <si>
    <t>Carl Matisak</t>
  </si>
  <si>
    <t>John Stegaman</t>
  </si>
  <si>
    <t>Hayley Vesek</t>
  </si>
  <si>
    <t>Len Bilwin</t>
  </si>
  <si>
    <t>John Metz</t>
  </si>
  <si>
    <t>Olivia Cicero</t>
  </si>
  <si>
    <t>Eric Trinkle</t>
  </si>
  <si>
    <t>Ryan Schaller</t>
  </si>
  <si>
    <t>Brian Belles Jr</t>
  </si>
  <si>
    <t>Brian Belles Sr</t>
  </si>
  <si>
    <t>Anthony Remley</t>
  </si>
  <si>
    <t>Tim Remley</t>
  </si>
  <si>
    <t>Kalli Bzdil</t>
  </si>
  <si>
    <t>BJ Myers</t>
  </si>
  <si>
    <t>Devon Walko</t>
  </si>
  <si>
    <t>Don Parsons III</t>
  </si>
  <si>
    <t>Kris Goddard</t>
  </si>
  <si>
    <t>Chris Celmer</t>
  </si>
  <si>
    <t>Joe Malloy III</t>
  </si>
  <si>
    <t>Michael Vesek</t>
  </si>
  <si>
    <t>Pat Partilla</t>
  </si>
  <si>
    <t>Matt Stouffer</t>
  </si>
  <si>
    <t>John Beerwa Jr</t>
  </si>
  <si>
    <t>Allison Beerwa</t>
  </si>
  <si>
    <t>Matthew Slater</t>
  </si>
  <si>
    <t>Neal Brown</t>
  </si>
  <si>
    <t>Anthony Burns Jr</t>
  </si>
  <si>
    <t>Anthony Burns Sr</t>
  </si>
  <si>
    <t>Josh Santey</t>
  </si>
  <si>
    <t>Pam Malozzi</t>
  </si>
  <si>
    <t>Dave Maloney</t>
  </si>
  <si>
    <t>Don Himmelreich</t>
  </si>
  <si>
    <t>Chris Leyen</t>
  </si>
  <si>
    <t>Becki Gilbert</t>
  </si>
  <si>
    <t>Sarah Azaizeh</t>
  </si>
  <si>
    <t>Sara Wolfe</t>
  </si>
  <si>
    <t>Charlie Witczak</t>
  </si>
  <si>
    <t>John Hadvance</t>
  </si>
  <si>
    <t>Tim Firestone Sr</t>
  </si>
  <si>
    <t>Leroy Claar</t>
  </si>
  <si>
    <t>Angela Reynolds</t>
  </si>
  <si>
    <t>Dylan Walko</t>
  </si>
  <si>
    <t>Ed Kondrak</t>
  </si>
  <si>
    <t>Louis Hall</t>
  </si>
  <si>
    <t>Victoria Kirch</t>
  </si>
  <si>
    <t>Matthew Gould</t>
  </si>
  <si>
    <t>Steven Luckey</t>
  </si>
  <si>
    <t>Cody Shoemaker</t>
  </si>
  <si>
    <t>Tanner Laughman</t>
  </si>
  <si>
    <t>Sam Anderson</t>
  </si>
  <si>
    <t>Mike Simpson</t>
  </si>
  <si>
    <t>Coby Laughman</t>
  </si>
  <si>
    <t>Jaymin Landis</t>
  </si>
  <si>
    <t>Jenn Fitts</t>
  </si>
  <si>
    <t>Joey Richard</t>
  </si>
  <si>
    <t>September Fuhrmaneck</t>
  </si>
  <si>
    <t>Amber Kreitzer</t>
  </si>
  <si>
    <t>Danielle Herman</t>
  </si>
  <si>
    <t>David Foote</t>
  </si>
  <si>
    <t>Cory Chubb</t>
  </si>
  <si>
    <t>Kyle Vaughn</t>
  </si>
  <si>
    <t>Dimitri Facemire</t>
  </si>
  <si>
    <t>Corey O'Neill</t>
  </si>
  <si>
    <t>Thaddeus Marshall</t>
  </si>
  <si>
    <t>Trey Gordon</t>
  </si>
  <si>
    <t>Nick Eidenschink</t>
  </si>
  <si>
    <t>Chloe Skurzynski</t>
  </si>
  <si>
    <t>Andrew Hartman</t>
  </si>
  <si>
    <t>Tyler Sterrett</t>
  </si>
  <si>
    <t>Brandie Franco</t>
  </si>
  <si>
    <t>Brandon Scholes</t>
  </si>
  <si>
    <t>Michael Walters</t>
  </si>
  <si>
    <t>Jordan Hershey</t>
  </si>
  <si>
    <t>Alyssa Blood</t>
  </si>
  <si>
    <t>Vince Muckey</t>
  </si>
  <si>
    <t>Tristan Current</t>
  </si>
  <si>
    <t>Bryanna Young</t>
  </si>
  <si>
    <t>Alex Eye</t>
  </si>
  <si>
    <t>Kera Boyd</t>
  </si>
  <si>
    <t>Erica Hartman</t>
  </si>
  <si>
    <t>Zack Rhoades</t>
  </si>
  <si>
    <t>Katie Kalous</t>
  </si>
  <si>
    <t>Luke Guilar</t>
  </si>
  <si>
    <t>Joe Hardy</t>
  </si>
  <si>
    <t>Alyssa Sauer</t>
  </si>
  <si>
    <t>Liz Burkholder</t>
  </si>
  <si>
    <t>Jonathan McDowell</t>
  </si>
  <si>
    <t>Johnny Beerwa</t>
  </si>
  <si>
    <t>TJ Clark</t>
  </si>
  <si>
    <t>Ricky Graham</t>
  </si>
  <si>
    <t>Eric Montgomery</t>
  </si>
  <si>
    <t>Rick Pleger</t>
  </si>
  <si>
    <t>Shawn Whitmeyer</t>
  </si>
  <si>
    <t>Austin Curtiss</t>
  </si>
  <si>
    <t>Randy Hogg</t>
  </si>
  <si>
    <t>Brett Shick</t>
  </si>
  <si>
    <t>Chase Bleacher</t>
  </si>
  <si>
    <t>Brian Hess</t>
  </si>
  <si>
    <t>Alan Pecora</t>
  </si>
  <si>
    <t>Mark Myers</t>
  </si>
  <si>
    <t>Mike Boches</t>
  </si>
  <si>
    <t>Kayla Halbleib</t>
  </si>
  <si>
    <t>Harry Ebersole Jr</t>
  </si>
  <si>
    <t>David Kready</t>
  </si>
  <si>
    <t>Ross McCauley</t>
  </si>
  <si>
    <t>Jonlee Reiss</t>
  </si>
  <si>
    <t>Steve Halbleib</t>
  </si>
  <si>
    <t>Rocca Amentler</t>
  </si>
  <si>
    <t>Indeah Lewis</t>
  </si>
  <si>
    <t>David Lewis</t>
  </si>
  <si>
    <t>Jack Colsher</t>
  </si>
  <si>
    <t>Nick Rynes</t>
  </si>
  <si>
    <t>John Funk</t>
  </si>
  <si>
    <t>Paul Graf</t>
  </si>
  <si>
    <t>David Ebling</t>
  </si>
  <si>
    <t>Nick Fisher</t>
  </si>
  <si>
    <t>Durbin Fisher</t>
  </si>
  <si>
    <t>Dominic Cochetto</t>
  </si>
  <si>
    <t>Chris Roby</t>
  </si>
  <si>
    <t>Dean Hershey</t>
  </si>
  <si>
    <t>Karen Kohr</t>
  </si>
  <si>
    <t>Laurie Tillman</t>
  </si>
  <si>
    <t>David Bennett Jr</t>
  </si>
  <si>
    <t>Nate Dotterer</t>
  </si>
  <si>
    <t>Jen Fitts</t>
  </si>
  <si>
    <t>Michael Foote</t>
  </si>
  <si>
    <t>Brian Honish</t>
  </si>
  <si>
    <t>Roger Miller</t>
  </si>
  <si>
    <t>Paige Appleby</t>
  </si>
  <si>
    <t>Matt Allwein</t>
  </si>
  <si>
    <t>Angela Honish</t>
  </si>
  <si>
    <t>Michelle Carter</t>
  </si>
  <si>
    <t>Tim Firestone Jr</t>
  </si>
  <si>
    <t>Tim Roman</t>
  </si>
  <si>
    <t>Betsy Jaquith</t>
  </si>
  <si>
    <t xml:space="preserve">Walter Tomlin </t>
  </si>
  <si>
    <t>Luke Gilar</t>
  </si>
  <si>
    <t>Noah Whitesell</t>
  </si>
  <si>
    <t>Austin Woodworth</t>
  </si>
  <si>
    <t>Ryan Christian</t>
  </si>
  <si>
    <t>Lawrence Bianco</t>
  </si>
  <si>
    <t>Darren Toomey</t>
  </si>
  <si>
    <t>Victoria Shanholtz</t>
  </si>
  <si>
    <t>Brianna Kauffman</t>
  </si>
  <si>
    <t>Kathryn Tonucci</t>
  </si>
  <si>
    <t>Darren Zombro</t>
  </si>
  <si>
    <t>Zack Trimmer</t>
  </si>
  <si>
    <t>6t</t>
  </si>
  <si>
    <t>Diamante Winters</t>
  </si>
  <si>
    <t>Bart Snyder</t>
  </si>
  <si>
    <t>Josh Hall</t>
  </si>
  <si>
    <t>Kia Jenkins</t>
  </si>
  <si>
    <t>Pennsylvania Junior Bowlers Tournament Series History</t>
  </si>
  <si>
    <t>CENTER</t>
  </si>
  <si>
    <t>SCRATCH WINNER</t>
  </si>
  <si>
    <t>HANDICAP WINNER</t>
  </si>
  <si>
    <t>6/8/14 INVITATIONAL</t>
  </si>
  <si>
    <t>LIMERICK</t>
  </si>
  <si>
    <t>5/31-6/1/2014 MASTERS</t>
  </si>
  <si>
    <t>ABC EAST/ABC NORTH</t>
  </si>
  <si>
    <t>BRANDON RUNK (6)</t>
  </si>
  <si>
    <t>KOLBY BENNETT (2)</t>
  </si>
  <si>
    <t>COLONY PARK NORTH</t>
  </si>
  <si>
    <t>CONNER KOLESSIDES</t>
  </si>
  <si>
    <t>TONY LUTZ</t>
  </si>
  <si>
    <t>CEDAR</t>
  </si>
  <si>
    <t>ERIC ERB (6)</t>
  </si>
  <si>
    <t>KATHRYN TONUCCI</t>
  </si>
  <si>
    <t>5/4/2014 #505</t>
  </si>
  <si>
    <t>ABC NORTH</t>
  </si>
  <si>
    <t>JACK CELMER (12)</t>
  </si>
  <si>
    <t>NATHANIEL DAVY (2)</t>
  </si>
  <si>
    <t>4/27/14 MAJOR</t>
  </si>
  <si>
    <t>BERKS</t>
  </si>
  <si>
    <t>JACK CELMER (11)</t>
  </si>
  <si>
    <t>BETHANY JAQUITH</t>
  </si>
  <si>
    <t>BOWLORAMA</t>
  </si>
  <si>
    <t>4/13/2014 ADULT/JR</t>
  </si>
  <si>
    <t>LEISURE</t>
  </si>
  <si>
    <t>PATRICK MITCHELL (4)</t>
  </si>
  <si>
    <t>NICK FISHER</t>
  </si>
  <si>
    <t>TRAVIS SPARKS</t>
  </si>
  <si>
    <t>DURBIN FISHER</t>
  </si>
  <si>
    <t>RED CROWN</t>
  </si>
  <si>
    <t>TOM BARNA JR (6)</t>
  </si>
  <si>
    <t>ALDEN EVERETT (3)</t>
  </si>
  <si>
    <t>4/6/14 DOUBLES #500</t>
  </si>
  <si>
    <t>HIESTER</t>
  </si>
  <si>
    <t>COREY CALLACKI (2)</t>
  </si>
  <si>
    <t>NATHANIEL DAVY</t>
  </si>
  <si>
    <t>ISAAC KIM</t>
  </si>
  <si>
    <t>JOSHUA DAVY (2)</t>
  </si>
  <si>
    <t>3/30/14 POP TOMEK</t>
  </si>
  <si>
    <t>ABC WEST</t>
  </si>
  <si>
    <t>MICHAEL MARTELL (4)</t>
  </si>
  <si>
    <t>SEPTEMBER FUHRMANECK</t>
  </si>
  <si>
    <t>3/23/2014 ADULT/JR</t>
  </si>
  <si>
    <t>STANTON</t>
  </si>
  <si>
    <t>LAYNE SANDT (10)</t>
  </si>
  <si>
    <t>HAYLEY VESEK</t>
  </si>
  <si>
    <t>CHRIS KISHBAUGH</t>
  </si>
  <si>
    <t>LEN BILWIN</t>
  </si>
  <si>
    <t>3/16/14 MAJOR</t>
  </si>
  <si>
    <t>ROSE BOWL</t>
  </si>
  <si>
    <t>TOM BARNA JR (5)</t>
  </si>
  <si>
    <t>AUGIE QUATTRINI</t>
  </si>
  <si>
    <t>TOWN &amp; COUNTRY</t>
  </si>
  <si>
    <t>3/2/2014 3-PERSON TEAM #495</t>
  </si>
  <si>
    <t>CLEARVIEW</t>
  </si>
  <si>
    <t>JORDAN KAHLER</t>
  </si>
  <si>
    <t>BRIAN GAINES (5)</t>
  </si>
  <si>
    <t>MICHAEL MORRIS</t>
  </si>
  <si>
    <t>JACK CELMER (10)</t>
  </si>
  <si>
    <t xml:space="preserve">TANNER SIMET </t>
  </si>
  <si>
    <t>HAMPTON</t>
  </si>
  <si>
    <t>JERRY KROBOTH (2)</t>
  </si>
  <si>
    <t>BRYANNA LEYEN (3)</t>
  </si>
  <si>
    <t>JAY</t>
  </si>
  <si>
    <t>BRIAN GAINES (4)</t>
  </si>
  <si>
    <t>EAST LINCOLN</t>
  </si>
  <si>
    <t>BRANDON RUNK (5)</t>
  </si>
  <si>
    <t>ROBERT PATRULA</t>
  </si>
  <si>
    <t>MOUNTAINVILLE</t>
  </si>
  <si>
    <t>GARTH RITTER (2)</t>
  </si>
  <si>
    <t>COLLIN FORREST</t>
  </si>
  <si>
    <t>2/2/14 MAJOR #490</t>
  </si>
  <si>
    <t>222 DUTCH</t>
  </si>
  <si>
    <t>BRADLEY CROUSE (13)</t>
  </si>
  <si>
    <t>TAYLOR FORMAN (5)</t>
  </si>
  <si>
    <t>1/26/14 DOUBLES</t>
  </si>
  <si>
    <t>TRINDLE</t>
  </si>
  <si>
    <t>BRADLEY CROUSE (12)</t>
  </si>
  <si>
    <t>TYLER KISCADDEN (2)</t>
  </si>
  <si>
    <t>ZAKEE IBRAHIM (5)</t>
  </si>
  <si>
    <t>HANOVER</t>
  </si>
  <si>
    <t>BRADLEY CROUSE (11)</t>
  </si>
  <si>
    <t>ERIN STRICKLAND (6)</t>
  </si>
  <si>
    <t>JAVION NORMAN (3)</t>
  </si>
  <si>
    <t>1/5/14 MAJOR</t>
  </si>
  <si>
    <t>ABC EAST</t>
  </si>
  <si>
    <t>LAYNE SANDT (9)</t>
  </si>
  <si>
    <t>TAYLOR FORMAN (4)</t>
  </si>
  <si>
    <t>12/31/2013 #485</t>
  </si>
  <si>
    <t>STRIKE ZONE ALLEYS</t>
  </si>
  <si>
    <t>BRANDON RUNK (4)</t>
  </si>
  <si>
    <t>KAYLEE MALLOY (2)</t>
  </si>
  <si>
    <t>12/26/13 MAJOR</t>
  </si>
  <si>
    <t>JOSEPH AGNELLO</t>
  </si>
  <si>
    <t>JORDAN</t>
  </si>
  <si>
    <t>BRIAN GAINES (3)</t>
  </si>
  <si>
    <t>BRYANNA LEYEN (2)</t>
  </si>
  <si>
    <t>BRADLEY CROUSE (10)</t>
  </si>
  <si>
    <t>ERIN STRICKLAND (5)</t>
  </si>
  <si>
    <t>LINCOLNWAY</t>
  </si>
  <si>
    <t>BRADLEY CROUSE (9)</t>
  </si>
  <si>
    <t>RYAN GODDARD (2)</t>
  </si>
  <si>
    <t>11/24/13 ADULT/JR MAJOR</t>
  </si>
  <si>
    <t>ERIC ERB (5)</t>
  </si>
  <si>
    <t>JOSHUA DAVY</t>
  </si>
  <si>
    <t>KERRY SMITH (2)</t>
  </si>
  <si>
    <t>OLIVIA BINGAMAN (3)</t>
  </si>
  <si>
    <t>CHACKO'S</t>
  </si>
  <si>
    <t>BRADLEY CROUSE (8)</t>
  </si>
  <si>
    <t>MATTHEW SALWOSKI</t>
  </si>
  <si>
    <t>11/10/13 DOUBLES</t>
  </si>
  <si>
    <t>PARKWAY</t>
  </si>
  <si>
    <t>BRADLEY CROUSE (7)</t>
  </si>
  <si>
    <t>MICHAEL BAKER</t>
  </si>
  <si>
    <t>MICHAEL MARTELL (3)</t>
  </si>
  <si>
    <t>TYLER TASILLO</t>
  </si>
  <si>
    <t>11/3/13 5-PERSON TEAM</t>
  </si>
  <si>
    <t>BRYAN BOURGET</t>
  </si>
  <si>
    <t>JAVION NORMAN (2)</t>
  </si>
  <si>
    <t>VERNON BILLINGTON II</t>
  </si>
  <si>
    <t>JOSH EISMAN</t>
  </si>
  <si>
    <t>JADEE SCOTT-JONES</t>
  </si>
  <si>
    <t>CHRIS JOHNSON</t>
  </si>
  <si>
    <t>QWADARIS REMBERT</t>
  </si>
  <si>
    <t>JESSE BROWN</t>
  </si>
  <si>
    <t>DERRICK BROWN JR</t>
  </si>
  <si>
    <t>LINCOLN</t>
  </si>
  <si>
    <t>PATRICK MITCHELL (3)</t>
  </si>
  <si>
    <t>MARIAH SNYDER</t>
  </si>
  <si>
    <t>10/20/13 MAJOR #475</t>
  </si>
  <si>
    <t>BRIAN GAINES (2)</t>
  </si>
  <si>
    <t>COUNTRY CLUB</t>
  </si>
  <si>
    <t>BRANDON BOHN</t>
  </si>
  <si>
    <t>MICHAEL MARTELL (2)</t>
  </si>
  <si>
    <t>STEVEN GOODWIN</t>
  </si>
  <si>
    <t>BILLY HELTZEL III (3)</t>
  </si>
  <si>
    <t>9/22/2013 MAJOR</t>
  </si>
  <si>
    <t>LAYNE SANDT (8)</t>
  </si>
  <si>
    <t>RONALD CLINE (2)</t>
  </si>
  <si>
    <t>9/15/2013 #470</t>
  </si>
  <si>
    <t>BLUE BALL</t>
  </si>
  <si>
    <t>LAYNE SANDT (7)</t>
  </si>
  <si>
    <t>JOSEPHINE BOOTH (4)</t>
  </si>
  <si>
    <t>ROCKY SPRINGS</t>
  </si>
  <si>
    <t>TOM BARNA JR (4)</t>
  </si>
  <si>
    <t>JAMES CARNAL (2)</t>
  </si>
  <si>
    <t>8/31/13 MARATHON</t>
  </si>
  <si>
    <t>STEVE RITZMAN (5)</t>
  </si>
  <si>
    <t>WALTER TOMLIN II (8)</t>
  </si>
  <si>
    <t>PALMYRA</t>
  </si>
  <si>
    <t>TOM BARNA JR (3)</t>
  </si>
  <si>
    <t>JAMES CARNAL</t>
  </si>
  <si>
    <t>8/18/2013 MAJOR</t>
  </si>
  <si>
    <t>6/9/13 INVITATIONAL #465</t>
  </si>
  <si>
    <t>LAYNE SANDT (6)</t>
  </si>
  <si>
    <t>AUSTIN SUMMERS</t>
  </si>
  <si>
    <t>5/18/13 MAJOR</t>
  </si>
  <si>
    <t>COLONY PARK EAST</t>
  </si>
  <si>
    <t>PATRICK MITCHELL (2)</t>
  </si>
  <si>
    <t>TAYLOR FORMAN (3)</t>
  </si>
  <si>
    <t>JOEY BOFRONE (10)</t>
  </si>
  <si>
    <t>TAYLOR FORMAN (2)</t>
  </si>
  <si>
    <t>DAN HILLERY (4)</t>
  </si>
  <si>
    <t>SARAH CARSON</t>
  </si>
  <si>
    <t>4/27-28/2013 ADULT JR</t>
  </si>
  <si>
    <t>DAN BUCHMAN (3)</t>
  </si>
  <si>
    <t>KAYLEE MALLOY</t>
  </si>
  <si>
    <t>ROBERT BUCHMAN</t>
  </si>
  <si>
    <t>JOE MALLOY JR</t>
  </si>
  <si>
    <t>4/21/2013 MAJOR</t>
  </si>
  <si>
    <t>JOEY BOFRONE (9)</t>
  </si>
  <si>
    <t>4/14/2013 POP TOMEK</t>
  </si>
  <si>
    <t>TOM BARNA JR (2)</t>
  </si>
  <si>
    <t>4/6/2013 DOUBLES</t>
  </si>
  <si>
    <t>BRANDON RUNK (3)</t>
  </si>
  <si>
    <t>KYLEE POLASH</t>
  </si>
  <si>
    <t>KEVIN BEERS (20)</t>
  </si>
  <si>
    <t>JACOB KERSTETTER (2)</t>
  </si>
  <si>
    <t>3/24/2013 5-PERSON TEAM</t>
  </si>
  <si>
    <t>ERIC METZ (2)</t>
  </si>
  <si>
    <t>DERON GILBERT</t>
  </si>
  <si>
    <t>NICK CASSIUM</t>
  </si>
  <si>
    <t>RYAN HAUCK</t>
  </si>
  <si>
    <t>CALEB CARPENTER</t>
  </si>
  <si>
    <t>LAYNE SANDT (5)</t>
  </si>
  <si>
    <t>ALDEN EVERETT (2)</t>
  </si>
  <si>
    <t>BRADLEY CROUSE (6)</t>
  </si>
  <si>
    <t>CHELSEA SCHNEIDER (2)</t>
  </si>
  <si>
    <t>3/17/2013 MAJOR</t>
  </si>
  <si>
    <t>BRADLEY CROUSE (5)</t>
  </si>
  <si>
    <t>KAMERON BENKO (2)</t>
  </si>
  <si>
    <t>WALTER TOMLIN II (7)</t>
  </si>
  <si>
    <t>3/3/2013 3-PERSON TEAM</t>
  </si>
  <si>
    <t>JUSTIN HAMMERSTONE (8)</t>
  </si>
  <si>
    <t>MATTHEW FORRY</t>
  </si>
  <si>
    <t>AUSTIN KISSINGER (9)</t>
  </si>
  <si>
    <t>BRET ZIRKLE</t>
  </si>
  <si>
    <t>KEVIN BEERS (19)</t>
  </si>
  <si>
    <t>DREW COYLE</t>
  </si>
  <si>
    <t>CONRAD CHAPPLE (2)</t>
  </si>
  <si>
    <t>HOPE WIDMER</t>
  </si>
  <si>
    <t>KEVIN BEERS (18)</t>
  </si>
  <si>
    <t>BRANDON YULA (2)</t>
  </si>
  <si>
    <t>2/9/2013 #450</t>
  </si>
  <si>
    <t>AIDAN LEYEN</t>
  </si>
  <si>
    <t>2/3/2013 MAJOR</t>
  </si>
  <si>
    <t>KEVIN BEERS (17)</t>
  </si>
  <si>
    <t>JONATHAN PLEGER (2)</t>
  </si>
  <si>
    <t>1/27/2013 DOUBLES</t>
  </si>
  <si>
    <t>SAL CICERO (2)</t>
  </si>
  <si>
    <t>ERIC FILIPOVITS (6)</t>
  </si>
  <si>
    <t>SCOTT BECKEY JR</t>
  </si>
  <si>
    <t>1/20/2013 ADULT/JR</t>
  </si>
  <si>
    <t>LAYNE SANDT (4)</t>
  </si>
  <si>
    <t>ERIN STRICKLAND (4)</t>
  </si>
  <si>
    <t>LEE SANDT (2)</t>
  </si>
  <si>
    <t>BOB FISHER</t>
  </si>
  <si>
    <t>1/13/2013 MAJOR</t>
  </si>
  <si>
    <t>DAN HILLERY (3)</t>
  </si>
  <si>
    <t>PATRICK STALNAKER</t>
  </si>
  <si>
    <t>1/6/2013 #445</t>
  </si>
  <si>
    <t>KYLE METZ (3)</t>
  </si>
  <si>
    <t>BILLY STICKLES (2)</t>
  </si>
  <si>
    <t>BRANDON RUNK (2)</t>
  </si>
  <si>
    <t>PAIGE SZTABNIK</t>
  </si>
  <si>
    <t>12/26/2012 MAJOR</t>
  </si>
  <si>
    <t>MATT GASN (3)</t>
  </si>
  <si>
    <t>MICHAEL FACINELLI</t>
  </si>
  <si>
    <t>KEVIN BEERS (16)</t>
  </si>
  <si>
    <t>WALTER TOMLIN II (6)</t>
  </si>
  <si>
    <t>JACK CELMER (9)</t>
  </si>
  <si>
    <t>JONATHAN PLEGER</t>
  </si>
  <si>
    <t>12/9/2012 #440</t>
  </si>
  <si>
    <t>IAN WIDDICK</t>
  </si>
  <si>
    <t>ERIN STRICKLAND (3)</t>
  </si>
  <si>
    <t>KEVIN BEERS (15)</t>
  </si>
  <si>
    <t>JAROD PICOLA</t>
  </si>
  <si>
    <t>LAYNE SANDT (3)</t>
  </si>
  <si>
    <t>DAN BUCHMAN (2)</t>
  </si>
  <si>
    <t>JOE BARRETT</t>
  </si>
  <si>
    <t>11/18/2012 MAJOR ADULT JR</t>
  </si>
  <si>
    <t>COREY CALLACKI</t>
  </si>
  <si>
    <t>KEVIN BEERS (14)</t>
  </si>
  <si>
    <t>KRIS GODDARD</t>
  </si>
  <si>
    <t>11/11/2012 DOUBLES #435</t>
  </si>
  <si>
    <t>AUSTIN KISSINGER (8)</t>
  </si>
  <si>
    <t>DAN BUCHMAN</t>
  </si>
  <si>
    <t>JUSTIN HAMMERSTONE (7)</t>
  </si>
  <si>
    <t>CHRIS BUCHMAN (2)</t>
  </si>
  <si>
    <t>KEVIN BEERS (13)</t>
  </si>
  <si>
    <t>BRIANA STRICKLAND (6)</t>
  </si>
  <si>
    <t>10/21/2012 MAJOR</t>
  </si>
  <si>
    <t>WALTER TOMLIN II (5)</t>
  </si>
  <si>
    <t>KEVIN BEERS (12)</t>
  </si>
  <si>
    <t>BRIANA STRICKLAND (5)</t>
  </si>
  <si>
    <t>JACK CELMER (8)</t>
  </si>
  <si>
    <t>NATHAN LUCKEY</t>
  </si>
  <si>
    <t>9/30/2012 #430</t>
  </si>
  <si>
    <t xml:space="preserve">LINCOLN </t>
  </si>
  <si>
    <t>ERIC ERB (4)</t>
  </si>
  <si>
    <t>BRIANA STRICKLAND (4)</t>
  </si>
  <si>
    <t>BRIAN KENNEDY (3)</t>
  </si>
  <si>
    <t>COBI KREMER (4)</t>
  </si>
  <si>
    <t>KEVIN BEERS (11)</t>
  </si>
  <si>
    <t>9/9/2012 MAJOR</t>
  </si>
  <si>
    <t>JACKIE ASHBY (3)</t>
  </si>
  <si>
    <t>9/2/2012 MARATHON</t>
  </si>
  <si>
    <t>KEVIN BEERS (10)</t>
  </si>
  <si>
    <t>CHRIS BUCHMAN</t>
  </si>
  <si>
    <t>8/26/2012 #425</t>
  </si>
  <si>
    <t>DAN HILLERY (2)</t>
  </si>
  <si>
    <t>WALTER TOMLIN II (4)</t>
  </si>
  <si>
    <t>8/19/2012 MAJOR</t>
  </si>
  <si>
    <t>AUSTIN KISSINGER (7)</t>
  </si>
  <si>
    <t>6/3/2012 INVITATIONAL</t>
  </si>
  <si>
    <t>ERIC FILIPOVITS (5)</t>
  </si>
  <si>
    <t>SHAWN WEBSTER (2)</t>
  </si>
  <si>
    <t>JOEY BOFRONE (8)</t>
  </si>
  <si>
    <t>AMBROSE SHIRK (3)</t>
  </si>
  <si>
    <t>BRADLEY CROUSE (4)</t>
  </si>
  <si>
    <t>BRIANA STRICKLAND (3)</t>
  </si>
  <si>
    <t>LAYNE SANDT (2)</t>
  </si>
  <si>
    <t>OLIVIA BINGAMAN (2)</t>
  </si>
  <si>
    <t>JERRY KROBOTH</t>
  </si>
  <si>
    <t>OWEN DARBY (15)</t>
  </si>
  <si>
    <t>DALTON HARTMAN</t>
  </si>
  <si>
    <t>4/15/2012 POP TOMEK</t>
  </si>
  <si>
    <t>OWEN DARBY (14)</t>
  </si>
  <si>
    <t>AMBROSE SHIRK (2)</t>
  </si>
  <si>
    <t>OWEN DARBY (13)</t>
  </si>
  <si>
    <t>BRIANA STRICKLAND (2)</t>
  </si>
  <si>
    <t>OWEN DARBY (12)</t>
  </si>
  <si>
    <t>KEVIN BEERS (9)</t>
  </si>
  <si>
    <t>ROBERT COWITCH JR</t>
  </si>
  <si>
    <t xml:space="preserve">3/17-18/2012 ADULT/JR </t>
  </si>
  <si>
    <t>JOEY BOFRONE (7)</t>
  </si>
  <si>
    <t>ALEX BENDER</t>
  </si>
  <si>
    <t>RYAN PORR</t>
  </si>
  <si>
    <t>JD KELLENBERGER (6)</t>
  </si>
  <si>
    <t>ZAKEE IBRAHIM (4)</t>
  </si>
  <si>
    <t>WALTER TOMLIN II (3)</t>
  </si>
  <si>
    <t>JACK CELMER (7)</t>
  </si>
  <si>
    <t>OLIVIA FARWELL (2)</t>
  </si>
  <si>
    <t>ERIC ERB (3)</t>
  </si>
  <si>
    <t>OWEN DARBY (11)</t>
  </si>
  <si>
    <t xml:space="preserve"> TOM MAYER (2)</t>
  </si>
  <si>
    <t>OWEN DARBY (10)</t>
  </si>
  <si>
    <t>CHASE KYLE</t>
  </si>
  <si>
    <t>2/5/2012 MAJOR</t>
  </si>
  <si>
    <t>AUSTIN KISSINGER (6)</t>
  </si>
  <si>
    <t>TOM MAYER</t>
  </si>
  <si>
    <t>KAMERON BENKO</t>
  </si>
  <si>
    <t>EMILY BLESSING</t>
  </si>
  <si>
    <t>KYLE METZ (2)</t>
  </si>
  <si>
    <t>RYAN HARBOLD</t>
  </si>
  <si>
    <t>JONATHAN McDOWELL</t>
  </si>
  <si>
    <t>ELIZABETH WATKINS</t>
  </si>
  <si>
    <t>OWEN DARBY (9)</t>
  </si>
  <si>
    <t>JACKIE ASHBY (2)</t>
  </si>
  <si>
    <t>1/8/2012 MAJOR</t>
  </si>
  <si>
    <t>TYLER HERRMAN (18)</t>
  </si>
  <si>
    <t>RAY SALWOSKI</t>
  </si>
  <si>
    <t>OWEN DARBY (8)</t>
  </si>
  <si>
    <t>ERIN STRICKLAND (2)</t>
  </si>
  <si>
    <t>12/26/2011 MAJOR</t>
  </si>
  <si>
    <t>OWEN DARBY (7)</t>
  </si>
  <si>
    <t>SHAWN WEBSTER</t>
  </si>
  <si>
    <t>12/18/2011 (#400)</t>
  </si>
  <si>
    <t>OWEN DARBY (6)</t>
  </si>
  <si>
    <t>CAMERON CARBAUGH (2)</t>
  </si>
  <si>
    <t>KEVIN BEERS (8)</t>
  </si>
  <si>
    <t>KAYLA JONES (2)</t>
  </si>
  <si>
    <t>KURTIS STIDD (2)</t>
  </si>
  <si>
    <t>DAN HILLERY</t>
  </si>
  <si>
    <t>WALTER TOMLIN II (2)</t>
  </si>
  <si>
    <t>TYLER HERRMAN (17)</t>
  </si>
  <si>
    <t>WALTER TOMLIN II</t>
  </si>
  <si>
    <t>11/20/2011 ADULT/JR MAJOR</t>
  </si>
  <si>
    <t>JESSICA PISAREK</t>
  </si>
  <si>
    <t>LEE SANDT</t>
  </si>
  <si>
    <t>KEN PUGH</t>
  </si>
  <si>
    <t>11/13/2011 DOUBLES</t>
  </si>
  <si>
    <t>JACK CELMER (6)</t>
  </si>
  <si>
    <t>DEVON JACKSON</t>
  </si>
  <si>
    <t>BRADLEY CROUSE (3)</t>
  </si>
  <si>
    <t>JASON WIER (4)</t>
  </si>
  <si>
    <t>SUNSHINE</t>
  </si>
  <si>
    <t>TAYLOR WEAVER</t>
  </si>
  <si>
    <t>LOGAN REED</t>
  </si>
  <si>
    <t>OWEN DARBY (5)</t>
  </si>
  <si>
    <t>JACOB MILLER</t>
  </si>
  <si>
    <t>10/23/2011 MAJOR</t>
  </si>
  <si>
    <t>OWEN DARBY (4)</t>
  </si>
  <si>
    <t>KURTIS STIDD</t>
  </si>
  <si>
    <t>10/15-16/2011</t>
  </si>
  <si>
    <t>JOEY BOFRONE (6)</t>
  </si>
  <si>
    <t>JACK CELMER (5)</t>
  </si>
  <si>
    <t>JENN STEVENS</t>
  </si>
  <si>
    <t>KAYLA JONES</t>
  </si>
  <si>
    <t>JACKIE ASHBY</t>
  </si>
  <si>
    <t>TRAVIS DOTY (2)</t>
  </si>
  <si>
    <t>BOBBY O'CONNELL</t>
  </si>
  <si>
    <t>9/18/2011 MAJOR</t>
  </si>
  <si>
    <t>SAMANTHA SANTORO (6)</t>
  </si>
  <si>
    <t>JASON WIER (3)</t>
  </si>
  <si>
    <t>JOEY BOFRONE (5)</t>
  </si>
  <si>
    <t>JASON WIER (2)</t>
  </si>
  <si>
    <t>9/4/2011 MARATHON</t>
  </si>
  <si>
    <t>JACK CELMER (4)</t>
  </si>
  <si>
    <t>JASON WIER</t>
  </si>
  <si>
    <t>AUSTIN KISSINGER (5)</t>
  </si>
  <si>
    <t>8/21/2011 MAJOR</t>
  </si>
  <si>
    <t>AUSTIN KISSINGER (4)</t>
  </si>
  <si>
    <t>BRIAN KENNEDY (2)</t>
  </si>
  <si>
    <t>6/12/2011 INVITATIONAL (#381)</t>
  </si>
  <si>
    <t>SAMANTHA SANTORO (5)</t>
  </si>
  <si>
    <t>JOSEPHINE BOOTH (3)</t>
  </si>
  <si>
    <t>5/28/2011 MAJOR</t>
  </si>
  <si>
    <t>JENNIFER ELICKER (18)</t>
  </si>
  <si>
    <t>CHRISTINE HAINES (2)</t>
  </si>
  <si>
    <t>OWEN DARBY (3)</t>
  </si>
  <si>
    <t>KOLBY MOYER</t>
  </si>
  <si>
    <t>FAXON</t>
  </si>
  <si>
    <t>JOEY BOFRONE (4)</t>
  </si>
  <si>
    <t>ELLIOTT HARRIS</t>
  </si>
  <si>
    <t>JENNIFER ELICKER (17)</t>
  </si>
  <si>
    <t>AMBROSE SHIRK</t>
  </si>
  <si>
    <t>JOEY BOFRONE (3)</t>
  </si>
  <si>
    <t>AUSTIN CHUBB</t>
  </si>
  <si>
    <t>5/1/2011 (#375)</t>
  </si>
  <si>
    <t>GARDEN SPOT</t>
  </si>
  <si>
    <t>KEVIN BEERS (7)</t>
  </si>
  <si>
    <t>ANNA COSTA (4)</t>
  </si>
  <si>
    <t>JOEY BOFRONE (2)</t>
  </si>
  <si>
    <t>4/17/2011 MAJOR</t>
  </si>
  <si>
    <t>ERIC FILIPOVITS (4)</t>
  </si>
  <si>
    <t>ANNA COSTA (3)</t>
  </si>
  <si>
    <t>4/10/2011 POP TOMEK</t>
  </si>
  <si>
    <t>MARK NIHOFF (3)</t>
  </si>
  <si>
    <t>OWEN MAINORD</t>
  </si>
  <si>
    <t>4/2-3/2011 ADULT/JR</t>
  </si>
  <si>
    <t>CODY MCKILLIPS (3)</t>
  </si>
  <si>
    <t>SIDNEY PLEASANTON</t>
  </si>
  <si>
    <t>KRIS COURTNEY</t>
  </si>
  <si>
    <t>MICHAEL PLEASANTON</t>
  </si>
  <si>
    <t>ALAN WILLIAMS (4)</t>
  </si>
  <si>
    <t>BRITTANY RITZMAN (2)</t>
  </si>
  <si>
    <t>SAL CICERO</t>
  </si>
  <si>
    <t>3/20/2011 MAJOR</t>
  </si>
  <si>
    <t>TYLER HERRMAN (16)</t>
  </si>
  <si>
    <t>ASHLEY ALEXANDER</t>
  </si>
  <si>
    <t>KEVIN BEERS (6)</t>
  </si>
  <si>
    <t>BRANDON ASCHER (2)</t>
  </si>
  <si>
    <t>JENNIFER ELICKER (16)</t>
  </si>
  <si>
    <t>BRADLEY CROUSE (2)</t>
  </si>
  <si>
    <t>JUSTIN HAMMERSTONE (6)</t>
  </si>
  <si>
    <t>TODD SIGETI (4)</t>
  </si>
  <si>
    <t>2/6/2011 MAJOR</t>
  </si>
  <si>
    <t>CODY SHOEMAKER (8)</t>
  </si>
  <si>
    <t>ANNA COSTA (2)</t>
  </si>
  <si>
    <t> 1/30/2011 DOUBLES</t>
  </si>
  <si>
    <t>MARK NIHOFF (2)</t>
  </si>
  <si>
    <t>COBI KREMER (3)</t>
  </si>
  <si>
    <t>BRYANNA NIHOFF</t>
  </si>
  <si>
    <t>JASON SNYDER (5)</t>
  </si>
  <si>
    <t xml:space="preserve"> 1/23/2011 </t>
  </si>
  <si>
    <t>SAMANTHA SANTORO (4)</t>
  </si>
  <si>
    <t>BRANDON ASCHER</t>
  </si>
  <si>
    <t> 1/16/2011 MAJOR</t>
  </si>
  <si>
    <t>CODY SHOEMAKER (7)</t>
  </si>
  <si>
    <t>KAITLIN BARRON</t>
  </si>
  <si>
    <t> 1/2/2011</t>
  </si>
  <si>
    <t>KORY SCHLEGEL (2)</t>
  </si>
  <si>
    <t>OLIVIA FARWELL</t>
  </si>
  <si>
    <t>STEVE DUNNIGAN</t>
  </si>
  <si>
    <t>JAMES McEVOY (2)</t>
  </si>
  <si>
    <t>JENNIFER ELICKER (15)</t>
  </si>
  <si>
    <t>KYLE LAKIND (2)</t>
  </si>
  <si>
    <t>CODY SHOEMAKER (6)</t>
  </si>
  <si>
    <t>AUSTIN KUHN</t>
  </si>
  <si>
    <t>12/12/2010 MAJOR</t>
  </si>
  <si>
    <t>ERIC FILIPOVITS (3)</t>
  </si>
  <si>
    <t>JAMES McEVOY</t>
  </si>
  <si>
    <t>TODD SIGETI (3)</t>
  </si>
  <si>
    <t>BEST BOWL</t>
  </si>
  <si>
    <t>CODY MYERS</t>
  </si>
  <si>
    <t>SYDNEY HERRMAN (4)</t>
  </si>
  <si>
    <t>11/21/2010 ADULT/JR MAJOR</t>
  </si>
  <si>
    <t>AUSTIN KISSINGER (3)</t>
  </si>
  <si>
    <t>MATTHEW BROOKS (3)</t>
  </si>
  <si>
    <t>TODD SIGETI (2)</t>
  </si>
  <si>
    <t>DEAN BROOKS (3)</t>
  </si>
  <si>
    <t>11/14/2010 DOUBLES</t>
  </si>
  <si>
    <t>JENNIFER ELICKER (14)</t>
  </si>
  <si>
    <t>EMILY CARLSON</t>
  </si>
  <si>
    <t>MATT DETRICK (6)</t>
  </si>
  <si>
    <t>BRETT SHICK</t>
  </si>
  <si>
    <t>11/7/2010 (#350)</t>
  </si>
  <si>
    <t>JENNIFER ELICKER (13)</t>
  </si>
  <si>
    <t>10/30-31/2010</t>
  </si>
  <si>
    <t>COLUMBIA</t>
  </si>
  <si>
    <t>SEAN OBETZ</t>
  </si>
  <si>
    <t>ERIC ERB (2)</t>
  </si>
  <si>
    <t>10/24/2010 MAJOR</t>
  </si>
  <si>
    <t>JENNIFER ELICKER (12)</t>
  </si>
  <si>
    <t>JOSEPHINE BOOTH (2)</t>
  </si>
  <si>
    <t>BELLEFONTE</t>
  </si>
  <si>
    <t>MARK NIHOFF</t>
  </si>
  <si>
    <t>IAN LAKIND (2)</t>
  </si>
  <si>
    <t>JUSTIN HAMMERSTONE (5)</t>
  </si>
  <si>
    <t>JOHN NATALI (2)</t>
  </si>
  <si>
    <t>MATT DETRICK (5)</t>
  </si>
  <si>
    <t>AMANDA BARNA (2)</t>
  </si>
  <si>
    <t>OWEN DARBY (2)</t>
  </si>
  <si>
    <t>CAMERON HAINES (4)</t>
  </si>
  <si>
    <t>JUSTIN HAMMERSTONE (4)</t>
  </si>
  <si>
    <t>CAMERON HAINES (3)</t>
  </si>
  <si>
    <t>9/12/2010 MAJOR</t>
  </si>
  <si>
    <t>JENNIFER ELICKER (11)</t>
  </si>
  <si>
    <t>COBI KREMER (2)</t>
  </si>
  <si>
    <t>9/5/2010 MARATHON</t>
  </si>
  <si>
    <t>CODY SHOEMAKER (5)</t>
  </si>
  <si>
    <t>CAMERON HAINES (2)</t>
  </si>
  <si>
    <t>KEVIN BEERS (5)</t>
  </si>
  <si>
    <t>KYLE LAKIND</t>
  </si>
  <si>
    <t>8/22/2010 MAJOR</t>
  </si>
  <si>
    <t>ERIC FILIPOVITS (2)</t>
  </si>
  <si>
    <t>6/6/2010 INVITATIONAL</t>
  </si>
  <si>
    <t>KEVIN BEERS (4)</t>
  </si>
  <si>
    <t>5/29/2010 MAJOR</t>
  </si>
  <si>
    <t>TYLER HERRMAN (15)</t>
  </si>
  <si>
    <t>BRIANNA BARNA (3)</t>
  </si>
  <si>
    <t>JOHN BOYER (2)</t>
  </si>
  <si>
    <t>JASON SNYDER (4)</t>
  </si>
  <si>
    <t>CODY SHOEMAKER (4)</t>
  </si>
  <si>
    <t>DANA SCOTT (3)</t>
  </si>
  <si>
    <t>RYAN WYANDT (15)</t>
  </si>
  <si>
    <t>JASON SNYDER (3)</t>
  </si>
  <si>
    <t>RYAN WYANDT (14)</t>
  </si>
  <si>
    <t>JASON SNYDER (2)</t>
  </si>
  <si>
    <t>4/25/2010 POP TOMEK</t>
  </si>
  <si>
    <t xml:space="preserve">ABC WEST </t>
  </si>
  <si>
    <t>MARK STRAUSBAUGH (2)</t>
  </si>
  <si>
    <t>JILL SPRENKLE</t>
  </si>
  <si>
    <t>4/18/2010 MAJOR</t>
  </si>
  <si>
    <t>DOUG TONUCCI</t>
  </si>
  <si>
    <t>JASON SNYDER</t>
  </si>
  <si>
    <t>GARRETT JOHNSON (4)</t>
  </si>
  <si>
    <t>JOE BYERLY</t>
  </si>
  <si>
    <t>BOWL-O-RAMA</t>
  </si>
  <si>
    <t>AUSTIN KISSINGER (2)</t>
  </si>
  <si>
    <t>DANA SCOTT (2)</t>
  </si>
  <si>
    <t>GARRETT JOHNSON (3)</t>
  </si>
  <si>
    <t>EMILY PHILLIPS (4)</t>
  </si>
  <si>
    <t>JIM TOMEK, JR.</t>
  </si>
  <si>
    <t>WILL PHILLIPS (6)</t>
  </si>
  <si>
    <t>3/21/2010 MAJOR</t>
  </si>
  <si>
    <t>KEVIN BEERS (3)</t>
  </si>
  <si>
    <t>TREVOR SUCCA (2)</t>
  </si>
  <si>
    <t>MERLE BURKHART (10)</t>
  </si>
  <si>
    <t>SEAN MOYER</t>
  </si>
  <si>
    <t>2/28/2010 (325th event)</t>
  </si>
  <si>
    <t>CHELSEA SCHNEIDER</t>
  </si>
  <si>
    <t>MIKE TUFARO</t>
  </si>
  <si>
    <t xml:space="preserve">2/14/2010 MAJOR </t>
  </si>
  <si>
    <t>RYAN APPEL (5)</t>
  </si>
  <si>
    <t>JACOB NEMETH</t>
  </si>
  <si>
    <t>DEREK MILLER (2)</t>
  </si>
  <si>
    <t>COBI KREMER</t>
  </si>
  <si>
    <t>2/7/2010 MAJOR</t>
  </si>
  <si>
    <t>SHANE TETTERTON (5)</t>
  </si>
  <si>
    <t>1/31/2010 DOUBLES</t>
  </si>
  <si>
    <t>JENNIFER ELICKER (10)</t>
  </si>
  <si>
    <t>ASHLEY STILLWAGNER</t>
  </si>
  <si>
    <t>GREG ELICKER (4)</t>
  </si>
  <si>
    <t>BETH GARMAN (2)</t>
  </si>
  <si>
    <t>MERLE BURKHART (9)</t>
  </si>
  <si>
    <t>VANESSA MEDINA</t>
  </si>
  <si>
    <t>1/17/2010 MAJOR</t>
  </si>
  <si>
    <t>STEVE PAVLINKO</t>
  </si>
  <si>
    <t>MERLE BURKHART (8)</t>
  </si>
  <si>
    <t>IAN LAKIND</t>
  </si>
  <si>
    <t>STRIKE ZONE</t>
  </si>
  <si>
    <t>TODD SIGETI</t>
  </si>
  <si>
    <t>BECCA HELTZEL</t>
  </si>
  <si>
    <t>MATT DETRICK (4)</t>
  </si>
  <si>
    <t>AUSTIN CURTISS (2)</t>
  </si>
  <si>
    <t>JENNIFER ELICKER (9)</t>
  </si>
  <si>
    <t>ZACH BORGER (2)</t>
  </si>
  <si>
    <t>TYLER HERRMAN (14)</t>
  </si>
  <si>
    <t>JOSHUA DEAN (3)</t>
  </si>
  <si>
    <t>11/22/2009 MAJOR ADULT/JR</t>
  </si>
  <si>
    <t>CASEY IRVIN</t>
  </si>
  <si>
    <t>MATTHEW BROOKS (2)</t>
  </si>
  <si>
    <t>WILL PHILLIPS (5)</t>
  </si>
  <si>
    <t>DEAN BROOKS (2)</t>
  </si>
  <si>
    <t>OWEN DARBY</t>
  </si>
  <si>
    <t>JENNIFER ELICKER (8)</t>
  </si>
  <si>
    <t>KERI ADAMS</t>
  </si>
  <si>
    <t xml:space="preserve">10/31-11/1/2009 </t>
  </si>
  <si>
    <t>JENNIFER ELICKER (7)</t>
  </si>
  <si>
    <t>AUSTIN CURTISS</t>
  </si>
  <si>
    <t>10/25/2009 MAJOR</t>
  </si>
  <si>
    <t>LIZ SEIBEL (5)</t>
  </si>
  <si>
    <t>JOSHUA DEAN (2)</t>
  </si>
  <si>
    <t>TYLER TALKINGTON</t>
  </si>
  <si>
    <t>TRAVIS CELMER (24)</t>
  </si>
  <si>
    <t>KB APONTE</t>
  </si>
  <si>
    <t>MATT DETRICK (3)</t>
  </si>
  <si>
    <t>ZAKEE IBRAHIM (3)</t>
  </si>
  <si>
    <t>222 DUTCH LANES</t>
  </si>
  <si>
    <t>BRYAN REINSEL (12)</t>
  </si>
  <si>
    <t>9/13/2009 MAJOR</t>
  </si>
  <si>
    <t>JENNIFER ELICKER (6)</t>
  </si>
  <si>
    <t>ZAKEE IBRAHIM (2)</t>
  </si>
  <si>
    <t>9/6/2009 MARATHON</t>
  </si>
  <si>
    <t>RYAN WYANDT (13)</t>
  </si>
  <si>
    <t>ZACK BROOKS</t>
  </si>
  <si>
    <t>TYLER HERRMAN (13)</t>
  </si>
  <si>
    <t>STEVE RITZMAN (4)</t>
  </si>
  <si>
    <t xml:space="preserve">8/23/2009 MAJOR (300TH EVENT) </t>
  </si>
  <si>
    <t>TYLER HERRMAN (12)</t>
  </si>
  <si>
    <t>JOSHUA DEAN</t>
  </si>
  <si>
    <t xml:space="preserve">6/6/2009 INVITATIONAL </t>
  </si>
  <si>
    <t>TYLER HERRMAN (11)</t>
  </si>
  <si>
    <t>ALLISON SEIDEL (2)</t>
  </si>
  <si>
    <t xml:space="preserve">5/30/2009 MAJOR </t>
  </si>
  <si>
    <t>TRAVIS CELMER (23)</t>
  </si>
  <si>
    <t>TREVOR SUCCA</t>
  </si>
  <si>
    <t>CODY SHOEMAKER (3)</t>
  </si>
  <si>
    <t>TRAVIS CELMER (22)</t>
  </si>
  <si>
    <t>MATT SPRAGUE</t>
  </si>
  <si>
    <t>RYAN WYANDT (12)</t>
  </si>
  <si>
    <t>STEVE RITZMAN (3)</t>
  </si>
  <si>
    <t>5/9/2009 MAJOR</t>
  </si>
  <si>
    <t>RYAN APPEL (4)</t>
  </si>
  <si>
    <t>KATIE BOOZER (2)</t>
  </si>
  <si>
    <t>BRYAN REINSEL (11)</t>
  </si>
  <si>
    <t>BILLY HELTZEL III (2)</t>
  </si>
  <si>
    <t>4/25-26/2009 POP TOMEK</t>
  </si>
  <si>
    <t>JENNIFER ELICKER (5)</t>
  </si>
  <si>
    <t>AMY CHIRICO</t>
  </si>
  <si>
    <t>4/19/2009 MAJOR</t>
  </si>
  <si>
    <t>BRYAN REINSEL (10)</t>
  </si>
  <si>
    <t>BRIANNA BARNA (2)</t>
  </si>
  <si>
    <t>JENNIFER ELICKER (4)</t>
  </si>
  <si>
    <t>BECKY GERHART (4)</t>
  </si>
  <si>
    <t>RYAN WYANDT (11)</t>
  </si>
  <si>
    <t>NICK DILLMAN (2)</t>
  </si>
  <si>
    <t>ERIC LEVAN (2)</t>
  </si>
  <si>
    <t>ANDREW HERSHEY</t>
  </si>
  <si>
    <t>3/22/2009 ADULT/JUNIOR</t>
  </si>
  <si>
    <t>TRAVIS CELMER (21)</t>
  </si>
  <si>
    <t>MATTHEW BROOKS</t>
  </si>
  <si>
    <t>RYAN WYANDT (10)</t>
  </si>
  <si>
    <t>DEAN BROOKS</t>
  </si>
  <si>
    <t>3/15/2009 MAJOR</t>
  </si>
  <si>
    <t>CODY SHOEMAKER (2)</t>
  </si>
  <si>
    <t>ALLISON SEIDEL</t>
  </si>
  <si>
    <t>RYAN APPEL (3)</t>
  </si>
  <si>
    <t>EMILY PHILLIPS (3)</t>
  </si>
  <si>
    <t>2/8/2009 DOUBLES</t>
  </si>
  <si>
    <t>TRAVIS CELMER (20)</t>
  </si>
  <si>
    <t>STEVE RITZMAN (2)</t>
  </si>
  <si>
    <t>BRYAN REINSEL (9)</t>
  </si>
  <si>
    <t>TYLER HALBLEIB</t>
  </si>
  <si>
    <t xml:space="preserve">2/1/2009 MAJOR </t>
  </si>
  <si>
    <t>ERIC FILIPOVITS</t>
  </si>
  <si>
    <t>TROY DIFFENDERFER</t>
  </si>
  <si>
    <t>BRENT HIMMELREICH (11)</t>
  </si>
  <si>
    <t>BETH GARMAN</t>
  </si>
  <si>
    <t>KORY SCHLEGEL</t>
  </si>
  <si>
    <t>WILL WELSH (2)</t>
  </si>
  <si>
    <t>BEN BOYER (9)</t>
  </si>
  <si>
    <t>WILL WELSH</t>
  </si>
  <si>
    <t xml:space="preserve">12/31/2008  </t>
  </si>
  <si>
    <t>TRAVIS CELMER (19)</t>
  </si>
  <si>
    <t xml:space="preserve">12/26/2008  </t>
  </si>
  <si>
    <t>KEVIN BEERS (2)</t>
  </si>
  <si>
    <t>JARED SEIDEL</t>
  </si>
  <si>
    <t xml:space="preserve">12/14/2008  </t>
  </si>
  <si>
    <t>JONATHAN GITOMER (2)</t>
  </si>
  <si>
    <t>ZAKEE IBRAHIM</t>
  </si>
  <si>
    <t xml:space="preserve">12/7/2008  </t>
  </si>
  <si>
    <t>RYAN APPEL (2)</t>
  </si>
  <si>
    <t>JOHN NATALI</t>
  </si>
  <si>
    <t>11/30/2008  (275th EVENT)</t>
  </si>
  <si>
    <t>ALEX LUDWIG (9)</t>
  </si>
  <si>
    <t>DANA SCOTT</t>
  </si>
  <si>
    <t>11/23/2008 ADULT/JR MAJOR</t>
  </si>
  <si>
    <t>MERLE BURKHART (7)</t>
  </si>
  <si>
    <t>RYAN BARR</t>
  </si>
  <si>
    <t>LUKE HEDGCOCK (3)</t>
  </si>
  <si>
    <t>DAVID BARR</t>
  </si>
  <si>
    <t>GARRETT JOHNSON (2)</t>
  </si>
  <si>
    <t>JEFF MILLER (2)</t>
  </si>
  <si>
    <t>KEVIN BEERS</t>
  </si>
  <si>
    <t>JULIA CARTER</t>
  </si>
  <si>
    <t xml:space="preserve">11/1-2/2008 </t>
  </si>
  <si>
    <t>MARK STRAUSBAUGH</t>
  </si>
  <si>
    <t>NICK DILLMAN</t>
  </si>
  <si>
    <t xml:space="preserve">10/26/2008 MAJOR </t>
  </si>
  <si>
    <t>GARRETT JOHNSON</t>
  </si>
  <si>
    <t>BILLY STICKLES</t>
  </si>
  <si>
    <t>DEREK MILLER</t>
  </si>
  <si>
    <t>NICOLE THOMPSON (3)</t>
  </si>
  <si>
    <t>BEN BOYER (8)</t>
  </si>
  <si>
    <t>TIMOTHY GOLD II</t>
  </si>
  <si>
    <t>TRAVIS CELMER (18)</t>
  </si>
  <si>
    <t>AMANDA SHOEMAKER</t>
  </si>
  <si>
    <t>RYAN WYANDT (9)</t>
  </si>
  <si>
    <t>LAUREN STAMM</t>
  </si>
  <si>
    <t xml:space="preserve">9/14/2008 MAJOR </t>
  </si>
  <si>
    <t>LIZ SEIBEL (4)</t>
  </si>
  <si>
    <t>MARCUS SMITH</t>
  </si>
  <si>
    <t>RYAN APPEL</t>
  </si>
  <si>
    <t>RYAN ROSS</t>
  </si>
  <si>
    <t>8/31/2008 MARATHON</t>
  </si>
  <si>
    <t>JUSTIN HAMMERSTONE (3)</t>
  </si>
  <si>
    <t>CODY MCKILLIPS (2)</t>
  </si>
  <si>
    <t>8/17/2008 MAJOR</t>
  </si>
  <si>
    <t>BRYAN REINSEL (8)</t>
  </si>
  <si>
    <t>CRYSTAL CONNELLY</t>
  </si>
  <si>
    <t>6/1/2008 INVITATIONAL</t>
  </si>
  <si>
    <t>TRAVIS CELMER (17)</t>
  </si>
  <si>
    <t>TAMI CHRIST</t>
  </si>
  <si>
    <t>5/24/2008 MAJOR</t>
  </si>
  <si>
    <t>TRAVIS CELMER (16)</t>
  </si>
  <si>
    <t>CARLY THOMAS</t>
  </si>
  <si>
    <t>JEREMY CHULOCK</t>
  </si>
  <si>
    <t>BECKY GERHART (3)</t>
  </si>
  <si>
    <t>TYLER HERRMAN (10)</t>
  </si>
  <si>
    <t>CODY SHOEMAKER</t>
  </si>
  <si>
    <t>JONATHAN GITOMER</t>
  </si>
  <si>
    <t>CHRISTINA LEID</t>
  </si>
  <si>
    <t>BRYAN REINSEL (7)</t>
  </si>
  <si>
    <t>CASEY BARNINGER</t>
  </si>
  <si>
    <t>WILL PHILLIPS (4)</t>
  </si>
  <si>
    <t>BILLY HELTZEL III</t>
  </si>
  <si>
    <t>4/20/2008 MAJOR</t>
  </si>
  <si>
    <t>ILEXIA DICKSON (4)</t>
  </si>
  <si>
    <t>NICOLE THOMPSON (2)</t>
  </si>
  <si>
    <t>4/13/2008 ADULT/JUNIOR</t>
  </si>
  <si>
    <t>MERLE BURKHART (6)</t>
  </si>
  <si>
    <t>DYLAN VITAL</t>
  </si>
  <si>
    <t>LUKE HEDGCOCK (2)</t>
  </si>
  <si>
    <t>ROBBY GINGRICH (2)</t>
  </si>
  <si>
    <t>BRYAN REINSEL (6)</t>
  </si>
  <si>
    <t>JEFF MILLER</t>
  </si>
  <si>
    <t>3/30/2008 MAJOR</t>
  </si>
  <si>
    <t>TYLER HERRMAN (9)</t>
  </si>
  <si>
    <t>KIM SCHIFFERT</t>
  </si>
  <si>
    <t>3/22/2008 (250th EVENT)</t>
  </si>
  <si>
    <t>ALEX LUDWIG (8)</t>
  </si>
  <si>
    <t>KEITH ROHRBACH</t>
  </si>
  <si>
    <t>SUBURBAN BOWLERAMA</t>
  </si>
  <si>
    <t>ADAM MOBLEY</t>
  </si>
  <si>
    <t>NICOLE THOMPSON</t>
  </si>
  <si>
    <t>DAVID KNIGHT, JR. (8)</t>
  </si>
  <si>
    <t>DYLAN ZIMMERMAN (2)</t>
  </si>
  <si>
    <t>JUSTIN NYE (7)</t>
  </si>
  <si>
    <t>DANIEL SECORD (2)</t>
  </si>
  <si>
    <t>2/3/2008 MAJOR</t>
  </si>
  <si>
    <t>TYLER HERRMAN (8)</t>
  </si>
  <si>
    <t>DANIEL SECORD</t>
  </si>
  <si>
    <t>JUSTIN NYE (6)</t>
  </si>
  <si>
    <t>PHILIP BRANDT</t>
  </si>
  <si>
    <t>1/20/2008 MAJOR</t>
  </si>
  <si>
    <t>ALEX LUDWIG (7)</t>
  </si>
  <si>
    <t>CHRIS TESTERMAN</t>
  </si>
  <si>
    <t>BEN BOYER (7)</t>
  </si>
  <si>
    <t>NICK FALLSTICK</t>
  </si>
  <si>
    <t>SHANE TETTERTON (4)</t>
  </si>
  <si>
    <t>MATT DETRICK (2)</t>
  </si>
  <si>
    <t>SAMANTHA SANTORO (3)</t>
  </si>
  <si>
    <t>STEVE CORTRIGHT</t>
  </si>
  <si>
    <t>12/23/2007 MAJOR</t>
  </si>
  <si>
    <t>TRAVIS CELMER (15)</t>
  </si>
  <si>
    <t>EMILY PHILLIPS (2)</t>
  </si>
  <si>
    <t>TYLER HERRMAN (7)</t>
  </si>
  <si>
    <t>TYLER LEE</t>
  </si>
  <si>
    <t>TYLER HERRMAN (6)</t>
  </si>
  <si>
    <t>SAM TOOMEY</t>
  </si>
  <si>
    <t>11/25/2007 ADULT/JR MAJOR</t>
  </si>
  <si>
    <t>SHANE TETTERTON (3)</t>
  </si>
  <si>
    <t>BEN TOOMEY (2)</t>
  </si>
  <si>
    <t>TJ TROUT (7)</t>
  </si>
  <si>
    <t>VICKIE TOOMEY</t>
  </si>
  <si>
    <t>11/18/2007 DOUBLES</t>
  </si>
  <si>
    <t>MICHAEL OPPERMANN</t>
  </si>
  <si>
    <t>MATT DETRICK</t>
  </si>
  <si>
    <t>ZACK ALSPAUGH</t>
  </si>
  <si>
    <t>CODY MCKILLIPS</t>
  </si>
  <si>
    <t>BOULEVARD</t>
  </si>
  <si>
    <t>RICK MILL</t>
  </si>
  <si>
    <t>11/3-4/2007</t>
  </si>
  <si>
    <t>MATT SCHIFFERT</t>
  </si>
  <si>
    <t>SAMANTHA SANTORO (2)</t>
  </si>
  <si>
    <t>CHAD MULLINIX (2)</t>
  </si>
  <si>
    <t>10/21/2007 MAJOR</t>
  </si>
  <si>
    <t>JUSTIN NYE (5)</t>
  </si>
  <si>
    <t>JESSICA REMPHREY</t>
  </si>
  <si>
    <t>BRENT HIMMELREICH (10)</t>
  </si>
  <si>
    <t>KATIE BOOZER</t>
  </si>
  <si>
    <t>ANDREW HODNICKI</t>
  </si>
  <si>
    <t>EMILY PHILLIPS</t>
  </si>
  <si>
    <t>9/29-30/2007 POP TOMEK</t>
  </si>
  <si>
    <t>RYAN WYANDT (8)</t>
  </si>
  <si>
    <t>ALAN WILLIAMS (3)</t>
  </si>
  <si>
    <t>DAVID KNIGHT (7)</t>
  </si>
  <si>
    <t>SETH HARTMAN (3)</t>
  </si>
  <si>
    <t>SHANE TETTERTON (2)</t>
  </si>
  <si>
    <t>BRANDON MANN</t>
  </si>
  <si>
    <t>9/9/2007 MAJOR</t>
  </si>
  <si>
    <t>TYLER HERRMAN (5)</t>
  </si>
  <si>
    <t>CHRISTOPHER WILLIAMS</t>
  </si>
  <si>
    <t>8/26/2007 MARATHON (225th)</t>
  </si>
  <si>
    <t>RYAN WYANDT (7)</t>
  </si>
  <si>
    <t>JUSTIN HAMMERSTONE (2)</t>
  </si>
  <si>
    <t>8/19/2007 MAJOR</t>
  </si>
  <si>
    <t>RYAN WYANDT (6)</t>
  </si>
  <si>
    <t>BRIANNA BARNA</t>
  </si>
  <si>
    <t>6/3/2007 INVITATIONAL</t>
  </si>
  <si>
    <t>BRENT HIMMELREICH (9)</t>
  </si>
  <si>
    <t>SETH HARTMAN (2)</t>
  </si>
  <si>
    <t>BEN BOYER (6)</t>
  </si>
  <si>
    <t>DAVID SHOOP (3)</t>
  </si>
  <si>
    <t>BRENT HIMMELREICH (8)</t>
  </si>
  <si>
    <t>WESTON DANFELT</t>
  </si>
  <si>
    <t>4/29/2007 ADULT/JR</t>
  </si>
  <si>
    <t>TYLER HERRMAN (4)</t>
  </si>
  <si>
    <t>JACK CELMER (3)</t>
  </si>
  <si>
    <t>CHAD HOPPLE</t>
  </si>
  <si>
    <t>CHRIS CELMER</t>
  </si>
  <si>
    <t>TRAVIS CELMER (14)</t>
  </si>
  <si>
    <t>4/22/2007 MAJOR</t>
  </si>
  <si>
    <t>BRYAN REINSEL (5)</t>
  </si>
  <si>
    <t>TYLER UHLER</t>
  </si>
  <si>
    <t>BEN BOYER (5)</t>
  </si>
  <si>
    <t>KERRY COOPER</t>
  </si>
  <si>
    <t>ALEX LUDWIG (5)</t>
  </si>
  <si>
    <t>MICHELLE BOOTH (3)</t>
  </si>
  <si>
    <t>4/1/2007 MAJOR</t>
  </si>
  <si>
    <t>KEVIN MANGINELLI</t>
  </si>
  <si>
    <t>JEAN MARIE WEITZ</t>
  </si>
  <si>
    <t>BEN BOYER (4)</t>
  </si>
  <si>
    <t>JUSTIN HAMMERSTONE</t>
  </si>
  <si>
    <t>TRAVIS CELMER (13)</t>
  </si>
  <si>
    <t>DAVID SHOOP (2)</t>
  </si>
  <si>
    <t>BRYAN REINSEL (4)</t>
  </si>
  <si>
    <t>RYAN FORRY (4)</t>
  </si>
  <si>
    <t>KEVIN DRINOSKY</t>
  </si>
  <si>
    <t>HUNTER KLINEDINST</t>
  </si>
  <si>
    <t>2/4/2007 MAJOR</t>
  </si>
  <si>
    <t>ERNIE LUKACS</t>
  </si>
  <si>
    <t>JACK CELMER (2)</t>
  </si>
  <si>
    <t>1/28/2007 MAJOR</t>
  </si>
  <si>
    <t>RYAN WYANDT (5)</t>
  </si>
  <si>
    <t>RYAN MATTINGLY</t>
  </si>
  <si>
    <t>RYAN WYANDT (4)</t>
  </si>
  <si>
    <t>MICHELLE BOOTH (2)</t>
  </si>
  <si>
    <t>TROY LEHIGH</t>
  </si>
  <si>
    <t>CHAD MULLINIX</t>
  </si>
  <si>
    <t>TRAVIS CELMER (12)</t>
  </si>
  <si>
    <t>TONY ROZZI</t>
  </si>
  <si>
    <t>12/31/2006 MAJOR</t>
  </si>
  <si>
    <t>JONATHAN VAVRO (2)</t>
  </si>
  <si>
    <t>ROB BACHMAN</t>
  </si>
  <si>
    <t>ERIC LEVAN</t>
  </si>
  <si>
    <t>JUSTIN CARLUCCI</t>
  </si>
  <si>
    <t>JOHNATHAN BOWER</t>
  </si>
  <si>
    <t>BRETT GEESEY (2)</t>
  </si>
  <si>
    <t>TRAVIS CELMER (11)</t>
  </si>
  <si>
    <t>12/3/2006 DOUBLES</t>
  </si>
  <si>
    <t>MATT GASN (2)</t>
  </si>
  <si>
    <t>JOHN MERTZ III</t>
  </si>
  <si>
    <t>MATT SABIN</t>
  </si>
  <si>
    <t>SHAWN MERTZ</t>
  </si>
  <si>
    <t>11/26/2006 (200th event)</t>
  </si>
  <si>
    <t>TRAVIS CELMER (10)</t>
  </si>
  <si>
    <t>BRETT GEESEY</t>
  </si>
  <si>
    <t>11/19/2006 ADULT/JR MAJOR</t>
  </si>
  <si>
    <t>SHANE TETTERTON</t>
  </si>
  <si>
    <t>JONATHAN SATTAZAHN</t>
  </si>
  <si>
    <t>TJ TROUT (6)</t>
  </si>
  <si>
    <t>JOSH SATTAZAHN</t>
  </si>
  <si>
    <t>11/11-12/2006 POP TOMEK</t>
  </si>
  <si>
    <t xml:space="preserve"> ABC WEST</t>
  </si>
  <si>
    <t>MARTIN POSEY (3)</t>
  </si>
  <si>
    <t>SETH HARTMAN</t>
  </si>
  <si>
    <t>MARK HANEY (2)</t>
  </si>
  <si>
    <t xml:space="preserve">10/28-29/2006 </t>
  </si>
  <si>
    <t>ANDREW REGER</t>
  </si>
  <si>
    <t>JOSH HART (2)</t>
  </si>
  <si>
    <t>MIKE SPANGLER (3)</t>
  </si>
  <si>
    <t>RYAN FORRY (3)</t>
  </si>
  <si>
    <t>DJ THATCHER (3)</t>
  </si>
  <si>
    <t>BEN TOOMEY</t>
  </si>
  <si>
    <t>10/8/2006 MAJOR</t>
  </si>
  <si>
    <t>TRAVIS CELMER (9)</t>
  </si>
  <si>
    <t>MARK HANEY</t>
  </si>
  <si>
    <t>BECKY GERHART (2)</t>
  </si>
  <si>
    <t>TRAVIS CELMER (8)</t>
  </si>
  <si>
    <t>NICK CLAYTOR</t>
  </si>
  <si>
    <t xml:space="preserve">9/17/2006 MAJOR </t>
  </si>
  <si>
    <t>LIZ SEIBEL (3)</t>
  </si>
  <si>
    <t>JOSH HART</t>
  </si>
  <si>
    <t>WILLIAM PHILLIPS (3)</t>
  </si>
  <si>
    <t>NEIL TICHELAAR</t>
  </si>
  <si>
    <t>9/3/2006 MARATHON</t>
  </si>
  <si>
    <t>MATT GASN</t>
  </si>
  <si>
    <t>ANDY J. ROBERTS</t>
  </si>
  <si>
    <t xml:space="preserve">8/27/2006 MAJOR </t>
  </si>
  <si>
    <t>DAVID KNIGHT (6)</t>
  </si>
  <si>
    <t>DAVID SHOOP</t>
  </si>
  <si>
    <t>6/4/2006 INVITATIONAL</t>
  </si>
  <si>
    <t>MIKE MARSICO (2)</t>
  </si>
  <si>
    <t>CHRIS HRESKO</t>
  </si>
  <si>
    <t>TYLER HERRMAN (3)</t>
  </si>
  <si>
    <t>ANDY ABDEL-KADER (2)</t>
  </si>
  <si>
    <t>DJ THATCHER (2)</t>
  </si>
  <si>
    <t>TYLER GARRETT</t>
  </si>
  <si>
    <t>DAVID KNIGHT (5)</t>
  </si>
  <si>
    <t>BECKY GERHART</t>
  </si>
  <si>
    <t>JAMES MACHOL (3)</t>
  </si>
  <si>
    <t>ETHAN DAILY (3)</t>
  </si>
  <si>
    <t>5/6/2006 5-PERSON TEAM</t>
  </si>
  <si>
    <t>BRENT HIMMELREICH (7)</t>
  </si>
  <si>
    <t>JORDAN FAHRINGER</t>
  </si>
  <si>
    <t>ALEX LUDWIG (4)</t>
  </si>
  <si>
    <t>FRED DICKSON JR. (2)</t>
  </si>
  <si>
    <t>JENNIFER ELICKER (3)</t>
  </si>
  <si>
    <t>KRISTYN WERNIG</t>
  </si>
  <si>
    <t>JAMES MACHOL (2)</t>
  </si>
  <si>
    <t>BRITTANY POFF</t>
  </si>
  <si>
    <t>GREG ELICKER (3)</t>
  </si>
  <si>
    <t>DYLAN JACKSON</t>
  </si>
  <si>
    <t>4/30/2006 MAJOR</t>
  </si>
  <si>
    <t>TYLER HERRMAN (2)</t>
  </si>
  <si>
    <t>CHRISTINE HARTMAN (2)</t>
  </si>
  <si>
    <t>GREG STAHORA (9)</t>
  </si>
  <si>
    <t>TAYLOR HERRMAN</t>
  </si>
  <si>
    <t>4/9/2006 MAJOR</t>
  </si>
  <si>
    <t>TRAVIS CELMER (7)</t>
  </si>
  <si>
    <t>JAMIE CASTELLANI</t>
  </si>
  <si>
    <t>RYAN WYANDT (3)</t>
  </si>
  <si>
    <t>JAMES MACHOL</t>
  </si>
  <si>
    <t>ZACHARY BORGER</t>
  </si>
  <si>
    <t>3/19/2006 (175TH EVENT)</t>
  </si>
  <si>
    <t>STEVE UPDIKE</t>
  </si>
  <si>
    <t>BRENT MERRYMAN (2)</t>
  </si>
  <si>
    <t>GREG STAHORA (8)</t>
  </si>
  <si>
    <t>BRENT MERRYMAN</t>
  </si>
  <si>
    <t>KEN PEIFER</t>
  </si>
  <si>
    <t>AARON ZAPATA (2)</t>
  </si>
  <si>
    <t>2/5/2006 MAJOR</t>
  </si>
  <si>
    <t>TRAVIS CELMER (6)</t>
  </si>
  <si>
    <t>SEAN MERRYMAN</t>
  </si>
  <si>
    <t>BRANDON MOON (3)</t>
  </si>
  <si>
    <t>AARON ZAPATA</t>
  </si>
  <si>
    <t>BRIAN WEDDLE</t>
  </si>
  <si>
    <t>BRIAN MOWRY (2)</t>
  </si>
  <si>
    <t>GREG STAHORA (7)</t>
  </si>
  <si>
    <t>BRIAN MOWRY</t>
  </si>
  <si>
    <t>ERIC RAPPAPORT</t>
  </si>
  <si>
    <t>ETHAN FULTZ</t>
  </si>
  <si>
    <t>12/18/2005 MAJOR</t>
  </si>
  <si>
    <t>boys: NATE MORGAN</t>
  </si>
  <si>
    <t>boys: TJ CLARK</t>
  </si>
  <si>
    <t>girls: LIZ SEIBEL</t>
  </si>
  <si>
    <t>girls: ASHLEN KUHAR</t>
  </si>
  <si>
    <t>ALEX LUDWIG (3)</t>
  </si>
  <si>
    <t>CHRISTINE HARTMAN</t>
  </si>
  <si>
    <t>WILLIAM PHILLIPS (2)</t>
  </si>
  <si>
    <t>SHAWN SIGLEY</t>
  </si>
  <si>
    <t>BRYAN REINSEL (3)</t>
  </si>
  <si>
    <t>ANDREW FINK</t>
  </si>
  <si>
    <t>11/20/2005 MAJOR ADULT/JR</t>
  </si>
  <si>
    <t>ANTHONY VALENZUELA</t>
  </si>
  <si>
    <t>DONNY MANNING III (9)</t>
  </si>
  <si>
    <t>CHICO VALENZUELA</t>
  </si>
  <si>
    <t>DONNY MANNING II (2)</t>
  </si>
  <si>
    <t>11/13/2005 DOUBLES</t>
  </si>
  <si>
    <t>JENNIFER ELICKER (2)</t>
  </si>
  <si>
    <t>SEAN BEALER</t>
  </si>
  <si>
    <t>GREG ELICKER (2)</t>
  </si>
  <si>
    <t>JOSEPH SMITH JR.</t>
  </si>
  <si>
    <t>10/29-30/2005</t>
  </si>
  <si>
    <t>BRENT HIMMELREICH (6)</t>
  </si>
  <si>
    <t>RYAN FORRY (2)</t>
  </si>
  <si>
    <t>10/16/05 MAJOR</t>
  </si>
  <si>
    <t>JENNIFER ELICKER</t>
  </si>
  <si>
    <t>SYDNEY HERRMAN (3)</t>
  </si>
  <si>
    <t>KYLE HARKENREADER</t>
  </si>
  <si>
    <t>ANDY ABDEL-KADER</t>
  </si>
  <si>
    <t>MIKE MARSICO</t>
  </si>
  <si>
    <t>SYDNEY HERRMAN (2)</t>
  </si>
  <si>
    <t>MIKE SPANGLER (2)</t>
  </si>
  <si>
    <t>STEVE PELLEGRINO</t>
  </si>
  <si>
    <t>JOEL DEIBLER (2)</t>
  </si>
  <si>
    <t>SAMANTHA LAURENTO</t>
  </si>
  <si>
    <t>9/18/2005 MAJOR</t>
  </si>
  <si>
    <t>JASON CARROLL</t>
  </si>
  <si>
    <t>TRAVIS DOTY</t>
  </si>
  <si>
    <t>MARTY NEAL (2)</t>
  </si>
  <si>
    <t>ALAN WILLIAMS (2)</t>
  </si>
  <si>
    <t>MARTY NEAL</t>
  </si>
  <si>
    <t>TOM ZIMA</t>
  </si>
  <si>
    <t>8/28/2005 MAJOR</t>
  </si>
  <si>
    <t>DAVID KNIGHT (4)</t>
  </si>
  <si>
    <t>BENJAMIN COOPER</t>
  </si>
  <si>
    <t>6/26/2005 INVITATIONAL</t>
  </si>
  <si>
    <t>JASON BLOUCH (9)</t>
  </si>
  <si>
    <t>DREW RICHARDS (2)</t>
  </si>
  <si>
    <t>6/19/2005 (150TH EVENT)</t>
  </si>
  <si>
    <t>MARTIN POSEY (2)</t>
  </si>
  <si>
    <t>VICTORIA ROSENBERGER</t>
  </si>
  <si>
    <t>GREG STAHORA (6)</t>
  </si>
  <si>
    <t>RYAN FORRY</t>
  </si>
  <si>
    <t>MATTHEW VREATT</t>
  </si>
  <si>
    <t>DONNY MANNING III (8)</t>
  </si>
  <si>
    <t>PLAZA</t>
  </si>
  <si>
    <t>BRENT HIMMELREICH (5)</t>
  </si>
  <si>
    <t>JUSTIN NYE (4)</t>
  </si>
  <si>
    <t>5/21/2005 4-PERSON TEAM</t>
  </si>
  <si>
    <t>COLONY PARK EAST &amp;
COLONY PARK NORTH</t>
  </si>
  <si>
    <t xml:space="preserve">JASON BLOUCH (8) </t>
  </si>
  <si>
    <t>SHERRY SLOAN (2)</t>
  </si>
  <si>
    <t>KEVIN KURTZ  (2)</t>
  </si>
  <si>
    <t xml:space="preserve">TIM LAURENTO </t>
  </si>
  <si>
    <t xml:space="preserve">CHARLES TSHUDY (8) </t>
  </si>
  <si>
    <t xml:space="preserve">DONNY MANNING III (7) </t>
  </si>
  <si>
    <t>JASON WEAVER (11)</t>
  </si>
  <si>
    <t>JOHN RODGERS</t>
  </si>
  <si>
    <t>ROSS THOMAS</t>
  </si>
  <si>
    <t>SHAWN SHEPLER (2)</t>
  </si>
  <si>
    <t>ILEXIA DICKSON (3)</t>
  </si>
  <si>
    <t>BRANDEN BARNES</t>
  </si>
  <si>
    <t>5/7/2005 DOUBLES</t>
  </si>
  <si>
    <t xml:space="preserve">ILEXIA DICKSON (2) </t>
  </si>
  <si>
    <t xml:space="preserve">LIZA BENEDETTO (2) </t>
  </si>
  <si>
    <t>ELYSIA CURRENT (3)</t>
  </si>
  <si>
    <t>SHAWN GANNON</t>
  </si>
  <si>
    <t>JASON WEAVER (10)</t>
  </si>
  <si>
    <t>TIFFANY SHUBROOKS</t>
  </si>
  <si>
    <t>4/24/2005 MAJOR</t>
  </si>
  <si>
    <t>LUKE HEDGCOCK</t>
  </si>
  <si>
    <t>KEVIN KERSTEIN</t>
  </si>
  <si>
    <t>ALEX LUDWIG (2)</t>
  </si>
  <si>
    <t>LIZA BENEDETTO</t>
  </si>
  <si>
    <t>4/10/2005 MAJOR</t>
  </si>
  <si>
    <t xml:space="preserve">MIKE MARKIS </t>
  </si>
  <si>
    <t>DREW RICHARDS</t>
  </si>
  <si>
    <t>MARIO PARENTI (3)</t>
  </si>
  <si>
    <t>JUSTIN NYE (3)</t>
  </si>
  <si>
    <t>JASON WEAVER (9)</t>
  </si>
  <si>
    <t>JOE WALKER</t>
  </si>
  <si>
    <t>WILLIAM PHILLIPS</t>
  </si>
  <si>
    <t>BRADLEY STILES</t>
  </si>
  <si>
    <t>AMF HIESTER</t>
  </si>
  <si>
    <t>JONATHAN VAVRO</t>
  </si>
  <si>
    <t>ETHAN DAILY (2)</t>
  </si>
  <si>
    <t>2/6/2005 MAJOR</t>
  </si>
  <si>
    <t>DAVID KNIGHT JR. (3)</t>
  </si>
  <si>
    <t>JUSTIN NYE (2)</t>
  </si>
  <si>
    <t>1/16/2005 MAJOR</t>
  </si>
  <si>
    <t>JOEY ROYER</t>
  </si>
  <si>
    <t>ANDREW ROBERTS</t>
  </si>
  <si>
    <t>12/26/2004 MAJOR</t>
  </si>
  <si>
    <t>JD KELLENBERGER (5)</t>
  </si>
  <si>
    <t>DONNY MANNING III (6)</t>
  </si>
  <si>
    <t xml:space="preserve">ROSE </t>
  </si>
  <si>
    <t>JONATHAN ROGERS (2)</t>
  </si>
  <si>
    <t>DONNY MANNING III (5)</t>
  </si>
  <si>
    <t>MARTIN POSEY</t>
  </si>
  <si>
    <t>MICHELLE TODISCO</t>
  </si>
  <si>
    <t>11/21/2004 ADULT/JR MAJOR</t>
  </si>
  <si>
    <t>GREG STAHORA (5)</t>
  </si>
  <si>
    <t>BILL BITTENBENDER</t>
  </si>
  <si>
    <t>JJ SONDAY</t>
  </si>
  <si>
    <t>DONNY MANNING II</t>
  </si>
  <si>
    <t>11/13-14/04</t>
  </si>
  <si>
    <t>GREG STAHORA (4)</t>
  </si>
  <si>
    <t>KRISTIAN SHIVE</t>
  </si>
  <si>
    <t>DAVID KNIGHT JR. (2)</t>
  </si>
  <si>
    <t>ALAN WILLIAMS</t>
  </si>
  <si>
    <t>MIKE SPANGLER</t>
  </si>
  <si>
    <t>CHAD KLUNK (2)</t>
  </si>
  <si>
    <t>TRAVIS CELMER (5)</t>
  </si>
  <si>
    <t>JUSTIN NYE</t>
  </si>
  <si>
    <t>10/17/2004 MAJOR</t>
  </si>
  <si>
    <t>ILEXIA DICKSON</t>
  </si>
  <si>
    <t>MATT STOVER (2)</t>
  </si>
  <si>
    <t>JASON HOFFMAN</t>
  </si>
  <si>
    <t>SHAWN SHEPLER</t>
  </si>
  <si>
    <t>JERRY BOYER (3)</t>
  </si>
  <si>
    <t>JASON STILES (2)</t>
  </si>
  <si>
    <t>DAVID KNIGHT JR</t>
  </si>
  <si>
    <t>MATT STOVER</t>
  </si>
  <si>
    <t>9/12/2004 MAJOR</t>
  </si>
  <si>
    <t>KYLE SPADINE (2)</t>
  </si>
  <si>
    <t>KEVIN ROSENBERGER</t>
  </si>
  <si>
    <t>9/5/2004 MARATHON</t>
  </si>
  <si>
    <t>JD KELLENBERGER (4)</t>
  </si>
  <si>
    <t>FRED DICKSON JR.</t>
  </si>
  <si>
    <t>JEREMY ELDER (2)</t>
  </si>
  <si>
    <t>ZACK SAMUELS</t>
  </si>
  <si>
    <t>6/6/2004 INVITATIONAL</t>
  </si>
  <si>
    <t>TRAVIS CELMER (4)</t>
  </si>
  <si>
    <t>JON DUNKLE</t>
  </si>
  <si>
    <t>MARIO PARENTI (2)</t>
  </si>
  <si>
    <t>DONNY MANNING III (4)</t>
  </si>
  <si>
    <t>BRENT CLEVER (4)</t>
  </si>
  <si>
    <t>SYDNEY HERRMAN</t>
  </si>
  <si>
    <t>5/15-16/2004 4-PERSON TEAM</t>
  </si>
  <si>
    <t>WAYNE PORR JR (2)</t>
  </si>
  <si>
    <t>SHERRY SLOAN</t>
  </si>
  <si>
    <t>TIM ROOF (8)</t>
  </si>
  <si>
    <t>TOM WIERZBICKY (2)</t>
  </si>
  <si>
    <t>DAVID WOFFINGTON (7)</t>
  </si>
  <si>
    <t>TIM JORDAN (4)</t>
  </si>
  <si>
    <t>JERRED POFF (12)</t>
  </si>
  <si>
    <t>JD KELLENBERGER (3)</t>
  </si>
  <si>
    <t>5/8/2004 DOUBLES</t>
  </si>
  <si>
    <t>JERRED POFF (11)</t>
  </si>
  <si>
    <t>ERIC WEAVER</t>
  </si>
  <si>
    <t>BRENT CLEVER (3)</t>
  </si>
  <si>
    <t>NATE STAUB</t>
  </si>
  <si>
    <t>MARIO PARENTI</t>
  </si>
  <si>
    <t>DONNY MANNING III (3)</t>
  </si>
  <si>
    <t>4/25/2004 COMBINED</t>
  </si>
  <si>
    <t>JERRED POFF (10)</t>
  </si>
  <si>
    <t>JOHN BOYER</t>
  </si>
  <si>
    <t>BILLY ASBURY</t>
  </si>
  <si>
    <t>KATIE LOWERY (2)</t>
  </si>
  <si>
    <t>JODI SABALAUSKAS</t>
  </si>
  <si>
    <t>KATIE LOWERY</t>
  </si>
  <si>
    <t>KYLE SPADINE</t>
  </si>
  <si>
    <t>LIZ SEIBEL</t>
  </si>
  <si>
    <t>JEREMY ELDER</t>
  </si>
  <si>
    <t>TOM WIERZBICKY</t>
  </si>
  <si>
    <t>JASON WEAVER (8)</t>
  </si>
  <si>
    <t>STEVE HUGHES</t>
  </si>
  <si>
    <t>ROSE</t>
  </si>
  <si>
    <t>TIM ROOF (7)</t>
  </si>
  <si>
    <t>MATT MERTZ</t>
  </si>
  <si>
    <t>GREG STAHORA (3)</t>
  </si>
  <si>
    <t>JEN SCHAFFER (2)</t>
  </si>
  <si>
    <t>JERRED POFF (9)</t>
  </si>
  <si>
    <t>JOSH KLINEDINST</t>
  </si>
  <si>
    <t>KASEA BAUSCHER</t>
  </si>
  <si>
    <t>RYAN WYANDT (2)</t>
  </si>
  <si>
    <t>JASON WEAVER (7)</t>
  </si>
  <si>
    <t>NICK KEENE</t>
  </si>
  <si>
    <t>12/28/2003 COMBINED #100</t>
  </si>
  <si>
    <t>SHEA BITTENBENDER</t>
  </si>
  <si>
    <t>TOM FETCHKO, JR.</t>
  </si>
  <si>
    <t>JASON WEAVER (6)</t>
  </si>
  <si>
    <t>JACOB YODER (4)</t>
  </si>
  <si>
    <t>ALEX LUDWIG</t>
  </si>
  <si>
    <t>JASON STILES</t>
  </si>
  <si>
    <t>11/23/2003 ADULT/JR</t>
  </si>
  <si>
    <t>DEREK YODER</t>
  </si>
  <si>
    <t>TRENT CASPER (2)</t>
  </si>
  <si>
    <t>DAVE SCHLEY</t>
  </si>
  <si>
    <t>JON SCHAPPELL (3)</t>
  </si>
  <si>
    <t>JERRED POFF (8)</t>
  </si>
  <si>
    <t>RYAN WYANDT</t>
  </si>
  <si>
    <t>CHARLES TSHUDY (7)</t>
  </si>
  <si>
    <t>AMANDA FLORY</t>
  </si>
  <si>
    <t>JOEL DEIBLER</t>
  </si>
  <si>
    <t>BRYAN REINSEL (2)</t>
  </si>
  <si>
    <t>BRANDON MOON (2)</t>
  </si>
  <si>
    <t>BETH RAIFSNIDER</t>
  </si>
  <si>
    <t>BRENT CLEVER (2)</t>
  </si>
  <si>
    <t>SAMANTHA SANTORO</t>
  </si>
  <si>
    <t>GREG STAHORA (2)</t>
  </si>
  <si>
    <t>CHAD KLUNK</t>
  </si>
  <si>
    <t>JERRED POFF (7)</t>
  </si>
  <si>
    <t>MERLE BURKHART (5)</t>
  </si>
  <si>
    <t>DAVID WOFFINGTON (6)</t>
  </si>
  <si>
    <t>JASON THOMAS</t>
  </si>
  <si>
    <t>ROSS LEINBACH (5)</t>
  </si>
  <si>
    <t>JOHN LEESE</t>
  </si>
  <si>
    <t>9/7/2003 MARATHON</t>
  </si>
  <si>
    <t>JERRED POFF (6)</t>
  </si>
  <si>
    <t>KRISTINE MANNING (2)</t>
  </si>
  <si>
    <t>JERRED POFF (5)</t>
  </si>
  <si>
    <t>KRISTINE MANNING</t>
  </si>
  <si>
    <t>6/8/2003 INVITATIONAL</t>
  </si>
  <si>
    <t>JASON WEAVER (5)</t>
  </si>
  <si>
    <t>DONNY MANNING III (2)</t>
  </si>
  <si>
    <t>KEVIN KURTZ</t>
  </si>
  <si>
    <t>TIM JORDAN (3)</t>
  </si>
  <si>
    <t>5/10-11/2003 4-PERSON TEAM</t>
  </si>
  <si>
    <t>BERKS &amp; 222 DUTCH</t>
  </si>
  <si>
    <t>TJ TROUT (5)</t>
  </si>
  <si>
    <t>MERLE BURKHART (4)</t>
  </si>
  <si>
    <t>TIM ROOF (6)</t>
  </si>
  <si>
    <t>HENRY GEPFER</t>
  </si>
  <si>
    <t>RICK GASSNER</t>
  </si>
  <si>
    <t>TIM JORDAN (2)</t>
  </si>
  <si>
    <t>ELYSIA CURRENT (2)</t>
  </si>
  <si>
    <t>CHARLES TSHUDY (6)</t>
  </si>
  <si>
    <t>TIM ROOF (5)</t>
  </si>
  <si>
    <t>TONY CRAWN</t>
  </si>
  <si>
    <t>5/3/2003 DOUBLES</t>
  </si>
  <si>
    <t>JASON WEAVER (4)</t>
  </si>
  <si>
    <t>ABBY SWISHER</t>
  </si>
  <si>
    <t>JOSH HUBER (3)</t>
  </si>
  <si>
    <t>PETE WINCHESTER</t>
  </si>
  <si>
    <t>JD KELLENBERGER (2)</t>
  </si>
  <si>
    <t>ALICIA KIRKPATRICK</t>
  </si>
  <si>
    <t>CHARLES TSHUDY (5)</t>
  </si>
  <si>
    <t>TIM JORDAN</t>
  </si>
  <si>
    <t>4/13/2003 COMBINED</t>
  </si>
  <si>
    <t>TRAVIS CELMER (3)</t>
  </si>
  <si>
    <t>ASHLEE EBERHART</t>
  </si>
  <si>
    <t>JD KELLENBERGER</t>
  </si>
  <si>
    <t>JEN SCHAFFER</t>
  </si>
  <si>
    <t>JOSH HUBER (2)</t>
  </si>
  <si>
    <t>KIMBERLY BEERS</t>
  </si>
  <si>
    <t>TRAVIS CELMER (2)</t>
  </si>
  <si>
    <t>JACOB YODER (3)</t>
  </si>
  <si>
    <t>TRAVIS CELMER</t>
  </si>
  <si>
    <t>TYLER HERRMAN</t>
  </si>
  <si>
    <t>BRANDON MOON</t>
  </si>
  <si>
    <t>BRANDON SMITH</t>
  </si>
  <si>
    <t>JASON BLOUCH (7)</t>
  </si>
  <si>
    <t>ROBBY GINGRICH</t>
  </si>
  <si>
    <t>12/22/2002 ADULT/JR</t>
  </si>
  <si>
    <t>CARL SMOYER</t>
  </si>
  <si>
    <t>TRENT CASPER</t>
  </si>
  <si>
    <t>DAVE CARROLL</t>
  </si>
  <si>
    <t>JON SCHAPPELL (2)</t>
  </si>
  <si>
    <t>TIM ROOF (4)</t>
  </si>
  <si>
    <t>MIKE MILLER</t>
  </si>
  <si>
    <t>BEN MARVEL (2)</t>
  </si>
  <si>
    <t>JUSTIN PUGH</t>
  </si>
  <si>
    <t>CHARLES TSHUDY (4)</t>
  </si>
  <si>
    <t>HECTOR MORALES (3)</t>
  </si>
  <si>
    <t>JASON BLOUCH (6)</t>
  </si>
  <si>
    <t>DONALD STEWART JR.</t>
  </si>
  <si>
    <t>JASON BLOUCH (5)</t>
  </si>
  <si>
    <t>BRAD REMP (5)</t>
  </si>
  <si>
    <t>JASON BLOUCH (4)</t>
  </si>
  <si>
    <t>KYLE KNEPP (2)</t>
  </si>
  <si>
    <t>MATT O'GRADY</t>
  </si>
  <si>
    <t>JACOB YODER (2)</t>
  </si>
  <si>
    <t>ROSS LEINBACH (4)</t>
  </si>
  <si>
    <t>KEITH WILLIAMS II</t>
  </si>
  <si>
    <t>JASON WEAVER (3)</t>
  </si>
  <si>
    <t>HECTOR MORALES (2)</t>
  </si>
  <si>
    <t>TJ TROUT (4)</t>
  </si>
  <si>
    <t>ERIC SMITH</t>
  </si>
  <si>
    <t>9/8/2002 MARATHON</t>
  </si>
  <si>
    <t>BRETT STEFAN (8)</t>
  </si>
  <si>
    <t>BRYAN REINSEL</t>
  </si>
  <si>
    <t>BRETT STEFAN (7)</t>
  </si>
  <si>
    <t>DONNY MANNING III</t>
  </si>
  <si>
    <t>5/26/2002 INVITATIONAL</t>
  </si>
  <si>
    <t>ANDY CARSON (4)</t>
  </si>
  <si>
    <t>KYLE FOLTZ</t>
  </si>
  <si>
    <t>5/18-19/2002 4-PERSON TEAM</t>
  </si>
  <si>
    <t>LINCOLNWAY
SUBURBAN BOWLERAMA</t>
  </si>
  <si>
    <t>TIM ROOF (3)</t>
  </si>
  <si>
    <t>JAMES WRIGHT</t>
  </si>
  <si>
    <t>TJ TROUT (3)</t>
  </si>
  <si>
    <t>BOBBY ADAMS</t>
  </si>
  <si>
    <t>ANDY CARSON (3)</t>
  </si>
  <si>
    <t>JAMES RUTHERFORD</t>
  </si>
  <si>
    <t>EVAN RACHBUCH</t>
  </si>
  <si>
    <t>MERLE BURKHART (3)</t>
  </si>
  <si>
    <t>5/11/2002 DOUBLES</t>
  </si>
  <si>
    <t>TIM ROOF (2)</t>
  </si>
  <si>
    <t>BRAD REMP (4)</t>
  </si>
  <si>
    <t>TJ TROUT (2)</t>
  </si>
  <si>
    <t>BEN BOYER (3)</t>
  </si>
  <si>
    <t>WAYNE PORR JR.</t>
  </si>
  <si>
    <t>BRENT HIMMELREICH (4)</t>
  </si>
  <si>
    <t>GREG STAHORA</t>
  </si>
  <si>
    <t>JUSTIN VALENTINE (2)</t>
  </si>
  <si>
    <t>CAIN'S</t>
  </si>
  <si>
    <t>JERRED POFF (4)</t>
  </si>
  <si>
    <t>JODY FETTERHOFF</t>
  </si>
  <si>
    <t>TIM ROOF</t>
  </si>
  <si>
    <t>MATT GILBERT</t>
  </si>
  <si>
    <t>CHARLES TSHUDY (3)</t>
  </si>
  <si>
    <t>MERLE BURKHART (2)</t>
  </si>
  <si>
    <t>BRETT STEFAN (6)</t>
  </si>
  <si>
    <t>BRENT HIMMELREICH (3)</t>
  </si>
  <si>
    <t>CONNER DONNER</t>
  </si>
  <si>
    <t>KORREY FARROW</t>
  </si>
  <si>
    <t>CHARLES TSHUDY (2)</t>
  </si>
  <si>
    <t>BRAD REMP (3)</t>
  </si>
  <si>
    <t>DAVID WOFFINGTON (5)</t>
  </si>
  <si>
    <t>GREG MORALES</t>
  </si>
  <si>
    <t>1/27/2002 NO-TAP</t>
  </si>
  <si>
    <t>DAVID WOFFINGTON (4)</t>
  </si>
  <si>
    <t>BRENT HIMMELREICH (2)</t>
  </si>
  <si>
    <t>GREG ELICKER</t>
  </si>
  <si>
    <t>JACOB YODER</t>
  </si>
  <si>
    <t>ROSS LEINBACH (3)</t>
  </si>
  <si>
    <t>MERLE BURKHART</t>
  </si>
  <si>
    <t>JASON BLOUCH (3)</t>
  </si>
  <si>
    <t>BEN BOYER (2)</t>
  </si>
  <si>
    <t>CHARLES TSHUDY</t>
  </si>
  <si>
    <t>JUSTIN VALENTINE</t>
  </si>
  <si>
    <t>JON SCHAPPELL</t>
  </si>
  <si>
    <t>CASSANDRA MORRIS</t>
  </si>
  <si>
    <t>JOSH BROOKS</t>
  </si>
  <si>
    <t>STEVEN STEINBERG</t>
  </si>
  <si>
    <t>JASON WEAVER (2)</t>
  </si>
  <si>
    <t>RYAN MOYER</t>
  </si>
  <si>
    <t>JERRED POFF (3)</t>
  </si>
  <si>
    <t>EMILY JACOBERGER</t>
  </si>
  <si>
    <t>JASON BLOUCH (2)</t>
  </si>
  <si>
    <t>TONY LUTZ (3)</t>
  </si>
  <si>
    <t>DAVID WOFFINGTON (3)</t>
  </si>
  <si>
    <t>BRENT HIMMELREICH</t>
  </si>
  <si>
    <t>9/9/2001 MARATHON</t>
  </si>
  <si>
    <t>DAVID WOFFINGTON (2)</t>
  </si>
  <si>
    <t>BEN MARVEL</t>
  </si>
  <si>
    <t>TJ TROUT</t>
  </si>
  <si>
    <t>STEF SANTORO</t>
  </si>
  <si>
    <t>4/29/2001 INVITATIONAL</t>
  </si>
  <si>
    <t>ANDY CARSON (2)</t>
  </si>
  <si>
    <t>BEN BOYER</t>
  </si>
  <si>
    <t>DAVID WOFFINGTON</t>
  </si>
  <si>
    <t>AMY JO LESCISKO</t>
  </si>
  <si>
    <t>BRENT CLEVER</t>
  </si>
  <si>
    <t>PAT MARLETT</t>
  </si>
  <si>
    <t>SEAN WYANDT (4)</t>
  </si>
  <si>
    <t>STEFAN KRUPIAK</t>
  </si>
  <si>
    <t>JERRED POFF (2)</t>
  </si>
  <si>
    <t>ANDY BOLLINGER</t>
  </si>
  <si>
    <t>JERRED POFF</t>
  </si>
  <si>
    <t>FRANK KIRK</t>
  </si>
  <si>
    <t>BRETT STEFAN (5)</t>
  </si>
  <si>
    <t>TONY LUTZ (2)</t>
  </si>
  <si>
    <t>2/4/2001 NO-TAP</t>
  </si>
  <si>
    <t>BRAD LUTZ (2)</t>
  </si>
  <si>
    <t>DEREK BOOZER</t>
  </si>
  <si>
    <t>COLONIAL HILLS</t>
  </si>
  <si>
    <t>ANDY CARSON</t>
  </si>
  <si>
    <t>SEAN WYANDT (3)</t>
  </si>
  <si>
    <t>JASON WEAVER</t>
  </si>
  <si>
    <t>BRETT STEFAN (4)</t>
  </si>
  <si>
    <t>BRAD REMP (2)</t>
  </si>
  <si>
    <t>JASON BLOUCH</t>
  </si>
  <si>
    <t>DAN HAMBLETON</t>
  </si>
  <si>
    <t>JEREMY GILBERT</t>
  </si>
  <si>
    <t>RACHAEL TACKETT</t>
  </si>
  <si>
    <t>ROSS LEINBACH (2)</t>
  </si>
  <si>
    <t>BRAD REMP</t>
  </si>
  <si>
    <t>BRAD LUTZ</t>
  </si>
  <si>
    <t>HEATHER KLINGER</t>
  </si>
  <si>
    <t>BRETT STEFAN (3)</t>
  </si>
  <si>
    <t>HECTOR MORALES</t>
  </si>
  <si>
    <t>10/15/2000 MARATHON</t>
  </si>
  <si>
    <t>BRETT STEFAN (2)</t>
  </si>
  <si>
    <t>KYLE KNEPP</t>
  </si>
  <si>
    <t>SEAN WYANDT (2)</t>
  </si>
  <si>
    <t>JERRY BOYER (2)</t>
  </si>
  <si>
    <t>MATT ENGEL (3)</t>
  </si>
  <si>
    <t>JERRY BOYER</t>
  </si>
  <si>
    <t>SEAN WYANDT</t>
  </si>
  <si>
    <t>JUSTIN CLEMENTS</t>
  </si>
  <si>
    <t>JOSH BECKER</t>
  </si>
  <si>
    <t>DAVE ANDERSON</t>
  </si>
  <si>
    <t>4/9/2000 INVITATIONAL</t>
  </si>
  <si>
    <t xml:space="preserve">BRETT STEFAN </t>
  </si>
  <si>
    <t>CHADD RUDY</t>
  </si>
  <si>
    <t>JOHN MILLER III (3)</t>
  </si>
  <si>
    <t>JOSH REDCAY</t>
  </si>
  <si>
    <t>MATT ENGEL (2)</t>
  </si>
  <si>
    <t>JONATHAN ROGERS</t>
  </si>
  <si>
    <t>RYAN LODER</t>
  </si>
  <si>
    <t>AMANDA PATTON</t>
  </si>
  <si>
    <t>MATT ENGEL</t>
  </si>
  <si>
    <t>PHIL HARNICK</t>
  </si>
  <si>
    <t>JOSH HUBER</t>
  </si>
  <si>
    <t>CHRISTINA GUMMEL</t>
  </si>
  <si>
    <t>MATT HIMMELREICH</t>
  </si>
  <si>
    <t>JP EVANS (2)</t>
  </si>
  <si>
    <t>JOHN MILLER III (2)</t>
  </si>
  <si>
    <t>JP EVANS</t>
  </si>
  <si>
    <t>JOHN MILLER III</t>
  </si>
  <si>
    <t>JEREMY LOWTHER</t>
  </si>
  <si>
    <t>ELYSIA CURRENT</t>
  </si>
  <si>
    <t>KERRY SMITH</t>
  </si>
  <si>
    <t>JOHN KOCHEL</t>
  </si>
  <si>
    <t>DJ THATCHER</t>
  </si>
  <si>
    <t>ROSS LEINBACH</t>
  </si>
  <si>
    <t>ETHAN DAILY</t>
  </si>
  <si>
    <t>BRANDON RUNK (7)</t>
  </si>
  <si>
    <t>RONALD CLINE (3)</t>
  </si>
  <si>
    <t>520 DIFF WINNERS</t>
  </si>
  <si>
    <t>509 EVENTS</t>
  </si>
  <si>
    <t>PJBT #1 Scratch @ 222 Dutch Lanes 8/17/14</t>
  </si>
  <si>
    <t>PJBT #1 Handicap @ 222 Dutch Lanes 8/17/14</t>
  </si>
  <si>
    <t>Brett Wolgemuth</t>
  </si>
  <si>
    <t>James Orr</t>
  </si>
  <si>
    <t>Elizabeth Hunsicker</t>
  </si>
  <si>
    <t>Jesse Waltman</t>
  </si>
  <si>
    <t>Walter Jones Jr</t>
  </si>
  <si>
    <t>Andrew Blake</t>
  </si>
  <si>
    <t>PJBT #2 Scratch @ Palmyra Bowling 8/24/14</t>
  </si>
  <si>
    <t>Thomas Gunter</t>
  </si>
  <si>
    <t>Beth Longer</t>
  </si>
  <si>
    <t>Zachary Trimmer</t>
  </si>
  <si>
    <t>Larry Blevins</t>
  </si>
  <si>
    <t>Kody Creager</t>
  </si>
  <si>
    <t>PJBT #2 Handicap @ Palmyra Bowling 8/24/14</t>
  </si>
  <si>
    <t>PJBT #3 Scratch @AMF Bristol Pike 8/31/14</t>
  </si>
  <si>
    <t>PJBT #3 Handicap @ AMF Bristol Pike 8/31/14</t>
  </si>
  <si>
    <t>PJBT #4 Scratch at Colony Park North 9/7/14</t>
  </si>
  <si>
    <t>PJBT #4 Handicap @ Colony Park North 9/7/14</t>
  </si>
  <si>
    <t>PJBT #5 Scratch @ Bowlorama 9/14/14</t>
  </si>
  <si>
    <t>PJBT #5 Handicap @ Bowlorama 9/14/14</t>
  </si>
  <si>
    <t>RYAN CARLISI</t>
  </si>
  <si>
    <t>SCOTT SCHNUR JR</t>
  </si>
  <si>
    <t>AJ WOLSTENHOLME</t>
  </si>
  <si>
    <t>ADAM ZIMMERMAN</t>
  </si>
  <si>
    <t>DAVID MOFFITT</t>
  </si>
  <si>
    <t>SAM BORTNICK</t>
  </si>
  <si>
    <t>STEPHEN CURRY BRUCH</t>
  </si>
  <si>
    <t>ANDREW LAZARCHICK</t>
  </si>
  <si>
    <t>CHRIS CURRY BRUCH</t>
  </si>
  <si>
    <t>BEN RYNES</t>
  </si>
  <si>
    <t>ROGER HARFORD JR</t>
  </si>
  <si>
    <t>TYLER VITELLI</t>
  </si>
  <si>
    <t>ERICH HANSEN</t>
  </si>
  <si>
    <t>ANDREW BLAKE</t>
  </si>
  <si>
    <t>JACK COOK</t>
  </si>
  <si>
    <t>ZACHARY DRAGOVITS</t>
  </si>
  <si>
    <t>DAN MANGANO</t>
  </si>
  <si>
    <t>WALTER TOMLIN lll</t>
  </si>
  <si>
    <t>BRIAN DEVINE</t>
  </si>
  <si>
    <t>GREG TACK</t>
  </si>
  <si>
    <t>DAVID CALLAHAN</t>
  </si>
  <si>
    <t>FRANCES VITELLI</t>
  </si>
  <si>
    <t>EMILY TULL</t>
  </si>
  <si>
    <t>PATRICK LAUSHELL</t>
  </si>
  <si>
    <t>ERIC SCHULZ</t>
  </si>
  <si>
    <t>HARRIS MIRZA</t>
  </si>
  <si>
    <t>KELSEY HACKBART</t>
  </si>
  <si>
    <t>KC MILLER</t>
  </si>
  <si>
    <t>JOSEPH VALERI</t>
  </si>
  <si>
    <t>SPENCER SCHENCK</t>
  </si>
  <si>
    <t>REBECCAH EDELMAN</t>
  </si>
  <si>
    <t>LANEY BLEVNS</t>
  </si>
  <si>
    <t>DAYSIA SANTEE</t>
  </si>
  <si>
    <t>AMANDA BETSON</t>
  </si>
  <si>
    <t>CASEY SCHAFFER</t>
  </si>
  <si>
    <t>ASHLEY SHAM</t>
  </si>
  <si>
    <t>MICHAEL MCMASTER</t>
  </si>
  <si>
    <t>CASEY HUCKFELDT</t>
  </si>
  <si>
    <t>KAELI MCMASTER</t>
  </si>
  <si>
    <t>TATIANA JOHNSON</t>
  </si>
  <si>
    <t>ALEXIS MILLER</t>
  </si>
  <si>
    <t>DYLAN COPESTICK</t>
  </si>
  <si>
    <t>KENDALL BATTLES</t>
  </si>
  <si>
    <t>TYLER FIELD</t>
  </si>
  <si>
    <t>Scott Schnur Jr.</t>
  </si>
  <si>
    <t>Dave Moffitt</t>
  </si>
  <si>
    <t>Jeff Kramer</t>
  </si>
  <si>
    <t>Carlton Cummings</t>
  </si>
  <si>
    <t>Brett Wogelmuth</t>
  </si>
  <si>
    <t>Darren Zambro III</t>
  </si>
  <si>
    <t>Jill Sprenkle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</si>
</sst>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"/>
    <numFmt numFmtId="166" formatCode="&quot;$&quot;#,##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</font>
    <font>
      <b/>
      <i/>
      <u/>
      <sz val="11"/>
      <color rgb="FFFF0000"/>
      <name val="Calibri"/>
      <family val="2"/>
    </font>
    <font>
      <b/>
      <i/>
      <u/>
      <sz val="11"/>
      <color rgb="FF0000FF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F1AF"/>
        <bgColor indexed="64"/>
      </patternFill>
    </fill>
    <fill>
      <patternFill patternType="solid">
        <fgColor rgb="FFCDDEA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4" borderId="4" xfId="0" applyNumberForma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3" borderId="3" xfId="0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/>
    <xf numFmtId="0" fontId="2" fillId="2" borderId="7" xfId="0" applyFont="1" applyFill="1" applyBorder="1"/>
    <xf numFmtId="0" fontId="0" fillId="0" borderId="7" xfId="0" applyFill="1" applyBorder="1"/>
    <xf numFmtId="0" fontId="0" fillId="3" borderId="9" xfId="0" applyFill="1" applyBorder="1" applyAlignment="1">
      <alignment horizontal="center"/>
    </xf>
    <xf numFmtId="0" fontId="0" fillId="0" borderId="10" xfId="0" applyBorder="1"/>
    <xf numFmtId="0" fontId="2" fillId="2" borderId="10" xfId="0" applyFont="1" applyFill="1" applyBorder="1"/>
    <xf numFmtId="0" fontId="0" fillId="0" borderId="10" xfId="0" applyFill="1" applyBorder="1"/>
    <xf numFmtId="0" fontId="0" fillId="0" borderId="5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10" xfId="0" applyFont="1" applyFill="1" applyBorder="1"/>
    <xf numFmtId="0" fontId="0" fillId="3" borderId="11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6" fontId="0" fillId="5" borderId="8" xfId="0" applyNumberFormat="1" applyFill="1" applyBorder="1" applyAlignment="1">
      <alignment horizontal="right"/>
    </xf>
    <xf numFmtId="6" fontId="0" fillId="5" borderId="5" xfId="0" applyNumberFormat="1" applyFill="1" applyBorder="1" applyAlignment="1">
      <alignment horizontal="right"/>
    </xf>
    <xf numFmtId="6" fontId="0" fillId="5" borderId="8" xfId="0" applyNumberFormat="1" applyFill="1" applyBorder="1"/>
    <xf numFmtId="6" fontId="0" fillId="5" borderId="5" xfId="0" applyNumberFormat="1" applyFill="1" applyBorder="1"/>
    <xf numFmtId="0" fontId="0" fillId="0" borderId="5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3" xfId="0" applyFont="1" applyFill="1" applyBorder="1"/>
    <xf numFmtId="2" fontId="2" fillId="2" borderId="13" xfId="0" applyNumberFormat="1" applyFont="1" applyFill="1" applyBorder="1"/>
    <xf numFmtId="6" fontId="0" fillId="4" borderId="14" xfId="0" applyNumberFormat="1" applyFill="1" applyBorder="1"/>
    <xf numFmtId="0" fontId="0" fillId="0" borderId="4" xfId="0" applyBorder="1"/>
    <xf numFmtId="0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5" xfId="0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0" fillId="0" borderId="0" xfId="0" applyNumberFormat="1" applyFill="1" applyBorder="1"/>
    <xf numFmtId="6" fontId="0" fillId="4" borderId="1" xfId="0" applyNumberFormat="1" applyFill="1" applyBorder="1"/>
    <xf numFmtId="0" fontId="0" fillId="3" borderId="13" xfId="0" applyFont="1" applyFill="1" applyBorder="1" applyAlignment="1">
      <alignment horizontal="center"/>
    </xf>
    <xf numFmtId="6" fontId="2" fillId="2" borderId="0" xfId="0" applyNumberFormat="1" applyFont="1" applyFill="1" applyAlignment="1">
      <alignment horizontal="center"/>
    </xf>
    <xf numFmtId="6" fontId="0" fillId="4" borderId="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/>
    <xf numFmtId="0" fontId="2" fillId="2" borderId="14" xfId="0" applyFont="1" applyFill="1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Fill="1" applyBorder="1"/>
    <xf numFmtId="0" fontId="0" fillId="0" borderId="2" xfId="0" applyBorder="1" applyAlignment="1">
      <alignment horizontal="center"/>
    </xf>
    <xf numFmtId="6" fontId="2" fillId="2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6" fontId="2" fillId="2" borderId="0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ont="1" applyBorder="1"/>
    <xf numFmtId="0" fontId="0" fillId="0" borderId="0" xfId="0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6" fontId="0" fillId="4" borderId="10" xfId="0" applyNumberFormat="1" applyFill="1" applyBorder="1"/>
    <xf numFmtId="6" fontId="2" fillId="2" borderId="14" xfId="0" applyNumberFormat="1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Fill="1" applyBorder="1"/>
    <xf numFmtId="1" fontId="0" fillId="0" borderId="0" xfId="0" applyNumberFormat="1"/>
    <xf numFmtId="0" fontId="0" fillId="0" borderId="2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/>
    <xf numFmtId="1" fontId="3" fillId="0" borderId="0" xfId="0" applyNumberFormat="1" applyFont="1" applyFill="1" applyBorder="1"/>
    <xf numFmtId="1" fontId="3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0" fontId="0" fillId="0" borderId="1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165" fontId="3" fillId="0" borderId="1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0" fillId="0" borderId="11" xfId="0" applyBorder="1"/>
    <xf numFmtId="0" fontId="0" fillId="3" borderId="13" xfId="0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3" borderId="13" xfId="0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6" fontId="0" fillId="0" borderId="0" xfId="0" applyNumberFormat="1" applyFill="1" applyAlignment="1">
      <alignment horizontal="center"/>
    </xf>
    <xf numFmtId="6" fontId="0" fillId="0" borderId="0" xfId="0" applyNumberFormat="1" applyFill="1"/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2" borderId="1" xfId="0" applyFont="1" applyFill="1" applyBorder="1"/>
    <xf numFmtId="2" fontId="9" fillId="2" borderId="1" xfId="0" applyNumberFormat="1" applyFont="1" applyFill="1" applyBorder="1"/>
    <xf numFmtId="165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0" borderId="1" xfId="0" applyFont="1" applyBorder="1"/>
    <xf numFmtId="0" fontId="9" fillId="2" borderId="1" xfId="0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/>
    <xf numFmtId="0" fontId="5" fillId="0" borderId="1" xfId="0" applyFont="1" applyFill="1" applyBorder="1"/>
    <xf numFmtId="0" fontId="5" fillId="0" borderId="15" xfId="0" applyFont="1" applyBorder="1"/>
    <xf numFmtId="6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/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/>
    <xf numFmtId="2" fontId="9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6" fontId="5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6" fillId="0" borderId="0" xfId="0" applyNumberFormat="1" applyFont="1" applyFill="1" applyBorder="1"/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6" fontId="9" fillId="2" borderId="0" xfId="0" applyNumberFormat="1" applyFont="1" applyFill="1" applyAlignment="1">
      <alignment horizontal="center"/>
    </xf>
    <xf numFmtId="6" fontId="9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0" borderId="3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6" fontId="0" fillId="4" borderId="14" xfId="0" applyNumberFormat="1" applyFont="1" applyFill="1" applyBorder="1"/>
    <xf numFmtId="0" fontId="0" fillId="0" borderId="4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Border="1"/>
    <xf numFmtId="0" fontId="0" fillId="0" borderId="4" xfId="0" applyFont="1" applyFill="1" applyBorder="1"/>
    <xf numFmtId="6" fontId="0" fillId="0" borderId="0" xfId="0" applyNumberFormat="1" applyFont="1" applyFill="1" applyBorder="1"/>
    <xf numFmtId="0" fontId="0" fillId="0" borderId="8" xfId="0" applyFont="1" applyBorder="1"/>
    <xf numFmtId="0" fontId="0" fillId="0" borderId="15" xfId="0" applyFont="1" applyBorder="1"/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6" fontId="0" fillId="4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/>
    <xf numFmtId="6" fontId="0" fillId="5" borderId="12" xfId="0" applyNumberFormat="1" applyFill="1" applyBorder="1"/>
    <xf numFmtId="6" fontId="0" fillId="5" borderId="12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 horizontal="center"/>
    </xf>
    <xf numFmtId="6" fontId="0" fillId="0" borderId="0" xfId="0" applyNumberFormat="1" applyFont="1" applyFill="1"/>
    <xf numFmtId="6" fontId="0" fillId="0" borderId="0" xfId="0" applyNumberFormat="1" applyFont="1" applyFill="1" applyAlignment="1">
      <alignment horizontal="center"/>
    </xf>
    <xf numFmtId="0" fontId="0" fillId="0" borderId="14" xfId="0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6" fontId="0" fillId="0" borderId="5" xfId="0" applyNumberFormat="1" applyFill="1" applyBorder="1"/>
    <xf numFmtId="6" fontId="0" fillId="0" borderId="8" xfId="0" applyNumberFormat="1" applyFill="1" applyBorder="1"/>
    <xf numFmtId="6" fontId="0" fillId="0" borderId="12" xfId="0" applyNumberFormat="1" applyFill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/>
    <xf numFmtId="0" fontId="2" fillId="2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/>
    <xf numFmtId="6" fontId="0" fillId="5" borderId="4" xfId="0" applyNumberFormat="1" applyFont="1" applyFill="1" applyBorder="1" applyAlignment="1">
      <alignment horizontal="center"/>
    </xf>
    <xf numFmtId="6" fontId="0" fillId="5" borderId="1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0" fillId="0" borderId="14" xfId="0" applyFont="1" applyBorder="1"/>
    <xf numFmtId="165" fontId="3" fillId="0" borderId="4" xfId="0" applyNumberFormat="1" applyFont="1" applyFill="1" applyBorder="1"/>
    <xf numFmtId="165" fontId="3" fillId="0" borderId="2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6" fontId="0" fillId="4" borderId="0" xfId="0" applyNumberFormat="1" applyFont="1" applyFill="1" applyBorder="1"/>
    <xf numFmtId="0" fontId="2" fillId="2" borderId="15" xfId="0" applyFont="1" applyFill="1" applyBorder="1" applyAlignment="1">
      <alignment horizontal="center"/>
    </xf>
    <xf numFmtId="164" fontId="0" fillId="6" borderId="1" xfId="1" applyNumberFormat="1" applyFont="1" applyFill="1" applyBorder="1"/>
    <xf numFmtId="164" fontId="0" fillId="6" borderId="1" xfId="1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3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0" xfId="0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/>
    </xf>
    <xf numFmtId="0" fontId="1" fillId="0" borderId="1" xfId="0" applyFont="1" applyBorder="1"/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3" borderId="13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1" fontId="5" fillId="0" borderId="0" xfId="0" applyNumberFormat="1" applyFont="1" applyBorder="1"/>
    <xf numFmtId="6" fontId="0" fillId="5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" fontId="3" fillId="0" borderId="15" xfId="0" applyNumberFormat="1" applyFont="1" applyFill="1" applyBorder="1"/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Fill="1" applyBorder="1" applyAlignment="1">
      <alignment horizontal="right"/>
    </xf>
    <xf numFmtId="0" fontId="8" fillId="3" borderId="15" xfId="0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165" fontId="3" fillId="0" borderId="15" xfId="0" applyNumberFormat="1" applyFont="1" applyFill="1" applyBorder="1"/>
    <xf numFmtId="0" fontId="0" fillId="0" borderId="15" xfId="0" applyFill="1" applyBorder="1" applyAlignment="1">
      <alignment horizontal="center"/>
    </xf>
    <xf numFmtId="6" fontId="0" fillId="4" borderId="0" xfId="0" applyNumberForma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/>
    <xf numFmtId="2" fontId="2" fillId="2" borderId="15" xfId="0" applyNumberFormat="1" applyFont="1" applyFill="1" applyBorder="1"/>
    <xf numFmtId="0" fontId="0" fillId="3" borderId="15" xfId="0" applyFill="1" applyBorder="1" applyAlignment="1">
      <alignment horizontal="right"/>
    </xf>
    <xf numFmtId="0" fontId="0" fillId="0" borderId="15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6" fontId="0" fillId="0" borderId="8" xfId="0" applyNumberFormat="1" applyFont="1" applyFill="1" applyBorder="1"/>
    <xf numFmtId="0" fontId="0" fillId="0" borderId="7" xfId="0" applyFont="1" applyBorder="1"/>
    <xf numFmtId="0" fontId="0" fillId="3" borderId="11" xfId="0" applyFont="1" applyFill="1" applyBorder="1" applyAlignment="1">
      <alignment horizontal="center"/>
    </xf>
    <xf numFmtId="6" fontId="0" fillId="0" borderId="12" xfId="0" applyNumberFormat="1" applyFont="1" applyFill="1" applyBorder="1"/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6" fontId="0" fillId="0" borderId="5" xfId="0" applyNumberFormat="1" applyFont="1" applyFill="1" applyBorder="1"/>
    <xf numFmtId="0" fontId="0" fillId="0" borderId="10" xfId="0" applyFont="1" applyBorder="1"/>
    <xf numFmtId="0" fontId="8" fillId="0" borderId="1" xfId="0" applyFont="1" applyBorder="1" applyAlignment="1">
      <alignment horizontal="center"/>
    </xf>
    <xf numFmtId="0" fontId="0" fillId="0" borderId="3" xfId="0" applyFont="1" applyBorder="1"/>
    <xf numFmtId="1" fontId="0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1" fontId="11" fillId="0" borderId="1" xfId="0" applyNumberFormat="1" applyFont="1" applyFill="1" applyBorder="1"/>
    <xf numFmtId="0" fontId="0" fillId="0" borderId="1" xfId="0" applyBorder="1" applyAlignment="1">
      <alignment horizontal="center"/>
    </xf>
    <xf numFmtId="6" fontId="0" fillId="4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" fontId="0" fillId="0" borderId="0" xfId="0" applyNumberFormat="1" applyFill="1" applyBorder="1"/>
    <xf numFmtId="6" fontId="0" fillId="4" borderId="14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8" xfId="0" applyFont="1" applyFill="1" applyBorder="1"/>
    <xf numFmtId="0" fontId="0" fillId="0" borderId="15" xfId="0" applyFont="1" applyFill="1" applyBorder="1"/>
    <xf numFmtId="0" fontId="0" fillId="0" borderId="0" xfId="0" applyAlignment="1">
      <alignment horizontal="center"/>
    </xf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2" fillId="2" borderId="0" xfId="0" applyNumberFormat="1" applyFont="1" applyFill="1" applyAlignment="1">
      <alignment horizontal="center"/>
    </xf>
    <xf numFmtId="6" fontId="2" fillId="2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0" fillId="0" borderId="4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2" fillId="2" borderId="0" xfId="0" applyFont="1" applyFill="1" applyAlignment="1">
      <alignment horizontal="right"/>
    </xf>
    <xf numFmtId="0" fontId="0" fillId="3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0" fontId="8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65" fontId="3" fillId="0" borderId="0" xfId="0" applyNumberFormat="1" applyFont="1" applyFill="1" applyBorder="1"/>
    <xf numFmtId="0" fontId="3" fillId="0" borderId="0" xfId="0" applyFont="1" applyFill="1" applyBorder="1"/>
    <xf numFmtId="2" fontId="2" fillId="0" borderId="0" xfId="0" applyNumberFormat="1" applyFont="1" applyFill="1" applyBorder="1" applyAlignment="1">
      <alignment horizontal="center"/>
    </xf>
    <xf numFmtId="6" fontId="0" fillId="4" borderId="14" xfId="0" applyNumberFormat="1" applyFont="1" applyFill="1" applyBorder="1"/>
    <xf numFmtId="0" fontId="0" fillId="0" borderId="0" xfId="0" applyFont="1" applyBorder="1"/>
    <xf numFmtId="0" fontId="0" fillId="0" borderId="4" xfId="0" applyFont="1" applyFill="1" applyBorder="1"/>
    <xf numFmtId="0" fontId="0" fillId="0" borderId="8" xfId="0" applyFont="1" applyBorder="1"/>
    <xf numFmtId="0" fontId="0" fillId="0" borderId="15" xfId="0" applyFont="1" applyBorder="1"/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6" fontId="0" fillId="4" borderId="1" xfId="0" applyNumberFormat="1" applyFont="1" applyFill="1" applyBorder="1"/>
    <xf numFmtId="6" fontId="0" fillId="0" borderId="0" xfId="0" applyNumberFormat="1" applyFont="1" applyFill="1"/>
    <xf numFmtId="6" fontId="0" fillId="0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/>
    <xf numFmtId="6" fontId="0" fillId="5" borderId="4" xfId="0" applyNumberFormat="1" applyFont="1" applyFill="1" applyBorder="1" applyAlignment="1">
      <alignment horizontal="center"/>
    </xf>
    <xf numFmtId="6" fontId="0" fillId="5" borderId="1" xfId="0" applyNumberFormat="1" applyFont="1" applyFill="1" applyBorder="1" applyAlignment="1">
      <alignment horizontal="center"/>
    </xf>
    <xf numFmtId="6" fontId="0" fillId="4" borderId="0" xfId="0" applyNumberFormat="1" applyFont="1" applyFill="1" applyBorder="1"/>
    <xf numFmtId="6" fontId="0" fillId="4" borderId="0" xfId="0" applyNumberFormat="1" applyFont="1" applyFill="1"/>
    <xf numFmtId="6" fontId="0" fillId="5" borderId="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5" xfId="0" applyFont="1" applyFill="1" applyBorder="1"/>
    <xf numFmtId="2" fontId="2" fillId="2" borderId="15" xfId="0" applyNumberFormat="1" applyFont="1" applyFill="1" applyBorder="1"/>
    <xf numFmtId="0" fontId="0" fillId="0" borderId="15" xfId="0" applyFont="1" applyFill="1" applyBorder="1"/>
    <xf numFmtId="0" fontId="0" fillId="3" borderId="2" xfId="0" applyFont="1" applyFill="1" applyBorder="1" applyAlignment="1">
      <alignment horizontal="center"/>
    </xf>
    <xf numFmtId="0" fontId="2" fillId="2" borderId="4" xfId="0" applyFont="1" applyFill="1" applyBorder="1"/>
    <xf numFmtId="6" fontId="0" fillId="0" borderId="7" xfId="0" applyNumberFormat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1" xfId="0" applyFont="1" applyFill="1" applyBorder="1"/>
    <xf numFmtId="0" fontId="0" fillId="3" borderId="15" xfId="0" applyFont="1" applyFill="1" applyBorder="1" applyAlignment="1">
      <alignment horizontal="right"/>
    </xf>
    <xf numFmtId="0" fontId="2" fillId="2" borderId="3" xfId="0" applyFont="1" applyFill="1" applyBorder="1"/>
    <xf numFmtId="2" fontId="2" fillId="2" borderId="3" xfId="0" applyNumberFormat="1" applyFont="1" applyFill="1" applyBorder="1"/>
    <xf numFmtId="0" fontId="0" fillId="0" borderId="0" xfId="0"/>
    <xf numFmtId="0" fontId="0" fillId="0" borderId="1" xfId="0" applyBorder="1"/>
    <xf numFmtId="0" fontId="0" fillId="3" borderId="1" xfId="0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3" fillId="0" borderId="0" xfId="0" applyFont="1" applyFill="1" applyBorder="1"/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3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165" fontId="3" fillId="0" borderId="6" xfId="0" applyNumberFormat="1" applyFont="1" applyFill="1" applyBorder="1"/>
    <xf numFmtId="165" fontId="3" fillId="0" borderId="8" xfId="0" applyNumberFormat="1" applyFont="1" applyFill="1" applyBorder="1"/>
    <xf numFmtId="165" fontId="3" fillId="0" borderId="11" xfId="0" applyNumberFormat="1" applyFont="1" applyFill="1" applyBorder="1"/>
    <xf numFmtId="165" fontId="3" fillId="0" borderId="1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2" xfId="0" applyFont="1" applyFill="1" applyBorder="1"/>
    <xf numFmtId="0" fontId="0" fillId="0" borderId="0" xfId="0" applyFont="1" applyBorder="1" applyAlignment="1">
      <alignment horizontal="right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2" xfId="0" applyBorder="1"/>
    <xf numFmtId="1" fontId="3" fillId="0" borderId="3" xfId="0" applyNumberFormat="1" applyFont="1" applyFill="1" applyBorder="1"/>
    <xf numFmtId="2" fontId="2" fillId="2" borderId="10" xfId="0" applyNumberFormat="1" applyFont="1" applyFill="1" applyBorder="1"/>
    <xf numFmtId="0" fontId="2" fillId="2" borderId="6" xfId="0" applyFont="1" applyFill="1" applyBorder="1"/>
    <xf numFmtId="2" fontId="2" fillId="2" borderId="8" xfId="0" applyNumberFormat="1" applyFont="1" applyFill="1" applyBorder="1"/>
    <xf numFmtId="0" fontId="2" fillId="2" borderId="9" xfId="0" applyFont="1" applyFill="1" applyBorder="1"/>
    <xf numFmtId="2" fontId="2" fillId="2" borderId="5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8" xfId="0" applyFont="1" applyBorder="1"/>
    <xf numFmtId="164" fontId="5" fillId="3" borderId="0" xfId="1" applyNumberFormat="1" applyFont="1" applyFill="1" applyBorder="1"/>
    <xf numFmtId="166" fontId="5" fillId="7" borderId="14" xfId="1" applyNumberFormat="1" applyFont="1" applyFill="1" applyBorder="1" applyAlignment="1">
      <alignment horizontal="center"/>
    </xf>
    <xf numFmtId="166" fontId="5" fillId="7" borderId="1" xfId="1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6" fontId="5" fillId="7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6" fontId="0" fillId="5" borderId="0" xfId="0" applyNumberFormat="1" applyFill="1" applyBorder="1"/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10" xfId="0" applyFont="1" applyBorder="1"/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10" xfId="0" applyFont="1" applyBorder="1"/>
    <xf numFmtId="0" fontId="2" fillId="2" borderId="8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0" fillId="0" borderId="10" xfId="0" applyBorder="1"/>
    <xf numFmtId="0" fontId="2" fillId="2" borderId="10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14" fontId="16" fillId="0" borderId="15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DDEAC"/>
      <color rgb="FFFC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143"/>
  <sheetViews>
    <sheetView view="pageBreakPreview" topLeftCell="A67" zoomScaleNormal="100" zoomScaleSheetLayoutView="100" workbookViewId="0">
      <selection activeCell="A82" sqref="A82:A135"/>
    </sheetView>
  </sheetViews>
  <sheetFormatPr defaultRowHeight="14.4" x14ac:dyDescent="0.3"/>
  <cols>
    <col min="1" max="1" width="22.5546875" style="47" bestFit="1" customWidth="1"/>
    <col min="2" max="2" width="3" style="133" hidden="1" customWidth="1"/>
    <col min="3" max="3" width="3.44140625" style="147" hidden="1" customWidth="1"/>
    <col min="4" max="4" width="5.6640625" style="147" bestFit="1" customWidth="1"/>
    <col min="5" max="5" width="7.33203125" style="147" bestFit="1" customWidth="1"/>
    <col min="6" max="6" width="6" style="147" bestFit="1" customWidth="1"/>
    <col min="7" max="7" width="4" style="147" bestFit="1" customWidth="1"/>
    <col min="8" max="8" width="7.6640625" style="147" bestFit="1" customWidth="1"/>
    <col min="9" max="10" width="3.5546875" style="147" bestFit="1" customWidth="1"/>
    <col min="11" max="12" width="4" style="147" bestFit="1" customWidth="1"/>
    <col min="13" max="13" width="4" style="325" bestFit="1" customWidth="1"/>
    <col min="14" max="19" width="5.109375" bestFit="1" customWidth="1"/>
    <col min="20" max="20" width="6.5546875" bestFit="1" customWidth="1"/>
    <col min="21" max="21" width="5.109375" bestFit="1" customWidth="1"/>
    <col min="22" max="22" width="4" bestFit="1" customWidth="1"/>
    <col min="23" max="23" width="5.109375" bestFit="1" customWidth="1"/>
    <col min="24" max="24" width="4" bestFit="1" customWidth="1"/>
    <col min="25" max="25" width="5.109375" bestFit="1" customWidth="1"/>
    <col min="26" max="26" width="4" bestFit="1" customWidth="1"/>
    <col min="27" max="27" width="6.5546875" bestFit="1" customWidth="1"/>
    <col min="28" max="28" width="5.109375" bestFit="1" customWidth="1"/>
    <col min="29" max="29" width="2.88671875" bestFit="1" customWidth="1"/>
    <col min="30" max="30" width="5.109375" bestFit="1" customWidth="1"/>
    <col min="31" max="31" width="2.88671875" bestFit="1" customWidth="1"/>
    <col min="32" max="32" width="5.6640625" bestFit="1" customWidth="1"/>
    <col min="33" max="33" width="6" bestFit="1" customWidth="1"/>
    <col min="34" max="34" width="4" bestFit="1" customWidth="1"/>
    <col min="35" max="35" width="6.5546875" bestFit="1" customWidth="1"/>
    <col min="36" max="36" width="2.88671875" style="71" bestFit="1" customWidth="1"/>
    <col min="37" max="37" width="2" bestFit="1" customWidth="1"/>
    <col min="38" max="39" width="4" bestFit="1" customWidth="1"/>
  </cols>
  <sheetData>
    <row r="1" spans="1:36" x14ac:dyDescent="0.3">
      <c r="A1" s="587" t="s">
        <v>2464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101"/>
      <c r="AG1" s="101"/>
      <c r="AH1" s="101"/>
      <c r="AI1" s="101"/>
      <c r="AJ1" s="139"/>
    </row>
    <row r="2" spans="1:36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102"/>
      <c r="AG2" s="102"/>
      <c r="AH2" s="102"/>
      <c r="AI2" s="102"/>
      <c r="AJ2" s="140"/>
    </row>
    <row r="3" spans="1:36" x14ac:dyDescent="0.3">
      <c r="A3" s="1" t="s">
        <v>0</v>
      </c>
      <c r="B3" s="1" t="s">
        <v>22</v>
      </c>
      <c r="C3" s="1"/>
      <c r="D3" s="2" t="s">
        <v>2</v>
      </c>
      <c r="E3" s="61">
        <f>SUM(E4:E14)</f>
        <v>1035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 t="s">
        <v>8</v>
      </c>
      <c r="U3" s="1">
        <v>7</v>
      </c>
      <c r="V3" s="1" t="s">
        <v>1</v>
      </c>
      <c r="W3" s="1">
        <v>8</v>
      </c>
      <c r="X3" s="1" t="s">
        <v>1</v>
      </c>
      <c r="Y3" s="1">
        <v>9</v>
      </c>
      <c r="Z3" s="1" t="s">
        <v>1</v>
      </c>
      <c r="AA3" s="1" t="s">
        <v>8</v>
      </c>
      <c r="AB3" s="1">
        <v>10</v>
      </c>
      <c r="AC3" s="1"/>
      <c r="AD3" s="1">
        <v>11</v>
      </c>
      <c r="AE3" s="1"/>
    </row>
    <row r="4" spans="1:36" x14ac:dyDescent="0.3">
      <c r="A4" s="9" t="s">
        <v>127</v>
      </c>
      <c r="B4" s="9">
        <v>1</v>
      </c>
      <c r="C4" s="9" t="s">
        <v>27</v>
      </c>
      <c r="D4" s="11">
        <v>1</v>
      </c>
      <c r="E4" s="50">
        <v>300</v>
      </c>
      <c r="F4" s="6">
        <f t="shared" ref="F4:F33" si="0">SUM(N4:S4)+U4+W4+Y4+AB4+AD4</f>
        <v>2666</v>
      </c>
      <c r="G4" s="6">
        <f t="shared" ref="G4:G33" si="1">COUNT(N4,O4,P4,Q4,R4,S4,U4,W4,Y4,AB4,AD4)</f>
        <v>11</v>
      </c>
      <c r="H4" s="7">
        <f t="shared" ref="H4:H33" si="2">F4/G4</f>
        <v>242.36363636363637</v>
      </c>
      <c r="I4" s="159">
        <f t="shared" ref="I4:I33" si="3">(SUM(V4+X4+Z4)/30)+(COUNTIFS(AC4,"W")+(COUNTIFS(AE4,"W")))</f>
        <v>5</v>
      </c>
      <c r="J4" s="159">
        <f t="shared" ref="J4:J33" si="4">(3-(SUM(V4+X4+Z4)/30))+(COUNTIFS(AC4,"L")+(COUNTIFS(AE4,"L")))</f>
        <v>0</v>
      </c>
      <c r="K4" s="52">
        <f t="shared" ref="K4:K33" si="5">MAX(N4, O4, P4, Q4, R4, S4, U4, W4, Y4, AB4, AD4)</f>
        <v>300</v>
      </c>
      <c r="L4" s="148">
        <f t="shared" ref="L4:L33" si="6">MAX((SUM(N4:P4)), (SUM(Q4:S4)), (SUM(U4, W4, Y4)))</f>
        <v>836</v>
      </c>
      <c r="M4" s="84"/>
      <c r="N4" s="4">
        <v>213</v>
      </c>
      <c r="O4" s="4">
        <v>179</v>
      </c>
      <c r="P4" s="4">
        <v>221</v>
      </c>
      <c r="Q4" s="4">
        <v>277</v>
      </c>
      <c r="R4" s="4">
        <v>259</v>
      </c>
      <c r="S4" s="4">
        <v>300</v>
      </c>
      <c r="T4" s="10">
        <f t="shared" ref="T4:T33" si="7">SUM(N4:S4)</f>
        <v>1449</v>
      </c>
      <c r="U4" s="51">
        <v>258</v>
      </c>
      <c r="V4" s="4">
        <v>30</v>
      </c>
      <c r="W4" s="4">
        <v>203</v>
      </c>
      <c r="X4" s="4">
        <v>30</v>
      </c>
      <c r="Y4" s="4">
        <v>263</v>
      </c>
      <c r="Z4" s="4">
        <v>30</v>
      </c>
      <c r="AA4" s="1">
        <f t="shared" ref="AA4:AA33" si="8">SUM(T4:Z4)</f>
        <v>2263</v>
      </c>
      <c r="AB4" s="4">
        <v>268</v>
      </c>
      <c r="AC4" s="5" t="s">
        <v>23</v>
      </c>
      <c r="AD4" s="5">
        <v>225</v>
      </c>
      <c r="AE4" s="4" t="s">
        <v>23</v>
      </c>
    </row>
    <row r="5" spans="1:36" x14ac:dyDescent="0.3">
      <c r="A5" s="9" t="s">
        <v>352</v>
      </c>
      <c r="B5" s="9">
        <v>1</v>
      </c>
      <c r="C5" s="9" t="s">
        <v>27</v>
      </c>
      <c r="D5" s="11">
        <v>2</v>
      </c>
      <c r="E5" s="50">
        <v>200</v>
      </c>
      <c r="F5" s="6">
        <f t="shared" si="0"/>
        <v>2569</v>
      </c>
      <c r="G5" s="6">
        <f t="shared" si="1"/>
        <v>11</v>
      </c>
      <c r="H5" s="7">
        <f t="shared" si="2"/>
        <v>233.54545454545453</v>
      </c>
      <c r="I5" s="159">
        <f t="shared" si="3"/>
        <v>4</v>
      </c>
      <c r="J5" s="159">
        <f t="shared" si="4"/>
        <v>1</v>
      </c>
      <c r="K5" s="52">
        <f t="shared" si="5"/>
        <v>269</v>
      </c>
      <c r="L5" s="148">
        <f t="shared" si="6"/>
        <v>771</v>
      </c>
      <c r="M5" s="84"/>
      <c r="N5" s="4">
        <v>225</v>
      </c>
      <c r="O5" s="4">
        <v>171</v>
      </c>
      <c r="P5" s="4">
        <v>267</v>
      </c>
      <c r="Q5" s="4">
        <v>259</v>
      </c>
      <c r="R5" s="4">
        <v>239</v>
      </c>
      <c r="S5" s="4">
        <v>214</v>
      </c>
      <c r="T5" s="10">
        <f t="shared" si="7"/>
        <v>1375</v>
      </c>
      <c r="U5" s="51">
        <v>237</v>
      </c>
      <c r="V5" s="4">
        <v>30</v>
      </c>
      <c r="W5" s="4">
        <v>269</v>
      </c>
      <c r="X5" s="4">
        <v>30</v>
      </c>
      <c r="Y5" s="4">
        <v>265</v>
      </c>
      <c r="Z5" s="4">
        <v>30</v>
      </c>
      <c r="AA5" s="1">
        <f t="shared" si="8"/>
        <v>2236</v>
      </c>
      <c r="AB5" s="4">
        <v>257</v>
      </c>
      <c r="AC5" s="5" t="s">
        <v>23</v>
      </c>
      <c r="AD5" s="5">
        <v>166</v>
      </c>
      <c r="AE5" s="4" t="s">
        <v>24</v>
      </c>
    </row>
    <row r="6" spans="1:36" x14ac:dyDescent="0.3">
      <c r="A6" s="9" t="s">
        <v>285</v>
      </c>
      <c r="B6" s="9">
        <v>1</v>
      </c>
      <c r="C6" s="9" t="s">
        <v>27</v>
      </c>
      <c r="D6" s="503">
        <v>3</v>
      </c>
      <c r="E6" s="50">
        <v>125</v>
      </c>
      <c r="F6" s="6">
        <f t="shared" si="0"/>
        <v>2315</v>
      </c>
      <c r="G6" s="6">
        <f t="shared" si="1"/>
        <v>10</v>
      </c>
      <c r="H6" s="7">
        <f t="shared" si="2"/>
        <v>231.5</v>
      </c>
      <c r="I6" s="159">
        <f t="shared" si="3"/>
        <v>3</v>
      </c>
      <c r="J6" s="159">
        <f t="shared" si="4"/>
        <v>1</v>
      </c>
      <c r="K6" s="52">
        <f t="shared" si="5"/>
        <v>258</v>
      </c>
      <c r="L6" s="148">
        <f t="shared" si="6"/>
        <v>721</v>
      </c>
      <c r="M6" s="84"/>
      <c r="N6" s="4">
        <v>248</v>
      </c>
      <c r="O6" s="4">
        <v>244</v>
      </c>
      <c r="P6" s="4">
        <v>229</v>
      </c>
      <c r="Q6" s="4">
        <v>228</v>
      </c>
      <c r="R6" s="4">
        <v>214</v>
      </c>
      <c r="S6" s="4">
        <v>237</v>
      </c>
      <c r="T6" s="10">
        <f t="shared" si="7"/>
        <v>1400</v>
      </c>
      <c r="U6" s="51">
        <v>258</v>
      </c>
      <c r="V6" s="4">
        <v>30</v>
      </c>
      <c r="W6" s="4">
        <v>194</v>
      </c>
      <c r="X6" s="4">
        <v>30</v>
      </c>
      <c r="Y6" s="4">
        <v>231</v>
      </c>
      <c r="Z6" s="4">
        <v>30</v>
      </c>
      <c r="AA6" s="1">
        <f t="shared" si="8"/>
        <v>2173</v>
      </c>
      <c r="AB6" s="4">
        <v>232</v>
      </c>
      <c r="AC6" s="4" t="s">
        <v>24</v>
      </c>
    </row>
    <row r="7" spans="1:36" x14ac:dyDescent="0.3">
      <c r="A7" s="9" t="s">
        <v>129</v>
      </c>
      <c r="B7" s="9">
        <v>1</v>
      </c>
      <c r="C7" s="9" t="s">
        <v>27</v>
      </c>
      <c r="D7" s="503">
        <v>4</v>
      </c>
      <c r="E7" s="50">
        <v>125</v>
      </c>
      <c r="F7" s="6">
        <f t="shared" si="0"/>
        <v>2261</v>
      </c>
      <c r="G7" s="6">
        <f t="shared" si="1"/>
        <v>10</v>
      </c>
      <c r="H7" s="7">
        <f t="shared" si="2"/>
        <v>226.1</v>
      </c>
      <c r="I7" s="159">
        <f t="shared" si="3"/>
        <v>3</v>
      </c>
      <c r="J7" s="159">
        <f t="shared" si="4"/>
        <v>1</v>
      </c>
      <c r="K7" s="52">
        <f t="shared" si="5"/>
        <v>300</v>
      </c>
      <c r="L7" s="148">
        <f t="shared" si="6"/>
        <v>771</v>
      </c>
      <c r="M7" s="84"/>
      <c r="N7" s="4">
        <v>244</v>
      </c>
      <c r="O7" s="4">
        <v>179</v>
      </c>
      <c r="P7" s="4">
        <v>235</v>
      </c>
      <c r="Q7" s="4">
        <v>213</v>
      </c>
      <c r="R7" s="4">
        <v>258</v>
      </c>
      <c r="S7" s="4">
        <v>300</v>
      </c>
      <c r="T7" s="10">
        <f t="shared" si="7"/>
        <v>1429</v>
      </c>
      <c r="U7" s="51">
        <v>224</v>
      </c>
      <c r="V7" s="4">
        <v>30</v>
      </c>
      <c r="W7" s="4">
        <v>191</v>
      </c>
      <c r="X7" s="4">
        <v>30</v>
      </c>
      <c r="Y7" s="4">
        <v>236</v>
      </c>
      <c r="Z7" s="4">
        <v>30</v>
      </c>
      <c r="AA7" s="1">
        <f t="shared" si="8"/>
        <v>2170</v>
      </c>
      <c r="AB7" s="4">
        <v>181</v>
      </c>
      <c r="AC7" s="54" t="s">
        <v>24</v>
      </c>
    </row>
    <row r="8" spans="1:36" x14ac:dyDescent="0.3">
      <c r="A8" s="9" t="s">
        <v>432</v>
      </c>
      <c r="B8" s="9">
        <v>1</v>
      </c>
      <c r="C8" s="9" t="s">
        <v>27</v>
      </c>
      <c r="D8" s="503">
        <v>5</v>
      </c>
      <c r="E8" s="50">
        <v>75</v>
      </c>
      <c r="F8" s="6">
        <f t="shared" si="0"/>
        <v>2120</v>
      </c>
      <c r="G8" s="6">
        <f t="shared" si="1"/>
        <v>9</v>
      </c>
      <c r="H8" s="7">
        <f t="shared" si="2"/>
        <v>235.55555555555554</v>
      </c>
      <c r="I8" s="457">
        <f t="shared" si="3"/>
        <v>1</v>
      </c>
      <c r="J8" s="457">
        <f t="shared" si="4"/>
        <v>2</v>
      </c>
      <c r="K8" s="52">
        <f t="shared" si="5"/>
        <v>263</v>
      </c>
      <c r="L8" s="148">
        <f t="shared" si="6"/>
        <v>751</v>
      </c>
      <c r="M8" s="84"/>
      <c r="N8" s="4">
        <v>236</v>
      </c>
      <c r="O8" s="4">
        <v>258</v>
      </c>
      <c r="P8" s="4">
        <v>257</v>
      </c>
      <c r="Q8" s="4">
        <v>215</v>
      </c>
      <c r="R8" s="4">
        <v>263</v>
      </c>
      <c r="S8" s="4">
        <v>236</v>
      </c>
      <c r="T8" s="10">
        <f t="shared" si="7"/>
        <v>1465</v>
      </c>
      <c r="U8" s="51">
        <v>213</v>
      </c>
      <c r="V8" s="4">
        <v>0</v>
      </c>
      <c r="W8" s="4">
        <v>257</v>
      </c>
      <c r="X8" s="4">
        <v>30</v>
      </c>
      <c r="Y8" s="4">
        <v>185</v>
      </c>
      <c r="Z8" s="4">
        <v>0</v>
      </c>
      <c r="AA8" s="1">
        <f t="shared" si="8"/>
        <v>2150</v>
      </c>
    </row>
    <row r="9" spans="1:36" x14ac:dyDescent="0.3">
      <c r="A9" s="9" t="s">
        <v>133</v>
      </c>
      <c r="B9" s="9">
        <v>1</v>
      </c>
      <c r="C9" s="9" t="s">
        <v>27</v>
      </c>
      <c r="D9" s="503">
        <v>6</v>
      </c>
      <c r="E9" s="50">
        <v>60</v>
      </c>
      <c r="F9" s="6">
        <f t="shared" si="0"/>
        <v>2068</v>
      </c>
      <c r="G9" s="6">
        <f t="shared" si="1"/>
        <v>9</v>
      </c>
      <c r="H9" s="7">
        <f t="shared" si="2"/>
        <v>229.77777777777777</v>
      </c>
      <c r="I9" s="159">
        <f t="shared" si="3"/>
        <v>2</v>
      </c>
      <c r="J9" s="159">
        <f t="shared" si="4"/>
        <v>1</v>
      </c>
      <c r="K9" s="52">
        <f t="shared" si="5"/>
        <v>266</v>
      </c>
      <c r="L9" s="148">
        <f t="shared" si="6"/>
        <v>716</v>
      </c>
      <c r="M9" s="84"/>
      <c r="N9" s="4">
        <v>202</v>
      </c>
      <c r="O9" s="4">
        <v>266</v>
      </c>
      <c r="P9" s="4">
        <v>248</v>
      </c>
      <c r="Q9" s="4">
        <v>236</v>
      </c>
      <c r="R9" s="4">
        <v>224</v>
      </c>
      <c r="S9" s="4">
        <v>215</v>
      </c>
      <c r="T9" s="10">
        <f t="shared" si="7"/>
        <v>1391</v>
      </c>
      <c r="U9" s="51">
        <v>238</v>
      </c>
      <c r="V9" s="4">
        <v>30</v>
      </c>
      <c r="W9" s="4">
        <v>212</v>
      </c>
      <c r="X9" s="4">
        <v>30</v>
      </c>
      <c r="Y9" s="4">
        <v>227</v>
      </c>
      <c r="Z9" s="4">
        <v>0</v>
      </c>
      <c r="AA9" s="1">
        <f t="shared" si="8"/>
        <v>2128</v>
      </c>
    </row>
    <row r="10" spans="1:36" x14ac:dyDescent="0.3">
      <c r="A10" s="9" t="s">
        <v>131</v>
      </c>
      <c r="B10" s="9">
        <v>1</v>
      </c>
      <c r="C10" s="9" t="s">
        <v>27</v>
      </c>
      <c r="D10" s="503">
        <v>7</v>
      </c>
      <c r="E10" s="50">
        <v>45</v>
      </c>
      <c r="F10" s="6">
        <f t="shared" si="0"/>
        <v>2018</v>
      </c>
      <c r="G10" s="6">
        <f t="shared" si="1"/>
        <v>9</v>
      </c>
      <c r="H10" s="7">
        <f t="shared" si="2"/>
        <v>224.22222222222223</v>
      </c>
      <c r="I10" s="159">
        <f t="shared" si="3"/>
        <v>3</v>
      </c>
      <c r="J10" s="159">
        <f t="shared" si="4"/>
        <v>0</v>
      </c>
      <c r="K10" s="52">
        <f t="shared" si="5"/>
        <v>247</v>
      </c>
      <c r="L10" s="148">
        <f t="shared" si="6"/>
        <v>676</v>
      </c>
      <c r="M10" s="84"/>
      <c r="N10" s="4">
        <v>212</v>
      </c>
      <c r="O10" s="4">
        <v>215</v>
      </c>
      <c r="P10" s="4">
        <v>247</v>
      </c>
      <c r="Q10" s="4">
        <v>198</v>
      </c>
      <c r="R10" s="4">
        <v>224</v>
      </c>
      <c r="S10" s="4">
        <v>246</v>
      </c>
      <c r="T10" s="10">
        <f t="shared" si="7"/>
        <v>1342</v>
      </c>
      <c r="U10" s="51">
        <v>237</v>
      </c>
      <c r="V10" s="4">
        <v>30</v>
      </c>
      <c r="W10" s="4">
        <v>238</v>
      </c>
      <c r="X10" s="4">
        <v>30</v>
      </c>
      <c r="Y10" s="4">
        <v>201</v>
      </c>
      <c r="Z10" s="4">
        <v>30</v>
      </c>
      <c r="AA10" s="1">
        <f t="shared" si="8"/>
        <v>2108</v>
      </c>
    </row>
    <row r="11" spans="1:36" x14ac:dyDescent="0.3">
      <c r="A11" s="9" t="s">
        <v>195</v>
      </c>
      <c r="B11" s="9">
        <v>1</v>
      </c>
      <c r="C11" s="9" t="s">
        <v>27</v>
      </c>
      <c r="D11" s="503">
        <v>8</v>
      </c>
      <c r="E11" s="50">
        <v>40</v>
      </c>
      <c r="F11" s="6">
        <f t="shared" si="0"/>
        <v>2046</v>
      </c>
      <c r="G11" s="6">
        <f t="shared" si="1"/>
        <v>9</v>
      </c>
      <c r="H11" s="7">
        <f t="shared" si="2"/>
        <v>227.33333333333334</v>
      </c>
      <c r="I11" s="159">
        <f t="shared" si="3"/>
        <v>1</v>
      </c>
      <c r="J11" s="159">
        <f t="shared" si="4"/>
        <v>2</v>
      </c>
      <c r="K11" s="52">
        <f t="shared" si="5"/>
        <v>289</v>
      </c>
      <c r="L11" s="148">
        <f t="shared" si="6"/>
        <v>684</v>
      </c>
      <c r="M11" s="84"/>
      <c r="N11" s="4">
        <v>289</v>
      </c>
      <c r="O11" s="4">
        <v>205</v>
      </c>
      <c r="P11" s="4">
        <v>187</v>
      </c>
      <c r="Q11" s="4">
        <v>198</v>
      </c>
      <c r="R11" s="4">
        <v>204</v>
      </c>
      <c r="S11" s="4">
        <v>279</v>
      </c>
      <c r="T11" s="10">
        <f t="shared" si="7"/>
        <v>1362</v>
      </c>
      <c r="U11" s="105">
        <v>258</v>
      </c>
      <c r="V11" s="4">
        <v>30</v>
      </c>
      <c r="W11" s="4">
        <v>214</v>
      </c>
      <c r="X11" s="4">
        <v>0</v>
      </c>
      <c r="Y11" s="4">
        <v>212</v>
      </c>
      <c r="Z11" s="4">
        <v>0</v>
      </c>
      <c r="AA11" s="1">
        <f t="shared" si="8"/>
        <v>2076</v>
      </c>
    </row>
    <row r="12" spans="1:36" x14ac:dyDescent="0.3">
      <c r="A12" s="9" t="s">
        <v>296</v>
      </c>
      <c r="B12" s="9">
        <v>1</v>
      </c>
      <c r="C12" s="9" t="s">
        <v>27</v>
      </c>
      <c r="D12" s="503">
        <v>9</v>
      </c>
      <c r="E12" s="50">
        <v>35</v>
      </c>
      <c r="F12" s="6">
        <f t="shared" si="0"/>
        <v>1982</v>
      </c>
      <c r="G12" s="6">
        <f t="shared" si="1"/>
        <v>9</v>
      </c>
      <c r="H12" s="7">
        <f t="shared" si="2"/>
        <v>220.22222222222223</v>
      </c>
      <c r="I12" s="159">
        <f t="shared" si="3"/>
        <v>3</v>
      </c>
      <c r="J12" s="159">
        <f t="shared" si="4"/>
        <v>0</v>
      </c>
      <c r="K12" s="52">
        <f t="shared" si="5"/>
        <v>257</v>
      </c>
      <c r="L12" s="148">
        <f t="shared" si="6"/>
        <v>712</v>
      </c>
      <c r="M12" s="84"/>
      <c r="N12" s="4">
        <v>195</v>
      </c>
      <c r="O12" s="4">
        <v>187</v>
      </c>
      <c r="P12" s="4">
        <v>216</v>
      </c>
      <c r="Q12" s="4">
        <v>257</v>
      </c>
      <c r="R12" s="4">
        <v>202</v>
      </c>
      <c r="S12" s="4">
        <v>253</v>
      </c>
      <c r="T12" s="10">
        <f t="shared" si="7"/>
        <v>1310</v>
      </c>
      <c r="U12" s="51">
        <v>244</v>
      </c>
      <c r="V12" s="4">
        <v>30</v>
      </c>
      <c r="W12" s="4">
        <v>204</v>
      </c>
      <c r="X12" s="4">
        <v>30</v>
      </c>
      <c r="Y12" s="4">
        <v>224</v>
      </c>
      <c r="Z12" s="4">
        <v>30</v>
      </c>
      <c r="AA12" s="1">
        <f t="shared" si="8"/>
        <v>2072</v>
      </c>
    </row>
    <row r="13" spans="1:36" x14ac:dyDescent="0.3">
      <c r="A13" s="9" t="s">
        <v>128</v>
      </c>
      <c r="B13" s="9">
        <v>1</v>
      </c>
      <c r="C13" s="9" t="s">
        <v>27</v>
      </c>
      <c r="D13" s="503">
        <v>10</v>
      </c>
      <c r="E13" s="50">
        <v>30</v>
      </c>
      <c r="F13" s="6">
        <f t="shared" si="0"/>
        <v>1948</v>
      </c>
      <c r="G13" s="6">
        <f t="shared" si="1"/>
        <v>9</v>
      </c>
      <c r="H13" s="7">
        <f t="shared" si="2"/>
        <v>216.44444444444446</v>
      </c>
      <c r="I13" s="159">
        <f t="shared" si="3"/>
        <v>3</v>
      </c>
      <c r="J13" s="159">
        <f t="shared" si="4"/>
        <v>0</v>
      </c>
      <c r="K13" s="52">
        <f t="shared" si="5"/>
        <v>279</v>
      </c>
      <c r="L13" s="148">
        <f t="shared" si="6"/>
        <v>713</v>
      </c>
      <c r="M13" s="84"/>
      <c r="N13" s="4">
        <v>184</v>
      </c>
      <c r="O13" s="4">
        <v>279</v>
      </c>
      <c r="P13" s="4">
        <v>250</v>
      </c>
      <c r="Q13" s="4">
        <v>213</v>
      </c>
      <c r="R13" s="4">
        <v>210</v>
      </c>
      <c r="S13" s="4">
        <v>208</v>
      </c>
      <c r="T13" s="10">
        <f t="shared" si="7"/>
        <v>1344</v>
      </c>
      <c r="U13" s="51">
        <v>191</v>
      </c>
      <c r="V13" s="4">
        <v>30</v>
      </c>
      <c r="W13" s="4">
        <v>222</v>
      </c>
      <c r="X13" s="4">
        <v>30</v>
      </c>
      <c r="Y13" s="4">
        <v>191</v>
      </c>
      <c r="Z13" s="4">
        <v>30</v>
      </c>
      <c r="AA13" s="1">
        <f t="shared" si="8"/>
        <v>2038</v>
      </c>
    </row>
    <row r="14" spans="1:36" x14ac:dyDescent="0.3">
      <c r="A14" s="9" t="s">
        <v>214</v>
      </c>
      <c r="B14" s="9">
        <v>1</v>
      </c>
      <c r="C14" s="9" t="s">
        <v>27</v>
      </c>
      <c r="D14" s="503">
        <v>11</v>
      </c>
      <c r="E14" s="58"/>
      <c r="F14" s="6">
        <f t="shared" si="0"/>
        <v>1970</v>
      </c>
      <c r="G14" s="6">
        <f t="shared" si="1"/>
        <v>9</v>
      </c>
      <c r="H14" s="7">
        <f t="shared" si="2"/>
        <v>218.88888888888889</v>
      </c>
      <c r="I14" s="159">
        <f t="shared" si="3"/>
        <v>2</v>
      </c>
      <c r="J14" s="159">
        <f t="shared" si="4"/>
        <v>1</v>
      </c>
      <c r="K14" s="52">
        <f t="shared" si="5"/>
        <v>300</v>
      </c>
      <c r="L14" s="148">
        <f t="shared" si="6"/>
        <v>682</v>
      </c>
      <c r="M14" s="84"/>
      <c r="N14" s="4">
        <v>204</v>
      </c>
      <c r="O14" s="4">
        <v>161</v>
      </c>
      <c r="P14" s="4">
        <v>300</v>
      </c>
      <c r="Q14" s="4">
        <v>255</v>
      </c>
      <c r="R14" s="4">
        <v>236</v>
      </c>
      <c r="S14" s="4">
        <v>191</v>
      </c>
      <c r="T14" s="10">
        <f t="shared" si="7"/>
        <v>1347</v>
      </c>
      <c r="U14" s="51">
        <v>223</v>
      </c>
      <c r="V14" s="4">
        <v>30</v>
      </c>
      <c r="W14" s="4">
        <v>192</v>
      </c>
      <c r="X14" s="4">
        <v>30</v>
      </c>
      <c r="Y14" s="4">
        <v>208</v>
      </c>
      <c r="Z14" s="4">
        <v>0</v>
      </c>
      <c r="AA14" s="1">
        <f t="shared" si="8"/>
        <v>2030</v>
      </c>
    </row>
    <row r="15" spans="1:36" x14ac:dyDescent="0.3">
      <c r="A15" s="9" t="s">
        <v>146</v>
      </c>
      <c r="B15" s="9">
        <v>1</v>
      </c>
      <c r="C15" s="9" t="s">
        <v>27</v>
      </c>
      <c r="D15" s="503">
        <v>12</v>
      </c>
      <c r="E15" s="8"/>
      <c r="F15" s="6">
        <f t="shared" si="0"/>
        <v>1956</v>
      </c>
      <c r="G15" s="6">
        <f t="shared" si="1"/>
        <v>9</v>
      </c>
      <c r="H15" s="7">
        <f t="shared" si="2"/>
        <v>217.33333333333334</v>
      </c>
      <c r="I15" s="159">
        <f t="shared" si="3"/>
        <v>2</v>
      </c>
      <c r="J15" s="159">
        <f t="shared" si="4"/>
        <v>1</v>
      </c>
      <c r="K15" s="52">
        <f t="shared" si="5"/>
        <v>278</v>
      </c>
      <c r="L15" s="148">
        <f t="shared" si="6"/>
        <v>677</v>
      </c>
      <c r="M15" s="84"/>
      <c r="N15" s="4">
        <v>213</v>
      </c>
      <c r="O15" s="4">
        <v>231</v>
      </c>
      <c r="P15" s="4">
        <v>233</v>
      </c>
      <c r="Q15" s="4">
        <v>205</v>
      </c>
      <c r="R15" s="4">
        <v>278</v>
      </c>
      <c r="S15" s="4">
        <v>194</v>
      </c>
      <c r="T15" s="10">
        <f t="shared" si="7"/>
        <v>1354</v>
      </c>
      <c r="U15" s="51">
        <v>205</v>
      </c>
      <c r="V15" s="4">
        <v>30</v>
      </c>
      <c r="W15" s="4">
        <v>168</v>
      </c>
      <c r="X15" s="4">
        <v>0</v>
      </c>
      <c r="Y15" s="4">
        <v>229</v>
      </c>
      <c r="Z15" s="4">
        <v>30</v>
      </c>
      <c r="AA15" s="1">
        <f t="shared" si="8"/>
        <v>2016</v>
      </c>
    </row>
    <row r="16" spans="1:36" x14ac:dyDescent="0.3">
      <c r="A16" s="9" t="s">
        <v>215</v>
      </c>
      <c r="B16" s="9">
        <v>1</v>
      </c>
      <c r="C16" s="9" t="s">
        <v>27</v>
      </c>
      <c r="D16" s="503">
        <v>13</v>
      </c>
      <c r="E16" s="8"/>
      <c r="F16" s="6">
        <f t="shared" si="0"/>
        <v>1897</v>
      </c>
      <c r="G16" s="6">
        <f t="shared" si="1"/>
        <v>9</v>
      </c>
      <c r="H16" s="7">
        <f t="shared" si="2"/>
        <v>210.77777777777777</v>
      </c>
      <c r="I16" s="159">
        <f t="shared" si="3"/>
        <v>2</v>
      </c>
      <c r="J16" s="159">
        <f t="shared" si="4"/>
        <v>1</v>
      </c>
      <c r="K16" s="52">
        <f t="shared" si="5"/>
        <v>269</v>
      </c>
      <c r="L16" s="148">
        <f t="shared" si="6"/>
        <v>706</v>
      </c>
      <c r="M16" s="84"/>
      <c r="N16" s="4">
        <v>244</v>
      </c>
      <c r="O16" s="4">
        <v>209</v>
      </c>
      <c r="P16" s="4">
        <v>184</v>
      </c>
      <c r="Q16" s="4">
        <v>215</v>
      </c>
      <c r="R16" s="4">
        <v>269</v>
      </c>
      <c r="S16" s="4">
        <v>222</v>
      </c>
      <c r="T16" s="10">
        <f t="shared" si="7"/>
        <v>1343</v>
      </c>
      <c r="U16" s="51">
        <v>233</v>
      </c>
      <c r="V16" s="4">
        <v>30</v>
      </c>
      <c r="W16" s="4">
        <v>160</v>
      </c>
      <c r="X16" s="4">
        <v>30</v>
      </c>
      <c r="Y16" s="4">
        <v>161</v>
      </c>
      <c r="Z16" s="4">
        <v>0</v>
      </c>
      <c r="AA16" s="1">
        <f t="shared" si="8"/>
        <v>1957</v>
      </c>
    </row>
    <row r="17" spans="1:27" x14ac:dyDescent="0.3">
      <c r="A17" s="9" t="s">
        <v>134</v>
      </c>
      <c r="B17" s="9">
        <v>1</v>
      </c>
      <c r="C17" s="9" t="s">
        <v>27</v>
      </c>
      <c r="D17" s="503">
        <v>14</v>
      </c>
      <c r="E17" s="8"/>
      <c r="F17" s="6">
        <f t="shared" si="0"/>
        <v>1888</v>
      </c>
      <c r="G17" s="6">
        <f t="shared" si="1"/>
        <v>9</v>
      </c>
      <c r="H17" s="7">
        <f t="shared" si="2"/>
        <v>209.77777777777777</v>
      </c>
      <c r="I17" s="159">
        <f t="shared" si="3"/>
        <v>2</v>
      </c>
      <c r="J17" s="159">
        <f t="shared" si="4"/>
        <v>1</v>
      </c>
      <c r="K17" s="52">
        <f t="shared" si="5"/>
        <v>245</v>
      </c>
      <c r="L17" s="148">
        <f t="shared" si="6"/>
        <v>694</v>
      </c>
      <c r="M17" s="84"/>
      <c r="N17" s="4">
        <v>224</v>
      </c>
      <c r="O17" s="4">
        <v>245</v>
      </c>
      <c r="P17" s="4">
        <v>225</v>
      </c>
      <c r="Q17" s="4">
        <v>179</v>
      </c>
      <c r="R17" s="4">
        <v>226</v>
      </c>
      <c r="S17" s="4">
        <v>185</v>
      </c>
      <c r="T17" s="10">
        <f t="shared" si="7"/>
        <v>1284</v>
      </c>
      <c r="U17" s="51">
        <v>233</v>
      </c>
      <c r="V17" s="4">
        <v>30</v>
      </c>
      <c r="W17" s="4">
        <v>145</v>
      </c>
      <c r="X17" s="4">
        <v>0</v>
      </c>
      <c r="Y17" s="4">
        <v>226</v>
      </c>
      <c r="Z17" s="4">
        <v>30</v>
      </c>
      <c r="AA17" s="1">
        <f t="shared" si="8"/>
        <v>1948</v>
      </c>
    </row>
    <row r="18" spans="1:27" x14ac:dyDescent="0.3">
      <c r="A18" s="9" t="s">
        <v>719</v>
      </c>
      <c r="B18" s="9">
        <v>1</v>
      </c>
      <c r="C18" s="9" t="s">
        <v>27</v>
      </c>
      <c r="D18" s="503">
        <v>15</v>
      </c>
      <c r="E18" s="8"/>
      <c r="F18" s="6">
        <f t="shared" si="0"/>
        <v>1916</v>
      </c>
      <c r="G18" s="6">
        <f t="shared" si="1"/>
        <v>9</v>
      </c>
      <c r="H18" s="7">
        <f t="shared" si="2"/>
        <v>212.88888888888889</v>
      </c>
      <c r="I18" s="159">
        <f t="shared" si="3"/>
        <v>1</v>
      </c>
      <c r="J18" s="159">
        <f t="shared" si="4"/>
        <v>2</v>
      </c>
      <c r="K18" s="52">
        <f t="shared" si="5"/>
        <v>257</v>
      </c>
      <c r="L18" s="148">
        <f t="shared" si="6"/>
        <v>744</v>
      </c>
      <c r="M18" s="84"/>
      <c r="N18" s="4">
        <v>246</v>
      </c>
      <c r="O18" s="4">
        <v>257</v>
      </c>
      <c r="P18" s="4">
        <v>241</v>
      </c>
      <c r="Q18" s="4">
        <v>235</v>
      </c>
      <c r="R18" s="4">
        <v>184</v>
      </c>
      <c r="S18" s="4">
        <v>238</v>
      </c>
      <c r="T18" s="10">
        <f t="shared" si="7"/>
        <v>1401</v>
      </c>
      <c r="U18" s="51">
        <v>133</v>
      </c>
      <c r="V18" s="4">
        <v>0</v>
      </c>
      <c r="W18" s="4">
        <v>245</v>
      </c>
      <c r="X18" s="4">
        <v>30</v>
      </c>
      <c r="Y18" s="4">
        <v>137</v>
      </c>
      <c r="Z18" s="4">
        <v>0</v>
      </c>
      <c r="AA18" s="1">
        <f t="shared" si="8"/>
        <v>1946</v>
      </c>
    </row>
    <row r="19" spans="1:27" x14ac:dyDescent="0.3">
      <c r="A19" s="9" t="s">
        <v>141</v>
      </c>
      <c r="B19" s="9">
        <v>1</v>
      </c>
      <c r="C19" s="9" t="s">
        <v>27</v>
      </c>
      <c r="D19" s="503">
        <v>16</v>
      </c>
      <c r="E19" s="8"/>
      <c r="F19" s="6">
        <f t="shared" si="0"/>
        <v>1867</v>
      </c>
      <c r="G19" s="6">
        <f t="shared" si="1"/>
        <v>9</v>
      </c>
      <c r="H19" s="7">
        <f t="shared" si="2"/>
        <v>207.44444444444446</v>
      </c>
      <c r="I19" s="159">
        <f t="shared" si="3"/>
        <v>2</v>
      </c>
      <c r="J19" s="159">
        <f t="shared" si="4"/>
        <v>1</v>
      </c>
      <c r="K19" s="52">
        <f t="shared" si="5"/>
        <v>244</v>
      </c>
      <c r="L19" s="148">
        <f t="shared" si="6"/>
        <v>647</v>
      </c>
      <c r="M19" s="84"/>
      <c r="N19" s="4">
        <v>244</v>
      </c>
      <c r="O19" s="4">
        <v>179</v>
      </c>
      <c r="P19" s="4">
        <v>224</v>
      </c>
      <c r="Q19" s="4">
        <v>199</v>
      </c>
      <c r="R19" s="4">
        <v>205</v>
      </c>
      <c r="S19" s="4">
        <v>205</v>
      </c>
      <c r="T19" s="10">
        <f t="shared" si="7"/>
        <v>1256</v>
      </c>
      <c r="U19" s="51">
        <v>194</v>
      </c>
      <c r="V19" s="4">
        <v>0</v>
      </c>
      <c r="W19" s="4">
        <v>218</v>
      </c>
      <c r="X19" s="4">
        <v>30</v>
      </c>
      <c r="Y19" s="4">
        <v>199</v>
      </c>
      <c r="Z19" s="4">
        <v>30</v>
      </c>
      <c r="AA19" s="1">
        <f t="shared" si="8"/>
        <v>1927</v>
      </c>
    </row>
    <row r="20" spans="1:27" x14ac:dyDescent="0.3">
      <c r="A20" s="9" t="s">
        <v>202</v>
      </c>
      <c r="B20" s="9">
        <v>1</v>
      </c>
      <c r="C20" s="9" t="s">
        <v>27</v>
      </c>
      <c r="D20" s="503">
        <v>17</v>
      </c>
      <c r="E20" s="8"/>
      <c r="F20" s="6">
        <f t="shared" si="0"/>
        <v>1889</v>
      </c>
      <c r="G20" s="6">
        <f t="shared" si="1"/>
        <v>9</v>
      </c>
      <c r="H20" s="7">
        <f t="shared" si="2"/>
        <v>209.88888888888889</v>
      </c>
      <c r="I20" s="159">
        <f t="shared" si="3"/>
        <v>1</v>
      </c>
      <c r="J20" s="159">
        <f t="shared" si="4"/>
        <v>2</v>
      </c>
      <c r="K20" s="52">
        <f t="shared" si="5"/>
        <v>248</v>
      </c>
      <c r="L20" s="148">
        <f t="shared" si="6"/>
        <v>694</v>
      </c>
      <c r="M20" s="84"/>
      <c r="N20" s="4">
        <v>209</v>
      </c>
      <c r="O20" s="4">
        <v>191</v>
      </c>
      <c r="P20" s="4">
        <v>192</v>
      </c>
      <c r="Q20" s="4">
        <v>225</v>
      </c>
      <c r="R20" s="4">
        <v>248</v>
      </c>
      <c r="S20" s="4">
        <v>221</v>
      </c>
      <c r="T20" s="10">
        <f t="shared" si="7"/>
        <v>1286</v>
      </c>
      <c r="U20" s="51">
        <v>200</v>
      </c>
      <c r="V20" s="4">
        <v>0</v>
      </c>
      <c r="W20" s="4">
        <v>215</v>
      </c>
      <c r="X20" s="4">
        <v>0</v>
      </c>
      <c r="Y20" s="4">
        <v>188</v>
      </c>
      <c r="Z20" s="4">
        <v>30</v>
      </c>
      <c r="AA20" s="1">
        <f t="shared" si="8"/>
        <v>1919</v>
      </c>
    </row>
    <row r="21" spans="1:27" x14ac:dyDescent="0.3">
      <c r="A21" s="9" t="s">
        <v>235</v>
      </c>
      <c r="B21" s="9">
        <v>1</v>
      </c>
      <c r="C21" s="9" t="s">
        <v>27</v>
      </c>
      <c r="D21" s="503">
        <v>18</v>
      </c>
      <c r="E21" s="8"/>
      <c r="F21" s="6">
        <f t="shared" si="0"/>
        <v>1880</v>
      </c>
      <c r="G21" s="6">
        <f t="shared" si="1"/>
        <v>9</v>
      </c>
      <c r="H21" s="7">
        <f t="shared" si="2"/>
        <v>208.88888888888889</v>
      </c>
      <c r="I21" s="159">
        <f t="shared" si="3"/>
        <v>1</v>
      </c>
      <c r="J21" s="159">
        <f t="shared" si="4"/>
        <v>2</v>
      </c>
      <c r="K21" s="52">
        <f t="shared" si="5"/>
        <v>257</v>
      </c>
      <c r="L21" s="148">
        <f t="shared" si="6"/>
        <v>673</v>
      </c>
      <c r="M21" s="84"/>
      <c r="N21" s="4">
        <v>186</v>
      </c>
      <c r="O21" s="4">
        <v>257</v>
      </c>
      <c r="P21" s="4">
        <v>230</v>
      </c>
      <c r="Q21" s="4">
        <v>226</v>
      </c>
      <c r="R21" s="4">
        <v>201</v>
      </c>
      <c r="S21" s="4">
        <v>225</v>
      </c>
      <c r="T21" s="10">
        <f t="shared" si="7"/>
        <v>1325</v>
      </c>
      <c r="U21" s="51">
        <v>257</v>
      </c>
      <c r="V21" s="4">
        <v>30</v>
      </c>
      <c r="W21" s="4">
        <v>128</v>
      </c>
      <c r="X21" s="4">
        <v>0</v>
      </c>
      <c r="Y21" s="4">
        <v>170</v>
      </c>
      <c r="Z21" s="4">
        <v>0</v>
      </c>
      <c r="AA21" s="1">
        <f t="shared" si="8"/>
        <v>1910</v>
      </c>
    </row>
    <row r="22" spans="1:27" x14ac:dyDescent="0.3">
      <c r="A22" s="9" t="s">
        <v>179</v>
      </c>
      <c r="B22" s="9">
        <v>1</v>
      </c>
      <c r="C22" s="9" t="s">
        <v>27</v>
      </c>
      <c r="D22" s="503">
        <v>19</v>
      </c>
      <c r="E22" s="8"/>
      <c r="F22" s="6">
        <f t="shared" si="0"/>
        <v>1872</v>
      </c>
      <c r="G22" s="6">
        <f t="shared" si="1"/>
        <v>9</v>
      </c>
      <c r="H22" s="7">
        <f t="shared" si="2"/>
        <v>208</v>
      </c>
      <c r="I22" s="159">
        <f t="shared" si="3"/>
        <v>1</v>
      </c>
      <c r="J22" s="159">
        <f t="shared" si="4"/>
        <v>2</v>
      </c>
      <c r="K22" s="52">
        <f t="shared" si="5"/>
        <v>256</v>
      </c>
      <c r="L22" s="148">
        <f t="shared" si="6"/>
        <v>694</v>
      </c>
      <c r="M22" s="84"/>
      <c r="N22" s="4">
        <v>245</v>
      </c>
      <c r="O22" s="4">
        <v>202</v>
      </c>
      <c r="P22" s="4">
        <v>158</v>
      </c>
      <c r="Q22" s="4">
        <v>201</v>
      </c>
      <c r="R22" s="4">
        <v>256</v>
      </c>
      <c r="S22" s="4">
        <v>237</v>
      </c>
      <c r="T22" s="10">
        <f t="shared" si="7"/>
        <v>1299</v>
      </c>
      <c r="U22" s="51">
        <v>185</v>
      </c>
      <c r="V22" s="4">
        <v>0</v>
      </c>
      <c r="W22" s="4">
        <v>201</v>
      </c>
      <c r="X22" s="4">
        <v>30</v>
      </c>
      <c r="Y22" s="4">
        <v>187</v>
      </c>
      <c r="Z22" s="4">
        <v>0</v>
      </c>
      <c r="AA22" s="1">
        <f t="shared" si="8"/>
        <v>1902</v>
      </c>
    </row>
    <row r="23" spans="1:27" x14ac:dyDescent="0.3">
      <c r="A23" s="9" t="s">
        <v>514</v>
      </c>
      <c r="B23" s="9">
        <v>1</v>
      </c>
      <c r="C23" s="9" t="s">
        <v>27</v>
      </c>
      <c r="D23" s="503">
        <v>20</v>
      </c>
      <c r="E23" s="8"/>
      <c r="F23" s="6">
        <f t="shared" si="0"/>
        <v>1827</v>
      </c>
      <c r="G23" s="6">
        <f t="shared" si="1"/>
        <v>9</v>
      </c>
      <c r="H23" s="7">
        <f t="shared" si="2"/>
        <v>203</v>
      </c>
      <c r="I23" s="159">
        <f t="shared" si="3"/>
        <v>2</v>
      </c>
      <c r="J23" s="159">
        <f t="shared" si="4"/>
        <v>1</v>
      </c>
      <c r="K23" s="52">
        <f t="shared" si="5"/>
        <v>224</v>
      </c>
      <c r="L23" s="148">
        <f t="shared" si="6"/>
        <v>634</v>
      </c>
      <c r="M23" s="84"/>
      <c r="N23" s="4">
        <v>190</v>
      </c>
      <c r="O23" s="4">
        <v>224</v>
      </c>
      <c r="P23" s="4">
        <v>220</v>
      </c>
      <c r="Q23" s="4">
        <v>157</v>
      </c>
      <c r="R23" s="4">
        <v>222</v>
      </c>
      <c r="S23" s="4">
        <v>222</v>
      </c>
      <c r="T23" s="10">
        <f t="shared" si="7"/>
        <v>1235</v>
      </c>
      <c r="U23" s="70">
        <v>199</v>
      </c>
      <c r="V23" s="507">
        <v>30</v>
      </c>
      <c r="W23" s="507">
        <v>181</v>
      </c>
      <c r="X23" s="507">
        <v>0</v>
      </c>
      <c r="Y23" s="507">
        <v>212</v>
      </c>
      <c r="Z23" s="507">
        <v>30</v>
      </c>
      <c r="AA23" s="1">
        <f t="shared" si="8"/>
        <v>1887</v>
      </c>
    </row>
    <row r="24" spans="1:27" x14ac:dyDescent="0.3">
      <c r="A24" s="9" t="s">
        <v>191</v>
      </c>
      <c r="B24" s="9">
        <v>1</v>
      </c>
      <c r="C24" s="9" t="s">
        <v>27</v>
      </c>
      <c r="D24" s="503">
        <v>21</v>
      </c>
      <c r="E24" s="8"/>
      <c r="F24" s="6">
        <f t="shared" si="0"/>
        <v>1855</v>
      </c>
      <c r="G24" s="6">
        <f t="shared" si="1"/>
        <v>9</v>
      </c>
      <c r="H24" s="7">
        <f t="shared" si="2"/>
        <v>206.11111111111111</v>
      </c>
      <c r="I24" s="159">
        <f t="shared" si="3"/>
        <v>1</v>
      </c>
      <c r="J24" s="159">
        <f t="shared" si="4"/>
        <v>2</v>
      </c>
      <c r="K24" s="52">
        <f t="shared" si="5"/>
        <v>229</v>
      </c>
      <c r="L24" s="148">
        <f t="shared" si="6"/>
        <v>655</v>
      </c>
      <c r="M24" s="84"/>
      <c r="N24" s="4">
        <v>229</v>
      </c>
      <c r="O24" s="4">
        <v>209</v>
      </c>
      <c r="P24" s="4">
        <v>217</v>
      </c>
      <c r="Q24" s="4">
        <v>214</v>
      </c>
      <c r="R24" s="4">
        <v>204</v>
      </c>
      <c r="S24" s="4">
        <v>181</v>
      </c>
      <c r="T24" s="10">
        <f t="shared" si="7"/>
        <v>1254</v>
      </c>
      <c r="U24" s="51">
        <v>189</v>
      </c>
      <c r="V24" s="4">
        <v>0</v>
      </c>
      <c r="W24" s="4">
        <v>191</v>
      </c>
      <c r="X24" s="4">
        <v>0</v>
      </c>
      <c r="Y24" s="4">
        <v>221</v>
      </c>
      <c r="Z24" s="4">
        <v>30</v>
      </c>
      <c r="AA24" s="1">
        <f t="shared" si="8"/>
        <v>1885</v>
      </c>
    </row>
    <row r="25" spans="1:27" x14ac:dyDescent="0.3">
      <c r="A25" s="9" t="s">
        <v>172</v>
      </c>
      <c r="B25" s="9">
        <v>1</v>
      </c>
      <c r="C25" s="9" t="s">
        <v>27</v>
      </c>
      <c r="D25" s="503">
        <v>22</v>
      </c>
      <c r="E25" s="8"/>
      <c r="F25" s="6">
        <f t="shared" si="0"/>
        <v>1848</v>
      </c>
      <c r="G25" s="6">
        <f t="shared" si="1"/>
        <v>9</v>
      </c>
      <c r="H25" s="7">
        <f t="shared" si="2"/>
        <v>205.33333333333334</v>
      </c>
      <c r="I25" s="159">
        <f t="shared" si="3"/>
        <v>1</v>
      </c>
      <c r="J25" s="159">
        <f t="shared" si="4"/>
        <v>2</v>
      </c>
      <c r="K25" s="52">
        <f t="shared" si="5"/>
        <v>226</v>
      </c>
      <c r="L25" s="148">
        <f t="shared" si="6"/>
        <v>635</v>
      </c>
      <c r="M25" s="84"/>
      <c r="N25" s="4">
        <v>222</v>
      </c>
      <c r="O25" s="4">
        <v>208</v>
      </c>
      <c r="P25" s="4">
        <v>200</v>
      </c>
      <c r="Q25" s="4">
        <v>203</v>
      </c>
      <c r="R25" s="4">
        <v>207</v>
      </c>
      <c r="S25" s="4">
        <v>225</v>
      </c>
      <c r="T25" s="10">
        <f t="shared" si="7"/>
        <v>1265</v>
      </c>
      <c r="U25" s="51">
        <v>226</v>
      </c>
      <c r="V25" s="4">
        <v>0</v>
      </c>
      <c r="W25" s="4">
        <v>178</v>
      </c>
      <c r="X25" s="4">
        <v>30</v>
      </c>
      <c r="Y25" s="4">
        <v>179</v>
      </c>
      <c r="Z25" s="4">
        <v>0</v>
      </c>
      <c r="AA25" s="1">
        <f t="shared" si="8"/>
        <v>1878</v>
      </c>
    </row>
    <row r="26" spans="1:27" x14ac:dyDescent="0.3">
      <c r="A26" s="9" t="s">
        <v>852</v>
      </c>
      <c r="B26" s="9">
        <v>1</v>
      </c>
      <c r="C26" s="9" t="s">
        <v>27</v>
      </c>
      <c r="D26" s="503">
        <v>23</v>
      </c>
      <c r="E26" s="8"/>
      <c r="F26" s="6">
        <f t="shared" si="0"/>
        <v>1874</v>
      </c>
      <c r="G26" s="6">
        <f t="shared" si="1"/>
        <v>9</v>
      </c>
      <c r="H26" s="7">
        <f t="shared" si="2"/>
        <v>208.22222222222223</v>
      </c>
      <c r="I26" s="159">
        <f t="shared" si="3"/>
        <v>0</v>
      </c>
      <c r="J26" s="159">
        <f t="shared" si="4"/>
        <v>3</v>
      </c>
      <c r="K26" s="52">
        <f t="shared" si="5"/>
        <v>257</v>
      </c>
      <c r="L26" s="148">
        <f t="shared" si="6"/>
        <v>685</v>
      </c>
      <c r="M26" s="84"/>
      <c r="N26" s="4">
        <v>193</v>
      </c>
      <c r="O26" s="4">
        <v>202</v>
      </c>
      <c r="P26" s="4">
        <v>199</v>
      </c>
      <c r="Q26" s="4">
        <v>234</v>
      </c>
      <c r="R26" s="4">
        <v>194</v>
      </c>
      <c r="S26" s="4">
        <v>257</v>
      </c>
      <c r="T26" s="10">
        <f t="shared" si="7"/>
        <v>1279</v>
      </c>
      <c r="U26" s="51">
        <v>209</v>
      </c>
      <c r="V26" s="4">
        <v>0</v>
      </c>
      <c r="W26" s="4">
        <v>192</v>
      </c>
      <c r="X26" s="4">
        <v>0</v>
      </c>
      <c r="Y26" s="4">
        <v>194</v>
      </c>
      <c r="Z26" s="4">
        <v>0</v>
      </c>
      <c r="AA26" s="1">
        <f t="shared" si="8"/>
        <v>1874</v>
      </c>
    </row>
    <row r="27" spans="1:27" x14ac:dyDescent="0.3">
      <c r="A27" s="9" t="s">
        <v>196</v>
      </c>
      <c r="B27" s="9">
        <v>1</v>
      </c>
      <c r="C27" s="9" t="s">
        <v>27</v>
      </c>
      <c r="D27" s="503">
        <v>24</v>
      </c>
      <c r="E27" s="8"/>
      <c r="F27" s="6">
        <f t="shared" si="0"/>
        <v>1843</v>
      </c>
      <c r="G27" s="6">
        <f t="shared" si="1"/>
        <v>9</v>
      </c>
      <c r="H27" s="7">
        <f t="shared" si="2"/>
        <v>204.77777777777777</v>
      </c>
      <c r="I27" s="159">
        <f t="shared" si="3"/>
        <v>1</v>
      </c>
      <c r="J27" s="159">
        <f t="shared" si="4"/>
        <v>2</v>
      </c>
      <c r="K27" s="52">
        <f t="shared" si="5"/>
        <v>265</v>
      </c>
      <c r="L27" s="148">
        <f t="shared" si="6"/>
        <v>685</v>
      </c>
      <c r="M27" s="84"/>
      <c r="N27" s="4">
        <v>254</v>
      </c>
      <c r="O27" s="4">
        <v>166</v>
      </c>
      <c r="P27" s="4">
        <v>265</v>
      </c>
      <c r="Q27" s="4">
        <v>181</v>
      </c>
      <c r="R27" s="4">
        <v>215</v>
      </c>
      <c r="S27" s="4">
        <v>187</v>
      </c>
      <c r="T27" s="10">
        <f t="shared" si="7"/>
        <v>1268</v>
      </c>
      <c r="U27" s="51">
        <v>206</v>
      </c>
      <c r="V27" s="4">
        <v>0</v>
      </c>
      <c r="W27" s="4">
        <v>185</v>
      </c>
      <c r="X27" s="4">
        <v>0</v>
      </c>
      <c r="Y27" s="4">
        <v>184</v>
      </c>
      <c r="Z27" s="4">
        <v>30</v>
      </c>
      <c r="AA27" s="1">
        <f t="shared" si="8"/>
        <v>1873</v>
      </c>
    </row>
    <row r="28" spans="1:27" x14ac:dyDescent="0.3">
      <c r="A28" s="9" t="s">
        <v>211</v>
      </c>
      <c r="B28" s="9">
        <v>1</v>
      </c>
      <c r="C28" s="9" t="s">
        <v>27</v>
      </c>
      <c r="D28" s="503">
        <v>25</v>
      </c>
      <c r="E28" s="8"/>
      <c r="F28" s="6">
        <f t="shared" si="0"/>
        <v>1858</v>
      </c>
      <c r="G28" s="6">
        <f t="shared" si="1"/>
        <v>9</v>
      </c>
      <c r="H28" s="7">
        <f t="shared" si="2"/>
        <v>206.44444444444446</v>
      </c>
      <c r="I28" s="159">
        <f t="shared" si="3"/>
        <v>0</v>
      </c>
      <c r="J28" s="159">
        <f t="shared" si="4"/>
        <v>3</v>
      </c>
      <c r="K28" s="52">
        <f t="shared" si="5"/>
        <v>245</v>
      </c>
      <c r="L28" s="148">
        <f t="shared" si="6"/>
        <v>681</v>
      </c>
      <c r="M28" s="84"/>
      <c r="N28" s="4">
        <v>245</v>
      </c>
      <c r="O28" s="4">
        <v>223</v>
      </c>
      <c r="P28" s="4">
        <v>213</v>
      </c>
      <c r="Q28" s="4">
        <v>223</v>
      </c>
      <c r="R28" s="4">
        <v>172</v>
      </c>
      <c r="S28" s="4">
        <v>183</v>
      </c>
      <c r="T28" s="10">
        <f t="shared" si="7"/>
        <v>1259</v>
      </c>
      <c r="U28" s="51">
        <v>203</v>
      </c>
      <c r="V28" s="4">
        <v>0</v>
      </c>
      <c r="W28" s="4">
        <v>224</v>
      </c>
      <c r="X28" s="4">
        <v>0</v>
      </c>
      <c r="Y28" s="4">
        <v>172</v>
      </c>
      <c r="Z28" s="4">
        <v>0</v>
      </c>
      <c r="AA28" s="1">
        <f t="shared" si="8"/>
        <v>1858</v>
      </c>
    </row>
    <row r="29" spans="1:27" x14ac:dyDescent="0.3">
      <c r="A29" s="9" t="s">
        <v>439</v>
      </c>
      <c r="B29" s="9">
        <v>1</v>
      </c>
      <c r="C29" s="9" t="s">
        <v>27</v>
      </c>
      <c r="D29" s="503">
        <v>26</v>
      </c>
      <c r="E29" s="8"/>
      <c r="F29" s="6">
        <f t="shared" si="0"/>
        <v>1849</v>
      </c>
      <c r="G29" s="6">
        <f t="shared" si="1"/>
        <v>9</v>
      </c>
      <c r="H29" s="7">
        <f t="shared" si="2"/>
        <v>205.44444444444446</v>
      </c>
      <c r="I29" s="159">
        <f t="shared" si="3"/>
        <v>0</v>
      </c>
      <c r="J29" s="159">
        <f t="shared" si="4"/>
        <v>3</v>
      </c>
      <c r="K29" s="52">
        <f t="shared" si="5"/>
        <v>248</v>
      </c>
      <c r="L29" s="148">
        <f t="shared" si="6"/>
        <v>675</v>
      </c>
      <c r="M29" s="84"/>
      <c r="N29" s="4">
        <v>209</v>
      </c>
      <c r="O29" s="4">
        <v>242</v>
      </c>
      <c r="P29" s="4">
        <v>224</v>
      </c>
      <c r="Q29" s="4">
        <v>222</v>
      </c>
      <c r="R29" s="4">
        <v>248</v>
      </c>
      <c r="S29" s="4">
        <v>175</v>
      </c>
      <c r="T29" s="10">
        <f t="shared" si="7"/>
        <v>1320</v>
      </c>
      <c r="U29" s="51">
        <v>178</v>
      </c>
      <c r="V29" s="4">
        <v>0</v>
      </c>
      <c r="W29" s="4">
        <v>177</v>
      </c>
      <c r="X29" s="4">
        <v>0</v>
      </c>
      <c r="Y29" s="4">
        <v>174</v>
      </c>
      <c r="Z29" s="4">
        <v>0</v>
      </c>
      <c r="AA29" s="1">
        <f t="shared" si="8"/>
        <v>1849</v>
      </c>
    </row>
    <row r="30" spans="1:27" x14ac:dyDescent="0.3">
      <c r="A30" s="9" t="s">
        <v>157</v>
      </c>
      <c r="B30" s="9">
        <v>1</v>
      </c>
      <c r="C30" s="9" t="s">
        <v>27</v>
      </c>
      <c r="D30" s="503">
        <v>27</v>
      </c>
      <c r="E30" s="8"/>
      <c r="F30" s="6">
        <f t="shared" si="0"/>
        <v>1823</v>
      </c>
      <c r="G30" s="6">
        <f t="shared" si="1"/>
        <v>9</v>
      </c>
      <c r="H30" s="7">
        <f t="shared" si="2"/>
        <v>202.55555555555554</v>
      </c>
      <c r="I30" s="457">
        <f t="shared" si="3"/>
        <v>0</v>
      </c>
      <c r="J30" s="457">
        <f t="shared" si="4"/>
        <v>3</v>
      </c>
      <c r="K30" s="52">
        <f t="shared" si="5"/>
        <v>242</v>
      </c>
      <c r="L30" s="148">
        <f t="shared" si="6"/>
        <v>656</v>
      </c>
      <c r="M30" s="84"/>
      <c r="N30" s="4">
        <v>242</v>
      </c>
      <c r="O30" s="4">
        <v>202</v>
      </c>
      <c r="P30" s="4">
        <v>212</v>
      </c>
      <c r="Q30" s="4">
        <v>222</v>
      </c>
      <c r="R30" s="4">
        <v>222</v>
      </c>
      <c r="S30" s="4">
        <v>136</v>
      </c>
      <c r="T30" s="10">
        <f t="shared" si="7"/>
        <v>1236</v>
      </c>
      <c r="U30" s="507">
        <v>180</v>
      </c>
      <c r="V30" s="507">
        <v>0</v>
      </c>
      <c r="W30" s="507">
        <v>198</v>
      </c>
      <c r="X30" s="507">
        <v>0</v>
      </c>
      <c r="Y30" s="507">
        <v>209</v>
      </c>
      <c r="Z30" s="507">
        <v>0</v>
      </c>
      <c r="AA30" s="429">
        <f t="shared" si="8"/>
        <v>1823</v>
      </c>
    </row>
    <row r="31" spans="1:27" x14ac:dyDescent="0.3">
      <c r="A31" s="9" t="s">
        <v>782</v>
      </c>
      <c r="B31" s="9">
        <v>1</v>
      </c>
      <c r="C31" s="9" t="s">
        <v>27</v>
      </c>
      <c r="D31" s="503">
        <v>28</v>
      </c>
      <c r="E31" s="8"/>
      <c r="F31" s="6">
        <f t="shared" si="0"/>
        <v>1783</v>
      </c>
      <c r="G31" s="6">
        <f t="shared" si="1"/>
        <v>9</v>
      </c>
      <c r="H31" s="7">
        <f t="shared" si="2"/>
        <v>198.11111111111111</v>
      </c>
      <c r="I31" s="457">
        <f t="shared" si="3"/>
        <v>1</v>
      </c>
      <c r="J31" s="457">
        <f t="shared" si="4"/>
        <v>2</v>
      </c>
      <c r="K31" s="52">
        <f t="shared" si="5"/>
        <v>238</v>
      </c>
      <c r="L31" s="148">
        <f t="shared" si="6"/>
        <v>650</v>
      </c>
      <c r="M31" s="84"/>
      <c r="N31" s="4">
        <v>196</v>
      </c>
      <c r="O31" s="4">
        <v>208</v>
      </c>
      <c r="P31" s="4">
        <v>193</v>
      </c>
      <c r="Q31" s="4">
        <v>194</v>
      </c>
      <c r="R31" s="4">
        <v>238</v>
      </c>
      <c r="S31" s="4">
        <v>218</v>
      </c>
      <c r="T31" s="10">
        <f t="shared" si="7"/>
        <v>1247</v>
      </c>
      <c r="U31" s="507">
        <v>147</v>
      </c>
      <c r="V31" s="507">
        <v>0</v>
      </c>
      <c r="W31" s="507">
        <v>167</v>
      </c>
      <c r="X31" s="507">
        <v>0</v>
      </c>
      <c r="Y31" s="507">
        <v>222</v>
      </c>
      <c r="Z31" s="507">
        <v>30</v>
      </c>
      <c r="AA31" s="429">
        <f t="shared" si="8"/>
        <v>1813</v>
      </c>
    </row>
    <row r="32" spans="1:27" x14ac:dyDescent="0.3">
      <c r="A32" s="9" t="s">
        <v>186</v>
      </c>
      <c r="B32" s="9">
        <v>1</v>
      </c>
      <c r="C32" s="9" t="s">
        <v>27</v>
      </c>
      <c r="D32" s="503">
        <v>29</v>
      </c>
      <c r="E32" s="8"/>
      <c r="F32" s="6">
        <f t="shared" si="0"/>
        <v>1806</v>
      </c>
      <c r="G32" s="6">
        <f t="shared" si="1"/>
        <v>9</v>
      </c>
      <c r="H32" s="7">
        <f t="shared" si="2"/>
        <v>200.66666666666666</v>
      </c>
      <c r="I32" s="457">
        <f t="shared" si="3"/>
        <v>0</v>
      </c>
      <c r="J32" s="457">
        <f t="shared" si="4"/>
        <v>3</v>
      </c>
      <c r="K32" s="52">
        <f t="shared" si="5"/>
        <v>244</v>
      </c>
      <c r="L32" s="148">
        <f t="shared" si="6"/>
        <v>663</v>
      </c>
      <c r="M32" s="84"/>
      <c r="N32" s="4">
        <v>178</v>
      </c>
      <c r="O32" s="4">
        <v>209</v>
      </c>
      <c r="P32" s="4">
        <v>201</v>
      </c>
      <c r="Q32" s="4">
        <v>244</v>
      </c>
      <c r="R32" s="4">
        <v>214</v>
      </c>
      <c r="S32" s="4">
        <v>205</v>
      </c>
      <c r="T32" s="10">
        <f t="shared" si="7"/>
        <v>1251</v>
      </c>
      <c r="U32" s="507">
        <v>154</v>
      </c>
      <c r="V32" s="507">
        <v>0</v>
      </c>
      <c r="W32" s="507">
        <v>222</v>
      </c>
      <c r="X32" s="507">
        <v>0</v>
      </c>
      <c r="Y32" s="507">
        <v>179</v>
      </c>
      <c r="Z32" s="507">
        <v>0</v>
      </c>
      <c r="AA32" s="429">
        <f t="shared" si="8"/>
        <v>1806</v>
      </c>
    </row>
    <row r="33" spans="1:27" x14ac:dyDescent="0.3">
      <c r="A33" s="9" t="s">
        <v>188</v>
      </c>
      <c r="B33" s="9">
        <v>1</v>
      </c>
      <c r="C33" s="9" t="s">
        <v>27</v>
      </c>
      <c r="D33" s="503">
        <v>30</v>
      </c>
      <c r="E33" s="8"/>
      <c r="F33" s="6">
        <f t="shared" si="0"/>
        <v>1788</v>
      </c>
      <c r="G33" s="6">
        <f t="shared" si="1"/>
        <v>9</v>
      </c>
      <c r="H33" s="7">
        <f t="shared" si="2"/>
        <v>198.66666666666666</v>
      </c>
      <c r="I33" s="457">
        <f t="shared" si="3"/>
        <v>0</v>
      </c>
      <c r="J33" s="457">
        <f t="shared" si="4"/>
        <v>3</v>
      </c>
      <c r="K33" s="52">
        <f t="shared" si="5"/>
        <v>224</v>
      </c>
      <c r="L33" s="148">
        <f t="shared" si="6"/>
        <v>637</v>
      </c>
      <c r="M33" s="84"/>
      <c r="N33" s="4">
        <v>224</v>
      </c>
      <c r="O33" s="4">
        <v>201</v>
      </c>
      <c r="P33" s="4">
        <v>212</v>
      </c>
      <c r="Q33" s="4">
        <v>209</v>
      </c>
      <c r="R33" s="4">
        <v>213</v>
      </c>
      <c r="S33" s="4">
        <v>193</v>
      </c>
      <c r="T33" s="10">
        <f t="shared" si="7"/>
        <v>1252</v>
      </c>
      <c r="U33" s="501">
        <v>181</v>
      </c>
      <c r="V33" s="501">
        <v>0</v>
      </c>
      <c r="W33" s="501">
        <v>154</v>
      </c>
      <c r="X33" s="501">
        <v>0</v>
      </c>
      <c r="Y33" s="501">
        <v>201</v>
      </c>
      <c r="Z33" s="501">
        <v>0</v>
      </c>
      <c r="AA33" s="429">
        <f t="shared" si="8"/>
        <v>1788</v>
      </c>
    </row>
    <row r="34" spans="1:27" x14ac:dyDescent="0.3">
      <c r="A34" s="9" t="s">
        <v>734</v>
      </c>
      <c r="B34" s="9">
        <v>1</v>
      </c>
      <c r="C34" s="9" t="s">
        <v>27</v>
      </c>
      <c r="D34" s="503">
        <v>31</v>
      </c>
      <c r="E34" s="8"/>
      <c r="F34" s="6">
        <f t="shared" ref="F34:F63" si="9">SUM(N34:S34)+U34+W34+Y34+AB34+AD34</f>
        <v>1231</v>
      </c>
      <c r="G34" s="6">
        <f t="shared" ref="G34:G63" si="10">COUNT(N34,O34,P34,Q34,R34,S34,U34,W34,Y34,AB34,AD34)</f>
        <v>6</v>
      </c>
      <c r="H34" s="7">
        <f t="shared" ref="H34:H64" si="11">F34/G34</f>
        <v>205.16666666666666</v>
      </c>
      <c r="I34" s="159"/>
      <c r="J34" s="159"/>
      <c r="K34" s="52">
        <f t="shared" ref="K34:K63" si="12">MAX(N34, O34, P34, Q34, R34, S34, U34, W34, Y34, AB34, AD34)</f>
        <v>247</v>
      </c>
      <c r="L34" s="148">
        <f t="shared" ref="L34:L63" si="13">MAX((SUM(N34:P34)), (SUM(Q34:S34)), (SUM(U34, W34, Y34)))</f>
        <v>618</v>
      </c>
      <c r="M34" s="84"/>
      <c r="N34" s="4">
        <v>191</v>
      </c>
      <c r="O34" s="4">
        <v>180</v>
      </c>
      <c r="P34" s="4">
        <v>247</v>
      </c>
      <c r="Q34" s="4">
        <v>226</v>
      </c>
      <c r="R34" s="4">
        <v>195</v>
      </c>
      <c r="S34" s="4">
        <v>192</v>
      </c>
      <c r="T34" s="10">
        <f t="shared" ref="T34:T63" si="14">SUM(N34:S34)</f>
        <v>1231</v>
      </c>
    </row>
    <row r="35" spans="1:27" x14ac:dyDescent="0.3">
      <c r="A35" s="9" t="s">
        <v>145</v>
      </c>
      <c r="B35" s="9">
        <v>1</v>
      </c>
      <c r="C35" s="9" t="s">
        <v>27</v>
      </c>
      <c r="D35" s="503">
        <v>32</v>
      </c>
      <c r="E35" s="8"/>
      <c r="F35" s="6">
        <f t="shared" si="9"/>
        <v>1228</v>
      </c>
      <c r="G35" s="6">
        <f t="shared" si="10"/>
        <v>6</v>
      </c>
      <c r="H35" s="7">
        <f t="shared" si="11"/>
        <v>204.66666666666666</v>
      </c>
      <c r="I35" s="159"/>
      <c r="J35" s="159"/>
      <c r="K35" s="52">
        <f t="shared" si="12"/>
        <v>243</v>
      </c>
      <c r="L35" s="148">
        <f t="shared" si="13"/>
        <v>636</v>
      </c>
      <c r="M35" s="84"/>
      <c r="N35" s="4">
        <v>169</v>
      </c>
      <c r="O35" s="4">
        <v>224</v>
      </c>
      <c r="P35" s="4">
        <v>243</v>
      </c>
      <c r="Q35" s="4">
        <v>209</v>
      </c>
      <c r="R35" s="4">
        <v>182</v>
      </c>
      <c r="S35" s="4">
        <v>201</v>
      </c>
      <c r="T35" s="10">
        <f t="shared" si="14"/>
        <v>1228</v>
      </c>
    </row>
    <row r="36" spans="1:27" x14ac:dyDescent="0.3">
      <c r="A36" s="9" t="s">
        <v>278</v>
      </c>
      <c r="B36" s="9">
        <v>1</v>
      </c>
      <c r="C36" s="9" t="s">
        <v>27</v>
      </c>
      <c r="D36" s="503">
        <v>33</v>
      </c>
      <c r="E36" s="8"/>
      <c r="F36" s="6">
        <f t="shared" si="9"/>
        <v>1224</v>
      </c>
      <c r="G36" s="6">
        <f t="shared" si="10"/>
        <v>6</v>
      </c>
      <c r="H36" s="7">
        <f t="shared" si="11"/>
        <v>204</v>
      </c>
      <c r="I36" s="159"/>
      <c r="J36" s="159"/>
      <c r="K36" s="52">
        <f t="shared" si="12"/>
        <v>259</v>
      </c>
      <c r="L36" s="148">
        <f t="shared" si="13"/>
        <v>700</v>
      </c>
      <c r="M36" s="84"/>
      <c r="N36" s="4">
        <v>206</v>
      </c>
      <c r="O36" s="4">
        <v>259</v>
      </c>
      <c r="P36" s="4">
        <v>235</v>
      </c>
      <c r="Q36" s="4">
        <v>188</v>
      </c>
      <c r="R36" s="4">
        <v>167</v>
      </c>
      <c r="S36" s="4">
        <v>169</v>
      </c>
      <c r="T36" s="10">
        <f t="shared" si="14"/>
        <v>1224</v>
      </c>
    </row>
    <row r="37" spans="1:27" x14ac:dyDescent="0.3">
      <c r="A37" s="9" t="s">
        <v>323</v>
      </c>
      <c r="B37" s="9">
        <v>1</v>
      </c>
      <c r="C37" s="9" t="s">
        <v>27</v>
      </c>
      <c r="D37" s="503">
        <v>34</v>
      </c>
      <c r="E37" s="8"/>
      <c r="F37" s="6">
        <f t="shared" si="9"/>
        <v>1223</v>
      </c>
      <c r="G37" s="6">
        <f t="shared" si="10"/>
        <v>6</v>
      </c>
      <c r="H37" s="7">
        <f t="shared" si="11"/>
        <v>203.83333333333334</v>
      </c>
      <c r="I37" s="159"/>
      <c r="J37" s="159"/>
      <c r="K37" s="52">
        <f t="shared" si="12"/>
        <v>247</v>
      </c>
      <c r="L37" s="148">
        <f t="shared" si="13"/>
        <v>622</v>
      </c>
      <c r="M37" s="84"/>
      <c r="N37" s="4">
        <v>188</v>
      </c>
      <c r="O37" s="4">
        <v>190</v>
      </c>
      <c r="P37" s="4">
        <v>223</v>
      </c>
      <c r="Q37" s="4">
        <v>206</v>
      </c>
      <c r="R37" s="4">
        <v>169</v>
      </c>
      <c r="S37" s="4">
        <v>247</v>
      </c>
      <c r="T37" s="10">
        <f t="shared" si="14"/>
        <v>1223</v>
      </c>
    </row>
    <row r="38" spans="1:27" x14ac:dyDescent="0.3">
      <c r="A38" s="9" t="s">
        <v>2469</v>
      </c>
      <c r="B38" s="9">
        <v>1</v>
      </c>
      <c r="C38" s="9" t="s">
        <v>27</v>
      </c>
      <c r="D38" s="503">
        <v>35</v>
      </c>
      <c r="E38" s="8"/>
      <c r="F38" s="6">
        <f t="shared" si="9"/>
        <v>1219</v>
      </c>
      <c r="G38" s="6">
        <f t="shared" si="10"/>
        <v>6</v>
      </c>
      <c r="H38" s="7">
        <f t="shared" si="11"/>
        <v>203.16666666666666</v>
      </c>
      <c r="I38" s="159"/>
      <c r="J38" s="159"/>
      <c r="K38" s="52">
        <f t="shared" si="12"/>
        <v>232</v>
      </c>
      <c r="L38" s="148">
        <f t="shared" si="13"/>
        <v>657</v>
      </c>
      <c r="M38" s="84"/>
      <c r="N38" s="4">
        <v>201</v>
      </c>
      <c r="O38" s="4">
        <v>164</v>
      </c>
      <c r="P38" s="4">
        <v>197</v>
      </c>
      <c r="Q38" s="4">
        <v>218</v>
      </c>
      <c r="R38" s="4">
        <v>207</v>
      </c>
      <c r="S38" s="4">
        <v>232</v>
      </c>
      <c r="T38" s="10">
        <f t="shared" si="14"/>
        <v>1219</v>
      </c>
    </row>
    <row r="39" spans="1:27" x14ac:dyDescent="0.3">
      <c r="A39" s="9" t="s">
        <v>108</v>
      </c>
      <c r="B39" s="9">
        <v>1</v>
      </c>
      <c r="C39" s="9" t="s">
        <v>27</v>
      </c>
      <c r="D39" s="503">
        <v>36</v>
      </c>
      <c r="E39" s="8"/>
      <c r="F39" s="6">
        <f t="shared" si="9"/>
        <v>1216</v>
      </c>
      <c r="G39" s="6">
        <f t="shared" si="10"/>
        <v>6</v>
      </c>
      <c r="H39" s="7">
        <f t="shared" si="11"/>
        <v>202.66666666666666</v>
      </c>
      <c r="I39" s="159"/>
      <c r="J39" s="159"/>
      <c r="K39" s="52">
        <f t="shared" si="12"/>
        <v>227</v>
      </c>
      <c r="L39" s="148">
        <f t="shared" si="13"/>
        <v>621</v>
      </c>
      <c r="M39" s="84"/>
      <c r="N39" s="4">
        <v>222</v>
      </c>
      <c r="O39" s="4">
        <v>186</v>
      </c>
      <c r="P39" s="4">
        <v>187</v>
      </c>
      <c r="Q39" s="4">
        <v>200</v>
      </c>
      <c r="R39" s="4">
        <v>227</v>
      </c>
      <c r="S39" s="4">
        <v>194</v>
      </c>
      <c r="T39" s="10">
        <f t="shared" si="14"/>
        <v>1216</v>
      </c>
    </row>
    <row r="40" spans="1:27" x14ac:dyDescent="0.3">
      <c r="A40" s="9" t="s">
        <v>125</v>
      </c>
      <c r="B40" s="9">
        <v>1</v>
      </c>
      <c r="C40" s="9" t="s">
        <v>27</v>
      </c>
      <c r="D40" s="503">
        <v>37</v>
      </c>
      <c r="E40" s="8"/>
      <c r="F40" s="6">
        <f t="shared" si="9"/>
        <v>1215</v>
      </c>
      <c r="G40" s="6">
        <f t="shared" si="10"/>
        <v>6</v>
      </c>
      <c r="H40" s="7">
        <f t="shared" si="11"/>
        <v>202.5</v>
      </c>
      <c r="I40" s="159"/>
      <c r="J40" s="159"/>
      <c r="K40" s="52">
        <f t="shared" si="12"/>
        <v>246</v>
      </c>
      <c r="L40" s="148">
        <f t="shared" si="13"/>
        <v>615</v>
      </c>
      <c r="M40" s="84"/>
      <c r="N40" s="4">
        <v>246</v>
      </c>
      <c r="O40" s="4">
        <v>173</v>
      </c>
      <c r="P40" s="4">
        <v>196</v>
      </c>
      <c r="Q40" s="4">
        <v>223</v>
      </c>
      <c r="R40" s="4">
        <v>204</v>
      </c>
      <c r="S40" s="4">
        <v>173</v>
      </c>
      <c r="T40" s="10">
        <f t="shared" si="14"/>
        <v>1215</v>
      </c>
    </row>
    <row r="41" spans="1:27" x14ac:dyDescent="0.3">
      <c r="A41" s="9" t="s">
        <v>284</v>
      </c>
      <c r="B41" s="9">
        <v>1</v>
      </c>
      <c r="C41" s="9" t="s">
        <v>27</v>
      </c>
      <c r="D41" s="503">
        <v>38</v>
      </c>
      <c r="E41" s="8"/>
      <c r="F41" s="6">
        <f t="shared" si="9"/>
        <v>1214</v>
      </c>
      <c r="G41" s="6">
        <f t="shared" si="10"/>
        <v>6</v>
      </c>
      <c r="H41" s="7">
        <f t="shared" si="11"/>
        <v>202.33333333333334</v>
      </c>
      <c r="I41" s="159"/>
      <c r="J41" s="159"/>
      <c r="K41" s="52">
        <f t="shared" si="12"/>
        <v>232</v>
      </c>
      <c r="L41" s="148">
        <f t="shared" si="13"/>
        <v>666</v>
      </c>
      <c r="M41" s="84"/>
      <c r="N41" s="4">
        <v>132</v>
      </c>
      <c r="O41" s="4">
        <v>230</v>
      </c>
      <c r="P41" s="4">
        <v>186</v>
      </c>
      <c r="Q41" s="4">
        <v>232</v>
      </c>
      <c r="R41" s="4">
        <v>215</v>
      </c>
      <c r="S41" s="4">
        <v>219</v>
      </c>
      <c r="T41" s="10">
        <f t="shared" si="14"/>
        <v>1214</v>
      </c>
    </row>
    <row r="42" spans="1:27" x14ac:dyDescent="0.3">
      <c r="A42" s="9" t="s">
        <v>266</v>
      </c>
      <c r="B42" s="9">
        <v>1</v>
      </c>
      <c r="C42" s="9" t="s">
        <v>27</v>
      </c>
      <c r="D42" s="503">
        <v>39</v>
      </c>
      <c r="E42" s="8"/>
      <c r="F42" s="6">
        <f t="shared" si="9"/>
        <v>1214</v>
      </c>
      <c r="G42" s="6">
        <f t="shared" si="10"/>
        <v>6</v>
      </c>
      <c r="H42" s="7">
        <f t="shared" si="11"/>
        <v>202.33333333333334</v>
      </c>
      <c r="I42" s="159"/>
      <c r="J42" s="159"/>
      <c r="K42" s="52">
        <f t="shared" si="12"/>
        <v>254</v>
      </c>
      <c r="L42" s="148">
        <f t="shared" si="13"/>
        <v>623</v>
      </c>
      <c r="M42" s="84"/>
      <c r="N42" s="4">
        <v>146</v>
      </c>
      <c r="O42" s="4">
        <v>254</v>
      </c>
      <c r="P42" s="4">
        <v>191</v>
      </c>
      <c r="Q42" s="4">
        <v>183</v>
      </c>
      <c r="R42" s="4">
        <v>204</v>
      </c>
      <c r="S42" s="4">
        <v>236</v>
      </c>
      <c r="T42" s="10">
        <f t="shared" si="14"/>
        <v>1214</v>
      </c>
    </row>
    <row r="43" spans="1:27" x14ac:dyDescent="0.3">
      <c r="A43" s="9" t="s">
        <v>515</v>
      </c>
      <c r="B43" s="9">
        <v>1</v>
      </c>
      <c r="C43" s="9" t="s">
        <v>27</v>
      </c>
      <c r="D43" s="503">
        <v>40</v>
      </c>
      <c r="E43" s="8"/>
      <c r="F43" s="6">
        <f t="shared" si="9"/>
        <v>1212</v>
      </c>
      <c r="G43" s="6">
        <f t="shared" si="10"/>
        <v>6</v>
      </c>
      <c r="H43" s="7">
        <f t="shared" si="11"/>
        <v>202</v>
      </c>
      <c r="I43" s="159"/>
      <c r="J43" s="159"/>
      <c r="K43" s="52">
        <f t="shared" si="12"/>
        <v>217</v>
      </c>
      <c r="L43" s="148">
        <f t="shared" si="13"/>
        <v>638</v>
      </c>
      <c r="M43" s="84"/>
      <c r="N43" s="4">
        <v>216</v>
      </c>
      <c r="O43" s="4">
        <v>167</v>
      </c>
      <c r="P43" s="4">
        <v>191</v>
      </c>
      <c r="Q43" s="4">
        <v>206</v>
      </c>
      <c r="R43" s="4">
        <v>215</v>
      </c>
      <c r="S43" s="4">
        <v>217</v>
      </c>
      <c r="T43" s="10">
        <f t="shared" si="14"/>
        <v>1212</v>
      </c>
    </row>
    <row r="44" spans="1:27" x14ac:dyDescent="0.3">
      <c r="A44" s="9" t="s">
        <v>933</v>
      </c>
      <c r="B44" s="9">
        <v>1</v>
      </c>
      <c r="C44" s="9" t="s">
        <v>27</v>
      </c>
      <c r="D44" s="503">
        <v>41</v>
      </c>
      <c r="E44" s="8"/>
      <c r="F44" s="6">
        <f t="shared" si="9"/>
        <v>1212</v>
      </c>
      <c r="G44" s="6">
        <f t="shared" si="10"/>
        <v>6</v>
      </c>
      <c r="H44" s="7">
        <f t="shared" si="11"/>
        <v>202</v>
      </c>
      <c r="I44" s="159"/>
      <c r="J44" s="159"/>
      <c r="K44" s="52">
        <f t="shared" si="12"/>
        <v>245</v>
      </c>
      <c r="L44" s="148">
        <f t="shared" si="13"/>
        <v>657</v>
      </c>
      <c r="M44" s="84"/>
      <c r="N44" s="4">
        <v>213</v>
      </c>
      <c r="O44" s="4">
        <v>169</v>
      </c>
      <c r="P44" s="4">
        <v>173</v>
      </c>
      <c r="Q44" s="4">
        <v>245</v>
      </c>
      <c r="R44" s="4">
        <v>224</v>
      </c>
      <c r="S44" s="4">
        <v>188</v>
      </c>
      <c r="T44" s="10">
        <f t="shared" si="14"/>
        <v>1212</v>
      </c>
    </row>
    <row r="45" spans="1:27" x14ac:dyDescent="0.3">
      <c r="A45" s="9" t="s">
        <v>2470</v>
      </c>
      <c r="B45" s="9">
        <v>1</v>
      </c>
      <c r="C45" s="9" t="s">
        <v>27</v>
      </c>
      <c r="D45" s="503">
        <v>42</v>
      </c>
      <c r="E45" s="8"/>
      <c r="F45" s="6">
        <f t="shared" si="9"/>
        <v>1210</v>
      </c>
      <c r="G45" s="6">
        <f t="shared" si="10"/>
        <v>6</v>
      </c>
      <c r="H45" s="7">
        <f t="shared" si="11"/>
        <v>201.66666666666666</v>
      </c>
      <c r="I45" s="159"/>
      <c r="J45" s="159"/>
      <c r="K45" s="52">
        <f t="shared" si="12"/>
        <v>235</v>
      </c>
      <c r="L45" s="148">
        <f t="shared" si="13"/>
        <v>654</v>
      </c>
      <c r="M45" s="84"/>
      <c r="N45" s="4">
        <v>180</v>
      </c>
      <c r="O45" s="4">
        <v>201</v>
      </c>
      <c r="P45" s="4">
        <v>175</v>
      </c>
      <c r="Q45" s="4">
        <v>189</v>
      </c>
      <c r="R45" s="4">
        <v>235</v>
      </c>
      <c r="S45" s="4">
        <v>230</v>
      </c>
      <c r="T45" s="10">
        <f t="shared" si="14"/>
        <v>1210</v>
      </c>
    </row>
    <row r="46" spans="1:27" x14ac:dyDescent="0.3">
      <c r="A46" s="9" t="s">
        <v>1002</v>
      </c>
      <c r="B46" s="9">
        <v>1</v>
      </c>
      <c r="C46" s="9" t="s">
        <v>27</v>
      </c>
      <c r="D46" s="503">
        <v>43</v>
      </c>
      <c r="E46" s="8"/>
      <c r="F46" s="6">
        <f t="shared" si="9"/>
        <v>1210</v>
      </c>
      <c r="G46" s="6">
        <f t="shared" si="10"/>
        <v>6</v>
      </c>
      <c r="H46" s="7">
        <f t="shared" si="11"/>
        <v>201.66666666666666</v>
      </c>
      <c r="I46" s="159"/>
      <c r="J46" s="159"/>
      <c r="K46" s="52">
        <f t="shared" si="12"/>
        <v>208</v>
      </c>
      <c r="L46" s="148">
        <f t="shared" si="13"/>
        <v>606</v>
      </c>
      <c r="M46" s="84"/>
      <c r="N46" s="4">
        <v>204</v>
      </c>
      <c r="O46" s="4">
        <v>198</v>
      </c>
      <c r="P46" s="4">
        <v>204</v>
      </c>
      <c r="Q46" s="4">
        <v>199</v>
      </c>
      <c r="R46" s="4">
        <v>208</v>
      </c>
      <c r="S46" s="4">
        <v>197</v>
      </c>
      <c r="T46" s="10">
        <f t="shared" si="14"/>
        <v>1210</v>
      </c>
    </row>
    <row r="47" spans="1:27" x14ac:dyDescent="0.3">
      <c r="A47" s="104" t="s">
        <v>135</v>
      </c>
      <c r="B47" s="9">
        <v>1</v>
      </c>
      <c r="C47" s="9" t="s">
        <v>27</v>
      </c>
      <c r="D47" s="503">
        <v>44</v>
      </c>
      <c r="E47"/>
      <c r="F47" s="6">
        <f t="shared" si="9"/>
        <v>1201</v>
      </c>
      <c r="G47" s="6">
        <f t="shared" si="10"/>
        <v>6</v>
      </c>
      <c r="H47" s="7">
        <f t="shared" si="11"/>
        <v>200.16666666666666</v>
      </c>
      <c r="I47" s="159"/>
      <c r="J47" s="159"/>
      <c r="K47" s="52">
        <f t="shared" si="12"/>
        <v>248</v>
      </c>
      <c r="L47" s="148">
        <f t="shared" si="13"/>
        <v>618</v>
      </c>
      <c r="M47" s="295"/>
      <c r="N47" s="4">
        <v>182</v>
      </c>
      <c r="O47" s="4">
        <v>167</v>
      </c>
      <c r="P47" s="4">
        <v>234</v>
      </c>
      <c r="Q47" s="4">
        <v>181</v>
      </c>
      <c r="R47" s="4">
        <v>248</v>
      </c>
      <c r="S47" s="4">
        <v>189</v>
      </c>
      <c r="T47" s="10">
        <f t="shared" si="14"/>
        <v>1201</v>
      </c>
    </row>
    <row r="48" spans="1:27" x14ac:dyDescent="0.3">
      <c r="A48" s="104" t="s">
        <v>170</v>
      </c>
      <c r="B48" s="9">
        <v>1</v>
      </c>
      <c r="C48" s="9" t="s">
        <v>27</v>
      </c>
      <c r="D48" s="503">
        <v>45</v>
      </c>
      <c r="E48"/>
      <c r="F48" s="6">
        <f t="shared" si="9"/>
        <v>1199</v>
      </c>
      <c r="G48" s="6">
        <f t="shared" si="10"/>
        <v>6</v>
      </c>
      <c r="H48" s="7">
        <f t="shared" si="11"/>
        <v>199.83333333333334</v>
      </c>
      <c r="I48" s="159"/>
      <c r="J48" s="159"/>
      <c r="K48" s="52">
        <f t="shared" si="12"/>
        <v>225</v>
      </c>
      <c r="L48" s="148">
        <f t="shared" si="13"/>
        <v>608</v>
      </c>
      <c r="M48" s="295"/>
      <c r="N48" s="4">
        <v>205</v>
      </c>
      <c r="O48" s="4">
        <v>176</v>
      </c>
      <c r="P48" s="4">
        <v>210</v>
      </c>
      <c r="Q48" s="4">
        <v>225</v>
      </c>
      <c r="R48" s="4">
        <v>181</v>
      </c>
      <c r="S48" s="4">
        <v>202</v>
      </c>
      <c r="T48" s="10">
        <f t="shared" si="14"/>
        <v>1199</v>
      </c>
    </row>
    <row r="49" spans="1:20" x14ac:dyDescent="0.3">
      <c r="A49" s="104" t="s">
        <v>853</v>
      </c>
      <c r="B49" s="9">
        <v>1</v>
      </c>
      <c r="C49" s="9" t="s">
        <v>27</v>
      </c>
      <c r="D49" s="503">
        <v>46</v>
      </c>
      <c r="E49"/>
      <c r="F49" s="6">
        <f t="shared" si="9"/>
        <v>1198</v>
      </c>
      <c r="G49" s="6">
        <f t="shared" si="10"/>
        <v>6</v>
      </c>
      <c r="H49" s="7">
        <f t="shared" si="11"/>
        <v>199.66666666666666</v>
      </c>
      <c r="I49" s="159"/>
      <c r="J49" s="159"/>
      <c r="K49" s="52">
        <f t="shared" si="12"/>
        <v>233</v>
      </c>
      <c r="L49" s="148">
        <f t="shared" si="13"/>
        <v>653</v>
      </c>
      <c r="M49" s="295"/>
      <c r="N49" s="4">
        <v>219</v>
      </c>
      <c r="O49" s="4">
        <v>233</v>
      </c>
      <c r="P49" s="4">
        <v>201</v>
      </c>
      <c r="Q49" s="4">
        <v>203</v>
      </c>
      <c r="R49" s="4">
        <v>187</v>
      </c>
      <c r="S49" s="4">
        <v>155</v>
      </c>
      <c r="T49" s="10">
        <f t="shared" si="14"/>
        <v>1198</v>
      </c>
    </row>
    <row r="50" spans="1:20" x14ac:dyDescent="0.3">
      <c r="A50" s="104" t="s">
        <v>204</v>
      </c>
      <c r="B50" s="9">
        <v>1</v>
      </c>
      <c r="C50" s="9" t="s">
        <v>27</v>
      </c>
      <c r="D50" s="503">
        <v>47</v>
      </c>
      <c r="E50"/>
      <c r="F50" s="6">
        <f t="shared" si="9"/>
        <v>1196</v>
      </c>
      <c r="G50" s="6">
        <f t="shared" si="10"/>
        <v>6</v>
      </c>
      <c r="H50" s="7">
        <f t="shared" si="11"/>
        <v>199.33333333333334</v>
      </c>
      <c r="I50" s="159"/>
      <c r="J50" s="159"/>
      <c r="K50" s="52">
        <f t="shared" si="12"/>
        <v>230</v>
      </c>
      <c r="L50" s="148">
        <f t="shared" si="13"/>
        <v>624</v>
      </c>
      <c r="M50" s="295"/>
      <c r="N50" s="4">
        <v>226</v>
      </c>
      <c r="O50" s="4">
        <v>168</v>
      </c>
      <c r="P50" s="4">
        <v>230</v>
      </c>
      <c r="Q50" s="4">
        <v>223</v>
      </c>
      <c r="R50" s="4">
        <v>184</v>
      </c>
      <c r="S50" s="4">
        <v>165</v>
      </c>
      <c r="T50" s="10">
        <f t="shared" si="14"/>
        <v>1196</v>
      </c>
    </row>
    <row r="51" spans="1:20" x14ac:dyDescent="0.3">
      <c r="A51" s="104" t="s">
        <v>114</v>
      </c>
      <c r="B51" s="9">
        <v>1</v>
      </c>
      <c r="C51" s="9" t="s">
        <v>27</v>
      </c>
      <c r="D51" s="503">
        <v>48</v>
      </c>
      <c r="E51"/>
      <c r="F51" s="6">
        <f t="shared" si="9"/>
        <v>1195</v>
      </c>
      <c r="G51" s="6">
        <f t="shared" si="10"/>
        <v>6</v>
      </c>
      <c r="H51" s="7">
        <f t="shared" si="11"/>
        <v>199.16666666666666</v>
      </c>
      <c r="I51" s="159"/>
      <c r="J51" s="159"/>
      <c r="K51" s="52">
        <f t="shared" si="12"/>
        <v>223</v>
      </c>
      <c r="L51" s="148">
        <f t="shared" si="13"/>
        <v>659</v>
      </c>
      <c r="M51" s="295"/>
      <c r="N51" s="4">
        <v>199</v>
      </c>
      <c r="O51" s="4">
        <v>171</v>
      </c>
      <c r="P51" s="4">
        <v>166</v>
      </c>
      <c r="Q51" s="4">
        <v>217</v>
      </c>
      <c r="R51" s="4">
        <v>223</v>
      </c>
      <c r="S51" s="4">
        <v>219</v>
      </c>
      <c r="T51" s="10">
        <f t="shared" si="14"/>
        <v>1195</v>
      </c>
    </row>
    <row r="52" spans="1:20" x14ac:dyDescent="0.3">
      <c r="A52" s="104" t="s">
        <v>2471</v>
      </c>
      <c r="B52" s="9">
        <v>1</v>
      </c>
      <c r="C52" s="9" t="s">
        <v>27</v>
      </c>
      <c r="D52" s="503">
        <v>49</v>
      </c>
      <c r="E52"/>
      <c r="F52" s="6">
        <f t="shared" si="9"/>
        <v>1194</v>
      </c>
      <c r="G52" s="6">
        <f t="shared" si="10"/>
        <v>6</v>
      </c>
      <c r="H52" s="7">
        <f t="shared" si="11"/>
        <v>199</v>
      </c>
      <c r="I52" s="159"/>
      <c r="J52" s="159"/>
      <c r="K52" s="52">
        <f t="shared" si="12"/>
        <v>236</v>
      </c>
      <c r="L52" s="148">
        <f t="shared" si="13"/>
        <v>609</v>
      </c>
      <c r="M52" s="295"/>
      <c r="N52" s="4">
        <v>190</v>
      </c>
      <c r="O52" s="4">
        <v>159</v>
      </c>
      <c r="P52" s="4">
        <v>236</v>
      </c>
      <c r="Q52" s="4">
        <v>222</v>
      </c>
      <c r="R52" s="4">
        <v>190</v>
      </c>
      <c r="S52" s="4">
        <v>197</v>
      </c>
      <c r="T52" s="10">
        <f t="shared" si="14"/>
        <v>1194</v>
      </c>
    </row>
    <row r="53" spans="1:20" x14ac:dyDescent="0.3">
      <c r="A53" s="104" t="s">
        <v>246</v>
      </c>
      <c r="B53" s="9">
        <v>1</v>
      </c>
      <c r="C53" s="9" t="s">
        <v>27</v>
      </c>
      <c r="D53" s="503">
        <v>50</v>
      </c>
      <c r="E53"/>
      <c r="F53" s="6">
        <f t="shared" si="9"/>
        <v>1189</v>
      </c>
      <c r="G53" s="6">
        <f t="shared" si="10"/>
        <v>6</v>
      </c>
      <c r="H53" s="7">
        <f t="shared" si="11"/>
        <v>198.16666666666666</v>
      </c>
      <c r="I53" s="159"/>
      <c r="J53" s="159"/>
      <c r="K53" s="52">
        <f t="shared" si="12"/>
        <v>268</v>
      </c>
      <c r="L53" s="148">
        <f t="shared" si="13"/>
        <v>658</v>
      </c>
      <c r="M53" s="295"/>
      <c r="N53" s="4">
        <v>215</v>
      </c>
      <c r="O53" s="4">
        <v>134</v>
      </c>
      <c r="P53" s="4">
        <v>182</v>
      </c>
      <c r="Q53" s="4">
        <v>214</v>
      </c>
      <c r="R53" s="4">
        <v>268</v>
      </c>
      <c r="S53" s="4">
        <v>176</v>
      </c>
      <c r="T53" s="10">
        <f t="shared" si="14"/>
        <v>1189</v>
      </c>
    </row>
    <row r="54" spans="1:20" x14ac:dyDescent="0.3">
      <c r="A54" s="104" t="s">
        <v>379</v>
      </c>
      <c r="B54" s="9">
        <v>1</v>
      </c>
      <c r="C54" s="9" t="s">
        <v>27</v>
      </c>
      <c r="D54" s="503">
        <v>51</v>
      </c>
      <c r="E54"/>
      <c r="F54" s="6">
        <f t="shared" si="9"/>
        <v>1187</v>
      </c>
      <c r="G54" s="6">
        <f t="shared" si="10"/>
        <v>6</v>
      </c>
      <c r="H54" s="7">
        <f t="shared" si="11"/>
        <v>197.83333333333334</v>
      </c>
      <c r="I54" s="159"/>
      <c r="J54" s="159"/>
      <c r="K54" s="52">
        <f t="shared" si="12"/>
        <v>235</v>
      </c>
      <c r="L54" s="148">
        <f t="shared" si="13"/>
        <v>630</v>
      </c>
      <c r="M54" s="295"/>
      <c r="N54" s="4">
        <v>235</v>
      </c>
      <c r="O54" s="4">
        <v>202</v>
      </c>
      <c r="P54" s="4">
        <v>193</v>
      </c>
      <c r="Q54" s="4">
        <v>206</v>
      </c>
      <c r="R54" s="4">
        <v>176</v>
      </c>
      <c r="S54" s="4">
        <v>175</v>
      </c>
      <c r="T54" s="10">
        <f t="shared" si="14"/>
        <v>1187</v>
      </c>
    </row>
    <row r="55" spans="1:20" x14ac:dyDescent="0.3">
      <c r="A55" s="104" t="s">
        <v>562</v>
      </c>
      <c r="B55" s="9">
        <v>1</v>
      </c>
      <c r="C55" s="9" t="s">
        <v>27</v>
      </c>
      <c r="D55" s="503">
        <v>52</v>
      </c>
      <c r="E55"/>
      <c r="F55" s="6">
        <f t="shared" si="9"/>
        <v>1186</v>
      </c>
      <c r="G55" s="6">
        <f t="shared" si="10"/>
        <v>6</v>
      </c>
      <c r="H55" s="7">
        <f t="shared" si="11"/>
        <v>197.66666666666666</v>
      </c>
      <c r="I55" s="159"/>
      <c r="J55" s="159"/>
      <c r="K55" s="52">
        <f t="shared" si="12"/>
        <v>226</v>
      </c>
      <c r="L55" s="148">
        <f t="shared" si="13"/>
        <v>632</v>
      </c>
      <c r="M55" s="295"/>
      <c r="N55" s="4">
        <v>183</v>
      </c>
      <c r="O55" s="4">
        <v>204</v>
      </c>
      <c r="P55" s="4">
        <v>167</v>
      </c>
      <c r="Q55" s="4">
        <v>226</v>
      </c>
      <c r="R55" s="4">
        <v>201</v>
      </c>
      <c r="S55" s="4">
        <v>205</v>
      </c>
      <c r="T55" s="10">
        <f t="shared" si="14"/>
        <v>1186</v>
      </c>
    </row>
    <row r="56" spans="1:20" x14ac:dyDescent="0.3">
      <c r="A56" s="104" t="s">
        <v>109</v>
      </c>
      <c r="B56" s="9">
        <v>1</v>
      </c>
      <c r="C56" s="9" t="s">
        <v>27</v>
      </c>
      <c r="D56" s="503">
        <v>53</v>
      </c>
      <c r="E56"/>
      <c r="F56" s="6">
        <f t="shared" si="9"/>
        <v>1169</v>
      </c>
      <c r="G56" s="6">
        <f t="shared" si="10"/>
        <v>6</v>
      </c>
      <c r="H56" s="7">
        <f t="shared" si="11"/>
        <v>194.83333333333334</v>
      </c>
      <c r="I56" s="159"/>
      <c r="J56" s="159"/>
      <c r="K56" s="52">
        <f t="shared" si="12"/>
        <v>263</v>
      </c>
      <c r="L56" s="148">
        <f t="shared" si="13"/>
        <v>604</v>
      </c>
      <c r="M56" s="295"/>
      <c r="N56" s="4">
        <v>188</v>
      </c>
      <c r="O56" s="4">
        <v>153</v>
      </c>
      <c r="P56" s="4">
        <v>263</v>
      </c>
      <c r="Q56" s="4">
        <v>218</v>
      </c>
      <c r="R56" s="4">
        <v>200</v>
      </c>
      <c r="S56" s="4">
        <v>147</v>
      </c>
      <c r="T56" s="10">
        <f t="shared" si="14"/>
        <v>1169</v>
      </c>
    </row>
    <row r="57" spans="1:20" x14ac:dyDescent="0.3">
      <c r="A57" s="104" t="s">
        <v>315</v>
      </c>
      <c r="B57" s="9">
        <v>1</v>
      </c>
      <c r="C57" s="9" t="s">
        <v>27</v>
      </c>
      <c r="D57" s="503">
        <v>54</v>
      </c>
      <c r="E57"/>
      <c r="F57" s="6">
        <f t="shared" si="9"/>
        <v>1140</v>
      </c>
      <c r="G57" s="6">
        <f t="shared" si="10"/>
        <v>6</v>
      </c>
      <c r="H57" s="7">
        <f t="shared" si="11"/>
        <v>190</v>
      </c>
      <c r="I57" s="159"/>
      <c r="J57" s="159"/>
      <c r="K57" s="52">
        <f t="shared" si="12"/>
        <v>231</v>
      </c>
      <c r="L57" s="148">
        <f t="shared" si="13"/>
        <v>622</v>
      </c>
      <c r="M57" s="295"/>
      <c r="N57" s="4">
        <v>174</v>
      </c>
      <c r="O57" s="4">
        <v>173</v>
      </c>
      <c r="P57" s="4">
        <v>171</v>
      </c>
      <c r="Q57" s="4">
        <v>231</v>
      </c>
      <c r="R57" s="4">
        <v>211</v>
      </c>
      <c r="S57" s="4">
        <v>180</v>
      </c>
      <c r="T57" s="10">
        <f t="shared" si="14"/>
        <v>1140</v>
      </c>
    </row>
    <row r="58" spans="1:20" x14ac:dyDescent="0.3">
      <c r="A58" s="104" t="s">
        <v>242</v>
      </c>
      <c r="B58" s="9">
        <v>1</v>
      </c>
      <c r="C58" s="9" t="s">
        <v>27</v>
      </c>
      <c r="D58" s="503">
        <v>55</v>
      </c>
      <c r="E58"/>
      <c r="F58" s="6">
        <f t="shared" si="9"/>
        <v>1139</v>
      </c>
      <c r="G58" s="6">
        <f t="shared" si="10"/>
        <v>6</v>
      </c>
      <c r="H58" s="7">
        <f t="shared" si="11"/>
        <v>189.83333333333334</v>
      </c>
      <c r="I58" s="159"/>
      <c r="J58" s="159"/>
      <c r="K58" s="52">
        <f t="shared" si="12"/>
        <v>210</v>
      </c>
      <c r="L58" s="148">
        <f t="shared" si="13"/>
        <v>614</v>
      </c>
      <c r="M58" s="295"/>
      <c r="N58" s="4">
        <v>202</v>
      </c>
      <c r="O58" s="4">
        <v>202</v>
      </c>
      <c r="P58" s="4">
        <v>210</v>
      </c>
      <c r="Q58" s="4">
        <v>152</v>
      </c>
      <c r="R58" s="4">
        <v>202</v>
      </c>
      <c r="S58" s="4">
        <v>171</v>
      </c>
      <c r="T58" s="10">
        <f t="shared" si="14"/>
        <v>1139</v>
      </c>
    </row>
    <row r="59" spans="1:20" x14ac:dyDescent="0.3">
      <c r="A59" s="104" t="s">
        <v>119</v>
      </c>
      <c r="B59" s="9">
        <v>1</v>
      </c>
      <c r="C59" s="9" t="s">
        <v>27</v>
      </c>
      <c r="D59" s="503">
        <v>56</v>
      </c>
      <c r="E59"/>
      <c r="F59" s="6">
        <f t="shared" si="9"/>
        <v>1134</v>
      </c>
      <c r="G59" s="6">
        <f t="shared" si="10"/>
        <v>6</v>
      </c>
      <c r="H59" s="7">
        <f t="shared" si="11"/>
        <v>189</v>
      </c>
      <c r="I59" s="159"/>
      <c r="J59" s="159"/>
      <c r="K59" s="52">
        <f t="shared" si="12"/>
        <v>213</v>
      </c>
      <c r="L59" s="148">
        <f t="shared" si="13"/>
        <v>609</v>
      </c>
      <c r="M59" s="295"/>
      <c r="N59" s="4">
        <v>199</v>
      </c>
      <c r="O59" s="4">
        <v>213</v>
      </c>
      <c r="P59" s="4">
        <v>197</v>
      </c>
      <c r="Q59" s="4">
        <v>178</v>
      </c>
      <c r="R59" s="4">
        <v>169</v>
      </c>
      <c r="S59" s="4">
        <v>178</v>
      </c>
      <c r="T59" s="10">
        <f t="shared" si="14"/>
        <v>1134</v>
      </c>
    </row>
    <row r="60" spans="1:20" x14ac:dyDescent="0.3">
      <c r="A60" s="104" t="s">
        <v>102</v>
      </c>
      <c r="B60" s="9">
        <v>1</v>
      </c>
      <c r="C60" s="9" t="s">
        <v>27</v>
      </c>
      <c r="D60" s="503">
        <v>57</v>
      </c>
      <c r="E60"/>
      <c r="F60" s="6">
        <f t="shared" si="9"/>
        <v>1133</v>
      </c>
      <c r="G60" s="6">
        <f t="shared" si="10"/>
        <v>6</v>
      </c>
      <c r="H60" s="7">
        <f t="shared" si="11"/>
        <v>188.83333333333334</v>
      </c>
      <c r="I60" s="159"/>
      <c r="J60" s="159"/>
      <c r="K60" s="52">
        <f t="shared" si="12"/>
        <v>246</v>
      </c>
      <c r="L60" s="148">
        <f t="shared" si="13"/>
        <v>581</v>
      </c>
      <c r="M60" s="295"/>
      <c r="N60" s="4">
        <v>163</v>
      </c>
      <c r="O60" s="4">
        <v>143</v>
      </c>
      <c r="P60" s="4">
        <v>246</v>
      </c>
      <c r="Q60" s="4">
        <v>201</v>
      </c>
      <c r="R60" s="4">
        <v>203</v>
      </c>
      <c r="S60" s="4">
        <v>177</v>
      </c>
      <c r="T60" s="10">
        <f t="shared" si="14"/>
        <v>1133</v>
      </c>
    </row>
    <row r="61" spans="1:20" x14ac:dyDescent="0.3">
      <c r="A61" s="104" t="s">
        <v>163</v>
      </c>
      <c r="B61" s="9">
        <v>1</v>
      </c>
      <c r="C61" s="9" t="s">
        <v>27</v>
      </c>
      <c r="D61" s="503">
        <v>58</v>
      </c>
      <c r="E61"/>
      <c r="F61" s="6">
        <f t="shared" si="9"/>
        <v>1126</v>
      </c>
      <c r="G61" s="6">
        <f t="shared" si="10"/>
        <v>6</v>
      </c>
      <c r="H61" s="7">
        <f t="shared" si="11"/>
        <v>187.66666666666666</v>
      </c>
      <c r="I61" s="159"/>
      <c r="J61" s="159"/>
      <c r="K61" s="52">
        <f t="shared" si="12"/>
        <v>205</v>
      </c>
      <c r="L61" s="148">
        <f t="shared" si="13"/>
        <v>567</v>
      </c>
      <c r="M61" s="295"/>
      <c r="N61" s="4">
        <v>169</v>
      </c>
      <c r="O61" s="4">
        <v>185</v>
      </c>
      <c r="P61" s="4">
        <v>205</v>
      </c>
      <c r="Q61" s="4">
        <v>196</v>
      </c>
      <c r="R61" s="4">
        <v>175</v>
      </c>
      <c r="S61" s="4">
        <v>196</v>
      </c>
      <c r="T61" s="10">
        <f t="shared" si="14"/>
        <v>1126</v>
      </c>
    </row>
    <row r="62" spans="1:20" x14ac:dyDescent="0.3">
      <c r="A62" s="104" t="s">
        <v>263</v>
      </c>
      <c r="B62" s="9">
        <v>1</v>
      </c>
      <c r="C62" s="9" t="s">
        <v>27</v>
      </c>
      <c r="D62" s="503">
        <v>59</v>
      </c>
      <c r="E62"/>
      <c r="F62" s="6">
        <f t="shared" si="9"/>
        <v>1115</v>
      </c>
      <c r="G62" s="6">
        <f t="shared" si="10"/>
        <v>6</v>
      </c>
      <c r="H62" s="7">
        <f t="shared" si="11"/>
        <v>185.83333333333334</v>
      </c>
      <c r="I62" s="159"/>
      <c r="J62" s="159"/>
      <c r="K62" s="52">
        <f t="shared" si="12"/>
        <v>218</v>
      </c>
      <c r="L62" s="148">
        <f t="shared" si="13"/>
        <v>587</v>
      </c>
      <c r="M62" s="295"/>
      <c r="N62" s="4">
        <v>173</v>
      </c>
      <c r="O62" s="4">
        <v>196</v>
      </c>
      <c r="P62" s="4">
        <v>218</v>
      </c>
      <c r="Q62" s="4">
        <v>189</v>
      </c>
      <c r="R62" s="4">
        <v>192</v>
      </c>
      <c r="S62" s="4">
        <v>147</v>
      </c>
      <c r="T62" s="10">
        <f t="shared" si="14"/>
        <v>1115</v>
      </c>
    </row>
    <row r="63" spans="1:20" x14ac:dyDescent="0.3">
      <c r="A63" s="104" t="s">
        <v>209</v>
      </c>
      <c r="B63" s="9">
        <v>1</v>
      </c>
      <c r="C63" s="9" t="s">
        <v>27</v>
      </c>
      <c r="D63" s="503">
        <v>60</v>
      </c>
      <c r="E63"/>
      <c r="F63" s="6">
        <f t="shared" si="9"/>
        <v>1110</v>
      </c>
      <c r="G63" s="6">
        <f t="shared" si="10"/>
        <v>6</v>
      </c>
      <c r="H63" s="7">
        <f t="shared" si="11"/>
        <v>185</v>
      </c>
      <c r="I63" s="159"/>
      <c r="J63" s="159"/>
      <c r="K63" s="52">
        <f t="shared" si="12"/>
        <v>214</v>
      </c>
      <c r="L63" s="148">
        <f t="shared" si="13"/>
        <v>583</v>
      </c>
      <c r="M63" s="295"/>
      <c r="N63" s="4">
        <v>132</v>
      </c>
      <c r="O63" s="4">
        <v>182</v>
      </c>
      <c r="P63" s="4">
        <v>213</v>
      </c>
      <c r="Q63" s="4">
        <v>178</v>
      </c>
      <c r="R63" s="4">
        <v>214</v>
      </c>
      <c r="S63" s="4">
        <v>191</v>
      </c>
      <c r="T63" s="10">
        <f t="shared" si="14"/>
        <v>1110</v>
      </c>
    </row>
    <row r="64" spans="1:20" x14ac:dyDescent="0.3">
      <c r="A64" s="104" t="s">
        <v>781</v>
      </c>
      <c r="B64" s="9">
        <v>1</v>
      </c>
      <c r="C64" s="9" t="s">
        <v>27</v>
      </c>
      <c r="D64" s="503">
        <v>61</v>
      </c>
      <c r="E64"/>
      <c r="F64" s="6">
        <f>SUM(N64:S64)+U64+W64+Y64+AB64+AD64</f>
        <v>1108</v>
      </c>
      <c r="G64" s="6">
        <f>COUNT(N64,O64,P64,Q64,R64,S64,U64,W64,Y64,AB64,AD64)</f>
        <v>6</v>
      </c>
      <c r="H64" s="7">
        <f t="shared" si="11"/>
        <v>184.66666666666666</v>
      </c>
      <c r="I64" s="159"/>
      <c r="J64" s="159"/>
      <c r="K64" s="52">
        <f>MAX(N64, O64, P64, Q64, R64, S64, U64, W64, Y64, AB64, AD64)</f>
        <v>235</v>
      </c>
      <c r="L64" s="148">
        <f>MAX((SUM(N64:P64)), (SUM(Q64:S64)), (SUM(U64, W64, Y64)))</f>
        <v>568</v>
      </c>
      <c r="M64" s="295"/>
      <c r="N64" s="4">
        <v>172</v>
      </c>
      <c r="O64" s="4">
        <v>187</v>
      </c>
      <c r="P64" s="4">
        <v>181</v>
      </c>
      <c r="Q64" s="4">
        <v>156</v>
      </c>
      <c r="R64" s="4">
        <v>177</v>
      </c>
      <c r="S64" s="4">
        <v>235</v>
      </c>
      <c r="T64" s="10">
        <f t="shared" ref="T64:T76" si="15">SUM(N64:S64)</f>
        <v>1108</v>
      </c>
    </row>
    <row r="65" spans="1:36" s="500" customFormat="1" x14ac:dyDescent="0.3">
      <c r="A65" s="556" t="s">
        <v>283</v>
      </c>
      <c r="B65" s="502"/>
      <c r="C65" s="502"/>
      <c r="D65" s="503">
        <v>62</v>
      </c>
      <c r="F65" s="432">
        <f t="shared" ref="F65:F76" si="16">SUM(N65:S65)+U65+W65+Y65+AB65+AD65</f>
        <v>1088</v>
      </c>
      <c r="G65" s="432">
        <f t="shared" ref="G65:G76" si="17">COUNT(N65,O65,P65,Q65,R65,S65,U65,W65,Y65,AB65,AD65)</f>
        <v>6</v>
      </c>
      <c r="H65" s="433">
        <f t="shared" ref="H65:H76" si="18">F65/G65</f>
        <v>181.33333333333334</v>
      </c>
      <c r="I65" s="457"/>
      <c r="J65" s="457"/>
      <c r="K65" s="439">
        <f t="shared" ref="K65:K75" si="19">MAX(N65, O65, P65, Q65, R65, S65, U65, W65, Y65, AB65, AD65)</f>
        <v>245</v>
      </c>
      <c r="L65" s="556">
        <f t="shared" ref="L65:L75" si="20">MAX((SUM(N65:P65)), (SUM(Q65:S65)), (SUM(U65, W65, Y65)))</f>
        <v>632</v>
      </c>
      <c r="M65" s="295"/>
      <c r="N65" s="501">
        <v>144</v>
      </c>
      <c r="O65" s="501">
        <v>139</v>
      </c>
      <c r="P65" s="501">
        <v>173</v>
      </c>
      <c r="Q65" s="501">
        <v>196</v>
      </c>
      <c r="R65" s="501">
        <v>245</v>
      </c>
      <c r="S65" s="501">
        <v>191</v>
      </c>
      <c r="T65" s="434">
        <f t="shared" si="15"/>
        <v>1088</v>
      </c>
      <c r="AJ65" s="71"/>
    </row>
    <row r="66" spans="1:36" s="500" customFormat="1" x14ac:dyDescent="0.3">
      <c r="A66" s="556" t="s">
        <v>156</v>
      </c>
      <c r="B66" s="502"/>
      <c r="C66" s="502"/>
      <c r="D66" s="503">
        <v>63</v>
      </c>
      <c r="F66" s="432">
        <f t="shared" si="16"/>
        <v>1084</v>
      </c>
      <c r="G66" s="432">
        <f t="shared" si="17"/>
        <v>6</v>
      </c>
      <c r="H66" s="433">
        <f t="shared" si="18"/>
        <v>180.66666666666666</v>
      </c>
      <c r="I66" s="457"/>
      <c r="J66" s="457"/>
      <c r="K66" s="439">
        <f t="shared" si="19"/>
        <v>248</v>
      </c>
      <c r="L66" s="556">
        <f t="shared" si="20"/>
        <v>584</v>
      </c>
      <c r="M66" s="295"/>
      <c r="N66" s="501">
        <v>155</v>
      </c>
      <c r="O66" s="501">
        <v>135</v>
      </c>
      <c r="P66" s="501">
        <v>210</v>
      </c>
      <c r="Q66" s="501">
        <v>169</v>
      </c>
      <c r="R66" s="501">
        <v>167</v>
      </c>
      <c r="S66" s="501">
        <v>248</v>
      </c>
      <c r="T66" s="434">
        <f t="shared" si="15"/>
        <v>1084</v>
      </c>
      <c r="AJ66" s="71"/>
    </row>
    <row r="67" spans="1:36" s="500" customFormat="1" x14ac:dyDescent="0.3">
      <c r="A67" s="556" t="s">
        <v>721</v>
      </c>
      <c r="B67" s="502"/>
      <c r="C67" s="502"/>
      <c r="D67" s="503">
        <v>64</v>
      </c>
      <c r="F67" s="432">
        <f t="shared" si="16"/>
        <v>1081</v>
      </c>
      <c r="G67" s="432">
        <f t="shared" si="17"/>
        <v>6</v>
      </c>
      <c r="H67" s="433">
        <f t="shared" si="18"/>
        <v>180.16666666666666</v>
      </c>
      <c r="I67" s="457"/>
      <c r="J67" s="457"/>
      <c r="K67" s="439">
        <f t="shared" si="19"/>
        <v>223</v>
      </c>
      <c r="L67" s="556">
        <f t="shared" si="20"/>
        <v>550</v>
      </c>
      <c r="M67" s="295"/>
      <c r="N67" s="501">
        <v>137</v>
      </c>
      <c r="O67" s="501">
        <v>191</v>
      </c>
      <c r="P67" s="501">
        <v>222</v>
      </c>
      <c r="Q67" s="501">
        <v>223</v>
      </c>
      <c r="R67" s="501">
        <v>138</v>
      </c>
      <c r="S67" s="501">
        <v>170</v>
      </c>
      <c r="T67" s="434">
        <f t="shared" si="15"/>
        <v>1081</v>
      </c>
      <c r="AJ67" s="71"/>
    </row>
    <row r="68" spans="1:36" s="500" customFormat="1" x14ac:dyDescent="0.3">
      <c r="A68" s="556" t="s">
        <v>198</v>
      </c>
      <c r="B68" s="502"/>
      <c r="C68" s="502"/>
      <c r="D68" s="503">
        <v>65</v>
      </c>
      <c r="F68" s="432">
        <f t="shared" si="16"/>
        <v>1054</v>
      </c>
      <c r="G68" s="432">
        <f t="shared" si="17"/>
        <v>6</v>
      </c>
      <c r="H68" s="433">
        <f t="shared" si="18"/>
        <v>175.66666666666666</v>
      </c>
      <c r="I68" s="457"/>
      <c r="J68" s="457"/>
      <c r="K68" s="439">
        <f t="shared" si="19"/>
        <v>216</v>
      </c>
      <c r="L68" s="556">
        <f t="shared" si="20"/>
        <v>563</v>
      </c>
      <c r="M68" s="295"/>
      <c r="N68" s="501">
        <v>142</v>
      </c>
      <c r="O68" s="501">
        <v>205</v>
      </c>
      <c r="P68" s="501">
        <v>216</v>
      </c>
      <c r="Q68" s="501">
        <v>155</v>
      </c>
      <c r="R68" s="501">
        <v>189</v>
      </c>
      <c r="S68" s="501">
        <v>147</v>
      </c>
      <c r="T68" s="434">
        <f t="shared" si="15"/>
        <v>1054</v>
      </c>
      <c r="AJ68" s="71"/>
    </row>
    <row r="69" spans="1:36" s="500" customFormat="1" x14ac:dyDescent="0.3">
      <c r="A69" s="556" t="s">
        <v>239</v>
      </c>
      <c r="B69" s="502"/>
      <c r="C69" s="502"/>
      <c r="D69" s="503">
        <v>66</v>
      </c>
      <c r="F69" s="432">
        <f t="shared" si="16"/>
        <v>1043</v>
      </c>
      <c r="G69" s="432">
        <f t="shared" si="17"/>
        <v>6</v>
      </c>
      <c r="H69" s="433">
        <f t="shared" si="18"/>
        <v>173.83333333333334</v>
      </c>
      <c r="I69" s="457"/>
      <c r="J69" s="457"/>
      <c r="K69" s="439">
        <f t="shared" si="19"/>
        <v>214</v>
      </c>
      <c r="L69" s="556">
        <f t="shared" si="20"/>
        <v>557</v>
      </c>
      <c r="M69" s="295"/>
      <c r="N69" s="501">
        <v>181</v>
      </c>
      <c r="O69" s="501">
        <v>166</v>
      </c>
      <c r="P69" s="501">
        <v>139</v>
      </c>
      <c r="Q69" s="501">
        <v>214</v>
      </c>
      <c r="R69" s="501">
        <v>210</v>
      </c>
      <c r="S69" s="501">
        <v>133</v>
      </c>
      <c r="T69" s="434">
        <f t="shared" si="15"/>
        <v>1043</v>
      </c>
      <c r="AJ69" s="71"/>
    </row>
    <row r="70" spans="1:36" s="500" customFormat="1" x14ac:dyDescent="0.3">
      <c r="A70" s="556" t="s">
        <v>856</v>
      </c>
      <c r="B70" s="502"/>
      <c r="C70" s="502"/>
      <c r="D70" s="503">
        <v>67</v>
      </c>
      <c r="F70" s="432">
        <f t="shared" si="16"/>
        <v>1040</v>
      </c>
      <c r="G70" s="432">
        <f t="shared" si="17"/>
        <v>6</v>
      </c>
      <c r="H70" s="433">
        <f t="shared" si="18"/>
        <v>173.33333333333334</v>
      </c>
      <c r="I70" s="457"/>
      <c r="J70" s="457"/>
      <c r="K70" s="439">
        <f t="shared" si="19"/>
        <v>182</v>
      </c>
      <c r="L70" s="556">
        <f t="shared" si="20"/>
        <v>536</v>
      </c>
      <c r="M70" s="295"/>
      <c r="N70" s="501">
        <v>174</v>
      </c>
      <c r="O70" s="501">
        <v>180</v>
      </c>
      <c r="P70" s="501">
        <v>182</v>
      </c>
      <c r="Q70" s="501">
        <v>179</v>
      </c>
      <c r="R70" s="501">
        <v>154</v>
      </c>
      <c r="S70" s="501">
        <v>171</v>
      </c>
      <c r="T70" s="434">
        <f t="shared" si="15"/>
        <v>1040</v>
      </c>
      <c r="AJ70" s="71"/>
    </row>
    <row r="71" spans="1:36" s="500" customFormat="1" x14ac:dyDescent="0.3">
      <c r="A71" s="556" t="s">
        <v>210</v>
      </c>
      <c r="B71" s="502"/>
      <c r="C71" s="502"/>
      <c r="D71" s="503">
        <v>68</v>
      </c>
      <c r="F71" s="432">
        <f t="shared" si="16"/>
        <v>1026</v>
      </c>
      <c r="G71" s="432">
        <f t="shared" si="17"/>
        <v>6</v>
      </c>
      <c r="H71" s="433">
        <f t="shared" si="18"/>
        <v>171</v>
      </c>
      <c r="I71" s="457"/>
      <c r="J71" s="457"/>
      <c r="K71" s="439">
        <f t="shared" si="19"/>
        <v>193</v>
      </c>
      <c r="L71" s="556">
        <f t="shared" si="20"/>
        <v>537</v>
      </c>
      <c r="M71" s="295"/>
      <c r="N71" s="501">
        <v>146</v>
      </c>
      <c r="O71" s="501">
        <v>163</v>
      </c>
      <c r="P71" s="501">
        <v>180</v>
      </c>
      <c r="Q71" s="501">
        <v>193</v>
      </c>
      <c r="R71" s="501">
        <v>165</v>
      </c>
      <c r="S71" s="501">
        <v>179</v>
      </c>
      <c r="T71" s="434">
        <f t="shared" si="15"/>
        <v>1026</v>
      </c>
      <c r="AJ71" s="71"/>
    </row>
    <row r="72" spans="1:36" s="500" customFormat="1" x14ac:dyDescent="0.3">
      <c r="A72" s="556" t="s">
        <v>149</v>
      </c>
      <c r="B72" s="502"/>
      <c r="C72" s="502"/>
      <c r="D72" s="503">
        <v>69</v>
      </c>
      <c r="F72" s="432">
        <f t="shared" si="16"/>
        <v>1021</v>
      </c>
      <c r="G72" s="432">
        <f t="shared" si="17"/>
        <v>6</v>
      </c>
      <c r="H72" s="433">
        <f t="shared" si="18"/>
        <v>170.16666666666666</v>
      </c>
      <c r="I72" s="457"/>
      <c r="J72" s="457"/>
      <c r="K72" s="439">
        <f t="shared" si="19"/>
        <v>202</v>
      </c>
      <c r="L72" s="556">
        <f t="shared" si="20"/>
        <v>521</v>
      </c>
      <c r="M72" s="295"/>
      <c r="N72" s="501">
        <v>193</v>
      </c>
      <c r="O72" s="501">
        <v>153</v>
      </c>
      <c r="P72" s="501">
        <v>175</v>
      </c>
      <c r="Q72" s="501">
        <v>202</v>
      </c>
      <c r="R72" s="501">
        <v>154</v>
      </c>
      <c r="S72" s="501">
        <v>144</v>
      </c>
      <c r="T72" s="434">
        <f t="shared" si="15"/>
        <v>1021</v>
      </c>
      <c r="AJ72" s="71"/>
    </row>
    <row r="73" spans="1:36" s="500" customFormat="1" x14ac:dyDescent="0.3">
      <c r="A73" s="556" t="s">
        <v>110</v>
      </c>
      <c r="B73" s="502"/>
      <c r="C73" s="502"/>
      <c r="D73" s="503">
        <v>70</v>
      </c>
      <c r="F73" s="432">
        <f t="shared" si="16"/>
        <v>1001</v>
      </c>
      <c r="G73" s="432">
        <f t="shared" si="17"/>
        <v>6</v>
      </c>
      <c r="H73" s="433">
        <f t="shared" si="18"/>
        <v>166.83333333333334</v>
      </c>
      <c r="I73" s="457"/>
      <c r="J73" s="457"/>
      <c r="K73" s="439">
        <f t="shared" si="19"/>
        <v>212</v>
      </c>
      <c r="L73" s="556">
        <f t="shared" si="20"/>
        <v>532</v>
      </c>
      <c r="M73" s="295"/>
      <c r="N73" s="501">
        <v>180</v>
      </c>
      <c r="O73" s="501">
        <v>165</v>
      </c>
      <c r="P73" s="501">
        <v>124</v>
      </c>
      <c r="Q73" s="501">
        <v>179</v>
      </c>
      <c r="R73" s="501">
        <v>141</v>
      </c>
      <c r="S73" s="501">
        <v>212</v>
      </c>
      <c r="T73" s="434">
        <f t="shared" si="15"/>
        <v>1001</v>
      </c>
      <c r="AJ73" s="71"/>
    </row>
    <row r="74" spans="1:36" s="500" customFormat="1" x14ac:dyDescent="0.3">
      <c r="A74" s="556" t="s">
        <v>750</v>
      </c>
      <c r="B74" s="502"/>
      <c r="C74" s="502"/>
      <c r="D74" s="503">
        <v>71</v>
      </c>
      <c r="F74" s="432">
        <f t="shared" si="16"/>
        <v>1001</v>
      </c>
      <c r="G74" s="432">
        <f t="shared" si="17"/>
        <v>6</v>
      </c>
      <c r="H74" s="433">
        <f t="shared" si="18"/>
        <v>166.83333333333334</v>
      </c>
      <c r="I74" s="457"/>
      <c r="J74" s="457"/>
      <c r="K74" s="439">
        <f t="shared" si="19"/>
        <v>208</v>
      </c>
      <c r="L74" s="556">
        <f t="shared" si="20"/>
        <v>561</v>
      </c>
      <c r="M74" s="295"/>
      <c r="N74" s="501">
        <v>182</v>
      </c>
      <c r="O74" s="501">
        <v>208</v>
      </c>
      <c r="P74" s="501">
        <v>171</v>
      </c>
      <c r="Q74" s="501">
        <v>133</v>
      </c>
      <c r="R74" s="501">
        <v>156</v>
      </c>
      <c r="S74" s="501">
        <v>151</v>
      </c>
      <c r="T74" s="434">
        <f t="shared" si="15"/>
        <v>1001</v>
      </c>
      <c r="AJ74" s="71"/>
    </row>
    <row r="75" spans="1:36" s="500" customFormat="1" x14ac:dyDescent="0.3">
      <c r="A75" s="556" t="s">
        <v>197</v>
      </c>
      <c r="B75" s="502"/>
      <c r="C75" s="502"/>
      <c r="D75" s="503">
        <v>72</v>
      </c>
      <c r="F75" s="432">
        <f t="shared" si="16"/>
        <v>975</v>
      </c>
      <c r="G75" s="432">
        <f t="shared" si="17"/>
        <v>6</v>
      </c>
      <c r="H75" s="433">
        <f t="shared" si="18"/>
        <v>162.5</v>
      </c>
      <c r="I75" s="457"/>
      <c r="J75" s="457"/>
      <c r="K75" s="439">
        <f t="shared" si="19"/>
        <v>193</v>
      </c>
      <c r="L75" s="556">
        <f t="shared" si="20"/>
        <v>495</v>
      </c>
      <c r="M75" s="295"/>
      <c r="N75" s="501">
        <v>193</v>
      </c>
      <c r="O75" s="501">
        <v>130</v>
      </c>
      <c r="P75" s="501">
        <v>172</v>
      </c>
      <c r="Q75" s="501">
        <v>159</v>
      </c>
      <c r="R75" s="501">
        <v>140</v>
      </c>
      <c r="S75" s="501">
        <v>181</v>
      </c>
      <c r="T75" s="434">
        <f t="shared" si="15"/>
        <v>975</v>
      </c>
      <c r="AJ75" s="71"/>
    </row>
    <row r="76" spans="1:36" x14ac:dyDescent="0.3">
      <c r="A76" s="104" t="s">
        <v>113</v>
      </c>
      <c r="B76" s="9">
        <v>1</v>
      </c>
      <c r="C76" s="9" t="s">
        <v>27</v>
      </c>
      <c r="D76" s="503">
        <v>73</v>
      </c>
      <c r="E76"/>
      <c r="F76" s="432">
        <f t="shared" si="16"/>
        <v>964</v>
      </c>
      <c r="G76" s="432">
        <f t="shared" si="17"/>
        <v>6</v>
      </c>
      <c r="H76" s="433">
        <f t="shared" si="18"/>
        <v>160.66666666666666</v>
      </c>
      <c r="I76" s="159"/>
      <c r="J76" s="159"/>
      <c r="K76" s="52">
        <f>MAX(N76, O76, P76, Q76, R76, S76, U76, W76, Y76, AB76, AD76)</f>
        <v>183</v>
      </c>
      <c r="L76" s="148">
        <f>MAX((SUM(N76:P76)), (SUM(Q76:S76)), (SUM(U76, W76, Y76)))</f>
        <v>498</v>
      </c>
      <c r="M76" s="295"/>
      <c r="N76" s="4">
        <v>146</v>
      </c>
      <c r="O76" s="4">
        <v>137</v>
      </c>
      <c r="P76" s="4">
        <v>183</v>
      </c>
      <c r="Q76" s="4">
        <v>176</v>
      </c>
      <c r="R76" s="4">
        <v>164</v>
      </c>
      <c r="S76" s="4">
        <v>158</v>
      </c>
      <c r="T76" s="10">
        <f t="shared" si="15"/>
        <v>964</v>
      </c>
    </row>
    <row r="77" spans="1:36" x14ac:dyDescent="0.3">
      <c r="F77" s="48">
        <f>SUM(F4:F76)</f>
        <v>108407</v>
      </c>
      <c r="G77" s="48">
        <f>SUM(G4:G76)</f>
        <v>534</v>
      </c>
      <c r="H77" s="49">
        <f>F77/G77</f>
        <v>203.00936329588015</v>
      </c>
      <c r="N77">
        <f t="shared" ref="N77:S77" si="21">AVERAGE(N4:N76)</f>
        <v>199.42465753424656</v>
      </c>
      <c r="O77">
        <f t="shared" si="21"/>
        <v>194.84931506849315</v>
      </c>
      <c r="P77">
        <f t="shared" si="21"/>
        <v>208.46575342465752</v>
      </c>
      <c r="Q77">
        <f t="shared" si="21"/>
        <v>206.23287671232876</v>
      </c>
      <c r="R77">
        <f t="shared" si="21"/>
        <v>205.82191780821918</v>
      </c>
      <c r="S77">
        <f t="shared" si="21"/>
        <v>201</v>
      </c>
      <c r="U77">
        <f>AVERAGE(U4:U76)</f>
        <v>209.76666666666668</v>
      </c>
      <c r="W77">
        <f>AVERAGE(W4:W76)</f>
        <v>198.16666666666666</v>
      </c>
      <c r="Y77">
        <f>AVERAGE(Y4:Y76)</f>
        <v>202.9</v>
      </c>
      <c r="AB77">
        <f>AVERAGE(AB4:AB76)</f>
        <v>234.5</v>
      </c>
      <c r="AD77">
        <f>AVERAGE(AD4:AD76)</f>
        <v>195.5</v>
      </c>
      <c r="AJ77" s="141"/>
    </row>
    <row r="79" spans="1:36" x14ac:dyDescent="0.3">
      <c r="A79" s="587" t="s">
        <v>2465</v>
      </c>
      <c r="B79" s="587"/>
      <c r="C79" s="587"/>
      <c r="D79" s="587"/>
      <c r="E79" s="587"/>
      <c r="F79" s="587"/>
      <c r="G79" s="587"/>
      <c r="H79" s="587"/>
      <c r="I79" s="587"/>
      <c r="J79" s="587"/>
      <c r="K79" s="587"/>
      <c r="L79" s="587"/>
      <c r="M79" s="587"/>
      <c r="N79" s="587"/>
      <c r="O79" s="587"/>
      <c r="P79" s="587"/>
      <c r="Q79" s="587"/>
      <c r="R79" s="587"/>
      <c r="S79" s="587"/>
      <c r="T79" s="587"/>
      <c r="U79" s="587"/>
      <c r="V79" s="587"/>
      <c r="W79" s="587"/>
      <c r="X79" s="587"/>
      <c r="Y79" s="587"/>
      <c r="Z79" s="587"/>
      <c r="AA79" s="587"/>
      <c r="AB79" s="587"/>
      <c r="AC79" s="587"/>
      <c r="AD79" s="587"/>
      <c r="AE79" s="587"/>
      <c r="AF79" s="101"/>
      <c r="AG79" s="101"/>
      <c r="AH79" s="101"/>
      <c r="AI79" s="101"/>
      <c r="AJ79" s="139"/>
    </row>
    <row r="80" spans="1:36" x14ac:dyDescent="0.3">
      <c r="A80" s="587"/>
      <c r="B80" s="587"/>
      <c r="C80" s="587"/>
      <c r="D80" s="587"/>
      <c r="E80" s="587"/>
      <c r="F80" s="587"/>
      <c r="G80" s="587"/>
      <c r="H80" s="587"/>
      <c r="I80" s="587"/>
      <c r="J80" s="587"/>
      <c r="K80" s="587"/>
      <c r="L80" s="587"/>
      <c r="M80" s="587"/>
      <c r="N80" s="587"/>
      <c r="O80" s="587"/>
      <c r="P80" s="587"/>
      <c r="Q80" s="587"/>
      <c r="R80" s="587"/>
      <c r="S80" s="587"/>
      <c r="T80" s="587"/>
      <c r="U80" s="587"/>
      <c r="V80" s="587"/>
      <c r="W80" s="587"/>
      <c r="X80" s="587"/>
      <c r="Y80" s="587"/>
      <c r="Z80" s="587"/>
      <c r="AA80" s="587"/>
      <c r="AB80" s="587"/>
      <c r="AC80" s="587"/>
      <c r="AD80" s="587"/>
      <c r="AE80" s="587"/>
      <c r="AF80" s="102"/>
      <c r="AG80" s="102"/>
      <c r="AH80" s="102"/>
      <c r="AI80" s="102"/>
      <c r="AJ80" s="140"/>
    </row>
    <row r="81" spans="1:31" x14ac:dyDescent="0.3">
      <c r="A81" s="10" t="s">
        <v>0</v>
      </c>
      <c r="B81" s="10" t="s">
        <v>22</v>
      </c>
      <c r="C81" s="10"/>
      <c r="D81" s="10" t="s">
        <v>2</v>
      </c>
      <c r="E81" s="61">
        <f>SUM(E82:E91)</f>
        <v>840</v>
      </c>
      <c r="F81" s="11" t="s">
        <v>4</v>
      </c>
      <c r="G81" s="10" t="s">
        <v>5</v>
      </c>
      <c r="H81" s="10" t="s">
        <v>6</v>
      </c>
      <c r="I81" s="1" t="s">
        <v>23</v>
      </c>
      <c r="J81" s="1" t="s">
        <v>24</v>
      </c>
      <c r="K81" s="1" t="s">
        <v>25</v>
      </c>
      <c r="L81" s="1" t="s">
        <v>26</v>
      </c>
      <c r="M81" s="10" t="s">
        <v>9</v>
      </c>
      <c r="N81" s="10">
        <v>1</v>
      </c>
      <c r="O81" s="10">
        <v>2</v>
      </c>
      <c r="P81" s="10">
        <v>3</v>
      </c>
      <c r="Q81" s="10">
        <v>4</v>
      </c>
      <c r="R81" s="10">
        <v>5</v>
      </c>
      <c r="S81" s="10">
        <v>6</v>
      </c>
      <c r="T81" s="10" t="s">
        <v>8</v>
      </c>
      <c r="U81" s="10">
        <v>7</v>
      </c>
      <c r="V81" s="10" t="s">
        <v>7</v>
      </c>
      <c r="W81" s="10">
        <v>8</v>
      </c>
      <c r="X81" s="10" t="s">
        <v>7</v>
      </c>
      <c r="Y81" s="10">
        <v>9</v>
      </c>
      <c r="Z81" s="10" t="s">
        <v>7</v>
      </c>
      <c r="AA81" s="10" t="s">
        <v>8</v>
      </c>
      <c r="AB81" s="10">
        <v>10</v>
      </c>
      <c r="AC81" s="10"/>
      <c r="AD81" s="10">
        <v>11</v>
      </c>
      <c r="AE81" s="10"/>
    </row>
    <row r="82" spans="1:31" x14ac:dyDescent="0.3">
      <c r="A82" s="17" t="s">
        <v>2466</v>
      </c>
      <c r="B82" s="17">
        <v>1</v>
      </c>
      <c r="C82" s="17" t="s">
        <v>27</v>
      </c>
      <c r="D82" s="10">
        <v>1</v>
      </c>
      <c r="E82" s="14">
        <v>300</v>
      </c>
      <c r="F82" s="11">
        <f>SUM(N82:S82)+U82+W82+Y82+AB82+AD82</f>
        <v>1916</v>
      </c>
      <c r="G82" s="10">
        <f>COUNT(N82,O82,P82,Q82,R82,S82,U82,W82,Y82,AB82,AD82)</f>
        <v>11</v>
      </c>
      <c r="H82" s="15">
        <f>F82/G82</f>
        <v>174.18181818181819</v>
      </c>
      <c r="I82" s="159">
        <f>(SUM(V82+X82+Z82)/30)+(COUNTIFS(AC82,"W")+(COUNTIFS(AE82,"W")))</f>
        <v>4</v>
      </c>
      <c r="J82" s="159">
        <f>(3-(SUM(V82+X82+Z82)/30))+(COUNTIFS(AC82,"L")+(COUNTIFS(AE82,"L")))</f>
        <v>1</v>
      </c>
      <c r="K82" s="52">
        <f>MAX(N82, O82, P82, Q82, R82, S82, U82, W82, Y82, AB82, AD82)</f>
        <v>227</v>
      </c>
      <c r="L82" s="134">
        <f>MAX((SUM(N82:P82)), (SUM(Q82:S82)), (SUM(U82, W82, Y82)))</f>
        <v>547</v>
      </c>
      <c r="M82" s="459">
        <v>45</v>
      </c>
      <c r="N82" s="162">
        <v>131</v>
      </c>
      <c r="O82" s="162">
        <v>142</v>
      </c>
      <c r="P82" s="162">
        <v>215</v>
      </c>
      <c r="Q82" s="162">
        <v>171</v>
      </c>
      <c r="R82" s="162">
        <v>131</v>
      </c>
      <c r="S82" s="162">
        <v>179</v>
      </c>
      <c r="T82" s="10">
        <f>SUM(N82:S82)+(M82*6)</f>
        <v>1239</v>
      </c>
      <c r="U82" s="162">
        <v>162</v>
      </c>
      <c r="V82" s="162">
        <v>30</v>
      </c>
      <c r="W82" s="162">
        <v>158</v>
      </c>
      <c r="X82" s="162">
        <v>0</v>
      </c>
      <c r="Y82" s="162">
        <v>227</v>
      </c>
      <c r="Z82" s="162">
        <v>30</v>
      </c>
      <c r="AA82" s="10">
        <f t="shared" ref="AA82:AA103" si="22">SUM(T82:Z82)+(M82*3)</f>
        <v>1981</v>
      </c>
      <c r="AB82" s="161">
        <v>187</v>
      </c>
      <c r="AC82" s="13" t="s">
        <v>23</v>
      </c>
      <c r="AD82" s="161">
        <v>213</v>
      </c>
      <c r="AE82" s="13" t="s">
        <v>23</v>
      </c>
    </row>
    <row r="83" spans="1:31" x14ac:dyDescent="0.3">
      <c r="A83" s="9" t="s">
        <v>861</v>
      </c>
      <c r="B83" s="17">
        <v>1</v>
      </c>
      <c r="C83" s="17" t="s">
        <v>27</v>
      </c>
      <c r="D83" s="10">
        <v>2</v>
      </c>
      <c r="E83" s="14">
        <v>150</v>
      </c>
      <c r="F83" s="11">
        <f>SUM(N83:S83)+U83+W83+Y83+AB83+AD83</f>
        <v>1778</v>
      </c>
      <c r="G83" s="10">
        <f>COUNT(N83,O83,P83,Q83,R83,S83,U83,W83,Y83,AB83,AD83)</f>
        <v>11</v>
      </c>
      <c r="H83" s="15">
        <f>F83/G83</f>
        <v>161.63636363636363</v>
      </c>
      <c r="I83" s="159">
        <f>(SUM(V83+X83+Z83)/30)+(COUNTIFS(AC83,"W")+(COUNTIFS(AE83,"W")))</f>
        <v>4</v>
      </c>
      <c r="J83" s="159">
        <f>(3-(SUM(V83+X83+Z83)/30))+(COUNTIFS(AC83,"L")+(COUNTIFS(AE83,"L")))</f>
        <v>1</v>
      </c>
      <c r="K83" s="52">
        <f>MAX(N83, O83, P83, Q83, R83, S83, U83, W83, Y83, AB83, AD83)</f>
        <v>201</v>
      </c>
      <c r="L83" s="134">
        <f>MAX((SUM(N83:P83)), (SUM(Q83:S83)), (SUM(U83, W83, Y83)))</f>
        <v>554</v>
      </c>
      <c r="M83" s="182">
        <v>44</v>
      </c>
      <c r="N83" s="162">
        <v>167</v>
      </c>
      <c r="O83" s="162">
        <v>175</v>
      </c>
      <c r="P83" s="162">
        <v>176</v>
      </c>
      <c r="Q83" s="162">
        <v>113</v>
      </c>
      <c r="R83" s="162">
        <v>119</v>
      </c>
      <c r="S83" s="162">
        <v>166</v>
      </c>
      <c r="T83" s="10">
        <f>SUM(N83:S83)+(M83*6)</f>
        <v>1180</v>
      </c>
      <c r="U83" s="162">
        <v>163</v>
      </c>
      <c r="V83" s="162">
        <v>30</v>
      </c>
      <c r="W83" s="162">
        <v>190</v>
      </c>
      <c r="X83" s="162">
        <v>30</v>
      </c>
      <c r="Y83" s="162">
        <v>201</v>
      </c>
      <c r="Z83" s="162">
        <v>30</v>
      </c>
      <c r="AA83" s="10">
        <f t="shared" si="22"/>
        <v>1956</v>
      </c>
      <c r="AB83" s="161">
        <v>171</v>
      </c>
      <c r="AC83" s="13" t="s">
        <v>23</v>
      </c>
      <c r="AD83" s="161">
        <v>137</v>
      </c>
      <c r="AE83" s="13" t="s">
        <v>24</v>
      </c>
    </row>
    <row r="84" spans="1:31" x14ac:dyDescent="0.3">
      <c r="A84" s="502" t="s">
        <v>730</v>
      </c>
      <c r="B84" s="17">
        <v>1</v>
      </c>
      <c r="C84" s="17" t="s">
        <v>27</v>
      </c>
      <c r="D84" s="434">
        <v>3</v>
      </c>
      <c r="E84" s="14">
        <v>100</v>
      </c>
      <c r="F84" s="11">
        <f>SUM(N84:S84)+U84+W84+Y84+AB84+AD84</f>
        <v>1635</v>
      </c>
      <c r="G84" s="10">
        <f>COUNT(N84,O84,P84,Q84,R84,S84,U84,W84,Y84,AB84,AD84)</f>
        <v>10</v>
      </c>
      <c r="H84" s="15">
        <f>F84/G84</f>
        <v>163.5</v>
      </c>
      <c r="I84" s="159">
        <f>(SUM(V84+X84+Z84)/30)+(COUNTIFS(AC84,"W")+(COUNTIFS(AE84,"W")))</f>
        <v>3</v>
      </c>
      <c r="J84" s="159">
        <f>(3-(SUM(V84+X84+Z84)/30))+(COUNTIFS(AC84,"L")+(COUNTIFS(AE84,"L")))</f>
        <v>1</v>
      </c>
      <c r="K84" s="52">
        <f>MAX(N84, O84, P84, Q84, R84, S84, U84, W84, Y84, AB84, AD84)</f>
        <v>191</v>
      </c>
      <c r="L84" s="134">
        <f>MAX((SUM(N84:P84)), (SUM(Q84:S84)), (SUM(U84, W84, Y84)))</f>
        <v>527</v>
      </c>
      <c r="M84" s="458">
        <v>47</v>
      </c>
      <c r="N84" s="162">
        <v>149</v>
      </c>
      <c r="O84" s="162">
        <v>158</v>
      </c>
      <c r="P84" s="162">
        <v>148</v>
      </c>
      <c r="Q84" s="162">
        <v>155</v>
      </c>
      <c r="R84" s="162">
        <v>191</v>
      </c>
      <c r="S84" s="162">
        <v>181</v>
      </c>
      <c r="T84" s="10">
        <f>SUM(N84:S84)+(M84*6)</f>
        <v>1264</v>
      </c>
      <c r="U84" s="162">
        <v>191</v>
      </c>
      <c r="V84" s="162">
        <v>30</v>
      </c>
      <c r="W84" s="162">
        <v>130</v>
      </c>
      <c r="X84" s="162">
        <v>30</v>
      </c>
      <c r="Y84" s="162">
        <v>171</v>
      </c>
      <c r="Z84" s="162">
        <v>30</v>
      </c>
      <c r="AA84" s="10">
        <f t="shared" si="22"/>
        <v>1987</v>
      </c>
      <c r="AB84" s="161">
        <v>161</v>
      </c>
      <c r="AC84" s="134" t="s">
        <v>24</v>
      </c>
      <c r="AD84" s="106"/>
      <c r="AE84" s="133"/>
    </row>
    <row r="85" spans="1:31" x14ac:dyDescent="0.3">
      <c r="A85" s="9" t="s">
        <v>171</v>
      </c>
      <c r="B85" s="17">
        <v>1</v>
      </c>
      <c r="C85" s="17" t="s">
        <v>27</v>
      </c>
      <c r="D85" s="434">
        <v>4</v>
      </c>
      <c r="E85" s="14">
        <v>100</v>
      </c>
      <c r="F85" s="11">
        <f>SUM(N85:S85)+U85+W85+Y85+AB85+AD85</f>
        <v>1691</v>
      </c>
      <c r="G85" s="10">
        <f>COUNT(N85,O85,P85,Q85,R85,S85,U85,W85,Y85,AB85,AD85)</f>
        <v>10</v>
      </c>
      <c r="H85" s="15">
        <f>F85/G85</f>
        <v>169.1</v>
      </c>
      <c r="I85" s="159">
        <f>(SUM(V85+X85+Z85)/30)+(COUNTIFS(AC85,"W")+(COUNTIFS(AE85,"W")))</f>
        <v>3</v>
      </c>
      <c r="J85" s="159">
        <f>(3-(SUM(V85+X85+Z85)/30))+(COUNTIFS(AC85,"L")+(COUNTIFS(AE85,"L")))</f>
        <v>1</v>
      </c>
      <c r="K85" s="52">
        <f>MAX(N85, O85, P85, Q85, R85, S85, U85, W85, Y85, AB85, AD85)</f>
        <v>213</v>
      </c>
      <c r="L85" s="134">
        <f>MAX((SUM(N85:P85)), (SUM(Q85:S85)), (SUM(U85, W85, Y85)))</f>
        <v>578</v>
      </c>
      <c r="M85" s="182">
        <v>38</v>
      </c>
      <c r="N85" s="162">
        <v>138</v>
      </c>
      <c r="O85" s="162">
        <v>144</v>
      </c>
      <c r="P85" s="162">
        <v>154</v>
      </c>
      <c r="Q85" s="162">
        <v>202</v>
      </c>
      <c r="R85" s="162">
        <v>169</v>
      </c>
      <c r="S85" s="162">
        <v>153</v>
      </c>
      <c r="T85" s="10">
        <f>SUM(N85:S85)+(M85*6)</f>
        <v>1188</v>
      </c>
      <c r="U85" s="162">
        <v>213</v>
      </c>
      <c r="V85" s="162">
        <v>30</v>
      </c>
      <c r="W85" s="162">
        <v>195</v>
      </c>
      <c r="X85" s="162">
        <v>30</v>
      </c>
      <c r="Y85" s="162">
        <v>170</v>
      </c>
      <c r="Z85" s="162">
        <v>30</v>
      </c>
      <c r="AA85" s="10">
        <f t="shared" si="22"/>
        <v>1970</v>
      </c>
      <c r="AB85" s="161">
        <v>153</v>
      </c>
      <c r="AC85" s="134" t="s">
        <v>24</v>
      </c>
      <c r="AD85" s="106"/>
      <c r="AE85" s="133"/>
    </row>
    <row r="86" spans="1:31" x14ac:dyDescent="0.3">
      <c r="A86" s="9" t="s">
        <v>277</v>
      </c>
      <c r="B86" s="17">
        <v>1</v>
      </c>
      <c r="C86" s="17" t="s">
        <v>27</v>
      </c>
      <c r="D86" s="434">
        <v>5</v>
      </c>
      <c r="E86" s="14">
        <v>75</v>
      </c>
      <c r="F86" s="11">
        <f t="shared" ref="F86:F103" si="23">SUM(N86:S86)+U86+W86+Y86+AB86+AD86</f>
        <v>1672</v>
      </c>
      <c r="G86" s="10">
        <f t="shared" ref="G86:G103" si="24">COUNT(N86,O86,P86,Q86,R86,S86,U86,W86,Y86,AB86,AD86)</f>
        <v>9</v>
      </c>
      <c r="H86" s="15">
        <f t="shared" ref="H86:H103" si="25">F86/G86</f>
        <v>185.77777777777777</v>
      </c>
      <c r="I86" s="159">
        <f t="shared" ref="I86:I94" si="26">(SUM(V86+X86+Z86)/30)+(COUNTIFS(AC86,"W")+(COUNTIFS(AE86,"W")))</f>
        <v>2</v>
      </c>
      <c r="J86" s="159">
        <f t="shared" ref="J86:J94" si="27">(3-(SUM(V86+X86+Z86)/30))+(COUNTIFS(AC86,"L")+(COUNTIFS(AE86,"L")))</f>
        <v>1</v>
      </c>
      <c r="K86" s="52">
        <f t="shared" ref="K86:K103" si="28">MAX(N86, O86, P86, Q86, R86, S86, U86, W86, Y86, AB86, AD86)</f>
        <v>232</v>
      </c>
      <c r="L86" s="134">
        <f t="shared" ref="L86:L103" si="29">MAX((SUM(N86:P86)), (SUM(Q86:S86)), (SUM(U86, W86, Y86)))</f>
        <v>598</v>
      </c>
      <c r="M86" s="182">
        <v>24</v>
      </c>
      <c r="N86" s="162">
        <v>177</v>
      </c>
      <c r="O86" s="162">
        <v>232</v>
      </c>
      <c r="P86" s="162">
        <v>189</v>
      </c>
      <c r="Q86" s="162">
        <v>158</v>
      </c>
      <c r="R86" s="162">
        <v>182</v>
      </c>
      <c r="S86" s="162">
        <v>159</v>
      </c>
      <c r="T86" s="10">
        <f t="shared" ref="T86:T103" si="30">SUM(N86:S86)+(M86*6)</f>
        <v>1241</v>
      </c>
      <c r="U86" s="162">
        <v>154</v>
      </c>
      <c r="V86" s="162">
        <v>0</v>
      </c>
      <c r="W86" s="162">
        <v>206</v>
      </c>
      <c r="X86" s="162">
        <v>30</v>
      </c>
      <c r="Y86" s="162">
        <v>215</v>
      </c>
      <c r="Z86" s="162">
        <v>30</v>
      </c>
      <c r="AA86" s="10">
        <f t="shared" si="22"/>
        <v>1948</v>
      </c>
      <c r="AB86" s="106"/>
      <c r="AC86" s="133"/>
      <c r="AD86" s="106"/>
      <c r="AE86" s="133"/>
    </row>
    <row r="87" spans="1:31" x14ac:dyDescent="0.3">
      <c r="A87" s="9" t="s">
        <v>325</v>
      </c>
      <c r="B87" s="17">
        <v>1</v>
      </c>
      <c r="C87" s="17" t="s">
        <v>27</v>
      </c>
      <c r="D87" s="434">
        <v>6</v>
      </c>
      <c r="E87" s="14">
        <v>50</v>
      </c>
      <c r="F87" s="11">
        <f t="shared" si="23"/>
        <v>1475</v>
      </c>
      <c r="G87" s="10">
        <f t="shared" si="24"/>
        <v>9</v>
      </c>
      <c r="H87" s="15">
        <f t="shared" si="25"/>
        <v>163.88888888888889</v>
      </c>
      <c r="I87" s="159">
        <f t="shared" si="26"/>
        <v>2</v>
      </c>
      <c r="J87" s="159">
        <f t="shared" si="27"/>
        <v>1</v>
      </c>
      <c r="K87" s="52">
        <f t="shared" si="28"/>
        <v>187</v>
      </c>
      <c r="L87" s="134">
        <f t="shared" si="29"/>
        <v>500</v>
      </c>
      <c r="M87" s="182">
        <v>44</v>
      </c>
      <c r="N87" s="162">
        <v>131</v>
      </c>
      <c r="O87" s="162">
        <v>187</v>
      </c>
      <c r="P87" s="162">
        <v>166</v>
      </c>
      <c r="Q87" s="162">
        <v>168</v>
      </c>
      <c r="R87" s="162">
        <v>161</v>
      </c>
      <c r="S87" s="162">
        <v>162</v>
      </c>
      <c r="T87" s="10">
        <f t="shared" si="30"/>
        <v>1239</v>
      </c>
      <c r="U87" s="162">
        <v>180</v>
      </c>
      <c r="V87" s="162">
        <v>30</v>
      </c>
      <c r="W87" s="162">
        <v>152</v>
      </c>
      <c r="X87" s="162">
        <v>30</v>
      </c>
      <c r="Y87" s="162">
        <v>168</v>
      </c>
      <c r="Z87" s="162">
        <v>0</v>
      </c>
      <c r="AA87" s="10">
        <f t="shared" si="22"/>
        <v>1931</v>
      </c>
      <c r="AB87" s="106"/>
      <c r="AC87" s="133"/>
      <c r="AD87" s="106"/>
      <c r="AE87" s="133"/>
    </row>
    <row r="88" spans="1:31" x14ac:dyDescent="0.3">
      <c r="A88" s="9" t="s">
        <v>150</v>
      </c>
      <c r="B88" s="17">
        <v>1</v>
      </c>
      <c r="C88" s="17" t="s">
        <v>27</v>
      </c>
      <c r="D88" s="434">
        <v>7</v>
      </c>
      <c r="E88" s="14">
        <v>35</v>
      </c>
      <c r="F88" s="11">
        <f t="shared" si="23"/>
        <v>1736</v>
      </c>
      <c r="G88" s="10">
        <f t="shared" si="24"/>
        <v>9</v>
      </c>
      <c r="H88" s="15">
        <f t="shared" si="25"/>
        <v>192.88888888888889</v>
      </c>
      <c r="I88" s="159">
        <f t="shared" si="26"/>
        <v>2</v>
      </c>
      <c r="J88" s="159">
        <f t="shared" si="27"/>
        <v>1</v>
      </c>
      <c r="K88" s="52">
        <f t="shared" si="28"/>
        <v>236</v>
      </c>
      <c r="L88" s="134">
        <f t="shared" si="29"/>
        <v>601</v>
      </c>
      <c r="M88" s="182">
        <v>11</v>
      </c>
      <c r="N88" s="162">
        <v>236</v>
      </c>
      <c r="O88" s="162">
        <v>173</v>
      </c>
      <c r="P88" s="162">
        <v>192</v>
      </c>
      <c r="Q88" s="162">
        <v>185</v>
      </c>
      <c r="R88" s="162">
        <v>193</v>
      </c>
      <c r="S88" s="162">
        <v>164</v>
      </c>
      <c r="T88" s="10">
        <f t="shared" si="30"/>
        <v>1209</v>
      </c>
      <c r="U88" s="162">
        <v>189</v>
      </c>
      <c r="V88" s="162">
        <v>0</v>
      </c>
      <c r="W88" s="162">
        <v>192</v>
      </c>
      <c r="X88" s="162">
        <v>30</v>
      </c>
      <c r="Y88" s="162">
        <v>212</v>
      </c>
      <c r="Z88" s="162">
        <v>30</v>
      </c>
      <c r="AA88" s="10">
        <f t="shared" si="22"/>
        <v>1895</v>
      </c>
      <c r="AB88" s="106"/>
      <c r="AC88" s="133"/>
      <c r="AD88" s="106"/>
      <c r="AE88" s="133"/>
    </row>
    <row r="89" spans="1:31" x14ac:dyDescent="0.3">
      <c r="A89" s="9" t="s">
        <v>868</v>
      </c>
      <c r="B89" s="17">
        <v>1</v>
      </c>
      <c r="C89" s="17" t="s">
        <v>27</v>
      </c>
      <c r="D89" s="434">
        <v>8</v>
      </c>
      <c r="E89" s="62">
        <v>30</v>
      </c>
      <c r="F89" s="11">
        <f t="shared" si="23"/>
        <v>1462</v>
      </c>
      <c r="G89" s="10">
        <f t="shared" si="24"/>
        <v>9</v>
      </c>
      <c r="H89" s="15">
        <f t="shared" si="25"/>
        <v>162.44444444444446</v>
      </c>
      <c r="I89" s="159">
        <f t="shared" si="26"/>
        <v>1</v>
      </c>
      <c r="J89" s="159">
        <f t="shared" si="27"/>
        <v>2</v>
      </c>
      <c r="K89" s="52">
        <f t="shared" si="28"/>
        <v>232</v>
      </c>
      <c r="L89" s="134">
        <f t="shared" si="29"/>
        <v>585</v>
      </c>
      <c r="M89" s="182">
        <v>43</v>
      </c>
      <c r="N89" s="162">
        <v>204</v>
      </c>
      <c r="O89" s="162">
        <v>149</v>
      </c>
      <c r="P89" s="162">
        <v>232</v>
      </c>
      <c r="Q89" s="162">
        <v>154</v>
      </c>
      <c r="R89" s="162">
        <v>133</v>
      </c>
      <c r="S89" s="162">
        <v>128</v>
      </c>
      <c r="T89" s="10">
        <f t="shared" si="30"/>
        <v>1258</v>
      </c>
      <c r="U89" s="162">
        <v>167</v>
      </c>
      <c r="V89" s="162">
        <v>0</v>
      </c>
      <c r="W89" s="162">
        <v>148</v>
      </c>
      <c r="X89" s="162">
        <v>0</v>
      </c>
      <c r="Y89" s="162">
        <v>147</v>
      </c>
      <c r="Z89" s="162">
        <v>30</v>
      </c>
      <c r="AA89" s="10">
        <f t="shared" si="22"/>
        <v>1879</v>
      </c>
      <c r="AB89" s="106"/>
      <c r="AC89" s="133"/>
      <c r="AD89" s="106"/>
      <c r="AE89" s="133"/>
    </row>
    <row r="90" spans="1:31" x14ac:dyDescent="0.3">
      <c r="A90" s="9" t="s">
        <v>281</v>
      </c>
      <c r="B90" s="17">
        <v>1</v>
      </c>
      <c r="C90" s="17" t="s">
        <v>27</v>
      </c>
      <c r="D90" s="434">
        <v>9</v>
      </c>
      <c r="E90" s="577"/>
      <c r="F90" s="11">
        <f t="shared" si="23"/>
        <v>1418</v>
      </c>
      <c r="G90" s="10">
        <f t="shared" si="24"/>
        <v>9</v>
      </c>
      <c r="H90" s="15">
        <f t="shared" si="25"/>
        <v>157.55555555555554</v>
      </c>
      <c r="I90" s="159">
        <f t="shared" si="26"/>
        <v>3</v>
      </c>
      <c r="J90" s="159">
        <f t="shared" si="27"/>
        <v>0</v>
      </c>
      <c r="K90" s="52">
        <f t="shared" si="28"/>
        <v>234</v>
      </c>
      <c r="L90" s="134">
        <f t="shared" si="29"/>
        <v>529</v>
      </c>
      <c r="M90" s="182">
        <v>37</v>
      </c>
      <c r="N90" s="162">
        <v>160</v>
      </c>
      <c r="O90" s="162">
        <v>234</v>
      </c>
      <c r="P90" s="162">
        <v>135</v>
      </c>
      <c r="Q90" s="162">
        <v>134</v>
      </c>
      <c r="R90" s="162">
        <v>128</v>
      </c>
      <c r="S90" s="162">
        <v>148</v>
      </c>
      <c r="T90" s="10">
        <f t="shared" si="30"/>
        <v>1161</v>
      </c>
      <c r="U90" s="328">
        <v>177</v>
      </c>
      <c r="V90" s="328">
        <v>30</v>
      </c>
      <c r="W90" s="328">
        <v>154</v>
      </c>
      <c r="X90" s="328">
        <v>30</v>
      </c>
      <c r="Y90" s="328">
        <v>148</v>
      </c>
      <c r="Z90" s="328">
        <v>30</v>
      </c>
      <c r="AA90" s="10">
        <f t="shared" si="22"/>
        <v>1841</v>
      </c>
      <c r="AB90" s="106"/>
      <c r="AC90" s="133"/>
      <c r="AD90" s="106"/>
      <c r="AE90" s="133"/>
    </row>
    <row r="91" spans="1:31" x14ac:dyDescent="0.3">
      <c r="A91" s="9" t="s">
        <v>479</v>
      </c>
      <c r="B91" s="17">
        <v>1</v>
      </c>
      <c r="C91" s="17" t="s">
        <v>27</v>
      </c>
      <c r="D91" s="434">
        <v>10</v>
      </c>
      <c r="E91" s="577"/>
      <c r="F91" s="11">
        <f t="shared" si="23"/>
        <v>1637</v>
      </c>
      <c r="G91" s="10">
        <f t="shared" si="24"/>
        <v>9</v>
      </c>
      <c r="H91" s="15">
        <f t="shared" si="25"/>
        <v>181.88888888888889</v>
      </c>
      <c r="I91" s="159">
        <f t="shared" si="26"/>
        <v>2</v>
      </c>
      <c r="J91" s="159">
        <f t="shared" si="27"/>
        <v>1</v>
      </c>
      <c r="K91" s="52">
        <f t="shared" si="28"/>
        <v>220</v>
      </c>
      <c r="L91" s="134">
        <f t="shared" si="29"/>
        <v>615</v>
      </c>
      <c r="M91" s="182">
        <v>15</v>
      </c>
      <c r="N91" s="162">
        <v>220</v>
      </c>
      <c r="O91" s="162">
        <v>178</v>
      </c>
      <c r="P91" s="162">
        <v>217</v>
      </c>
      <c r="Q91" s="162">
        <v>203</v>
      </c>
      <c r="R91" s="162">
        <v>156</v>
      </c>
      <c r="S91" s="162">
        <v>186</v>
      </c>
      <c r="T91" s="10">
        <f t="shared" si="30"/>
        <v>1250</v>
      </c>
      <c r="U91" s="162">
        <v>156</v>
      </c>
      <c r="V91" s="162">
        <v>0</v>
      </c>
      <c r="W91" s="162">
        <v>171</v>
      </c>
      <c r="X91" s="162">
        <v>30</v>
      </c>
      <c r="Y91" s="162">
        <v>150</v>
      </c>
      <c r="Z91" s="162">
        <v>30</v>
      </c>
      <c r="AA91" s="10">
        <f t="shared" si="22"/>
        <v>1832</v>
      </c>
      <c r="AB91" s="106"/>
      <c r="AC91" s="133"/>
      <c r="AD91" s="106"/>
      <c r="AE91" s="133"/>
    </row>
    <row r="92" spans="1:31" x14ac:dyDescent="0.3">
      <c r="A92" s="9" t="s">
        <v>656</v>
      </c>
      <c r="B92" s="17">
        <v>1</v>
      </c>
      <c r="C92" s="17" t="s">
        <v>27</v>
      </c>
      <c r="D92" s="434">
        <v>11</v>
      </c>
      <c r="E92" s="106"/>
      <c r="F92" s="11">
        <f t="shared" si="23"/>
        <v>1520</v>
      </c>
      <c r="G92" s="10">
        <f t="shared" si="24"/>
        <v>9</v>
      </c>
      <c r="H92" s="15">
        <f t="shared" si="25"/>
        <v>168.88888888888889</v>
      </c>
      <c r="I92" s="159">
        <f t="shared" si="26"/>
        <v>1</v>
      </c>
      <c r="J92" s="159">
        <f t="shared" si="27"/>
        <v>2</v>
      </c>
      <c r="K92" s="52">
        <f t="shared" si="28"/>
        <v>195</v>
      </c>
      <c r="L92" s="134">
        <f t="shared" si="29"/>
        <v>520</v>
      </c>
      <c r="M92" s="182">
        <v>31</v>
      </c>
      <c r="N92" s="162">
        <v>137</v>
      </c>
      <c r="O92" s="162">
        <v>170</v>
      </c>
      <c r="P92" s="162">
        <v>185</v>
      </c>
      <c r="Q92" s="162">
        <v>195</v>
      </c>
      <c r="R92" s="162">
        <v>168</v>
      </c>
      <c r="S92" s="162">
        <v>145</v>
      </c>
      <c r="T92" s="10">
        <f t="shared" si="30"/>
        <v>1186</v>
      </c>
      <c r="U92" s="162">
        <v>167</v>
      </c>
      <c r="V92" s="162">
        <v>30</v>
      </c>
      <c r="W92" s="162">
        <v>165</v>
      </c>
      <c r="X92" s="162">
        <v>0</v>
      </c>
      <c r="Y92" s="162">
        <v>188</v>
      </c>
      <c r="Z92" s="162">
        <v>0</v>
      </c>
      <c r="AA92" s="10">
        <f t="shared" si="22"/>
        <v>1829</v>
      </c>
      <c r="AB92" s="106"/>
      <c r="AC92" s="133"/>
      <c r="AD92" s="106"/>
      <c r="AE92" s="133"/>
    </row>
    <row r="93" spans="1:31" x14ac:dyDescent="0.3">
      <c r="A93" s="9" t="s">
        <v>2467</v>
      </c>
      <c r="B93" s="17">
        <v>1</v>
      </c>
      <c r="C93" s="17" t="s">
        <v>27</v>
      </c>
      <c r="D93" s="434">
        <v>12</v>
      </c>
      <c r="E93" s="106"/>
      <c r="F93" s="11">
        <f t="shared" si="23"/>
        <v>1261</v>
      </c>
      <c r="G93" s="10">
        <f t="shared" si="24"/>
        <v>9</v>
      </c>
      <c r="H93" s="15">
        <f t="shared" si="25"/>
        <v>140.11111111111111</v>
      </c>
      <c r="I93" s="159">
        <f t="shared" si="26"/>
        <v>2</v>
      </c>
      <c r="J93" s="159">
        <f t="shared" si="27"/>
        <v>1</v>
      </c>
      <c r="K93" s="52">
        <f t="shared" si="28"/>
        <v>164</v>
      </c>
      <c r="L93" s="134">
        <f t="shared" si="29"/>
        <v>459</v>
      </c>
      <c r="M93" s="182">
        <v>54</v>
      </c>
      <c r="N93" s="162">
        <v>110</v>
      </c>
      <c r="O93" s="162">
        <v>128</v>
      </c>
      <c r="P93" s="162">
        <v>146</v>
      </c>
      <c r="Q93" s="162">
        <v>162</v>
      </c>
      <c r="R93" s="162">
        <v>133</v>
      </c>
      <c r="S93" s="162">
        <v>164</v>
      </c>
      <c r="T93" s="10">
        <f t="shared" si="30"/>
        <v>1167</v>
      </c>
      <c r="U93" s="162">
        <v>121</v>
      </c>
      <c r="V93" s="162">
        <v>0</v>
      </c>
      <c r="W93" s="162">
        <v>148</v>
      </c>
      <c r="X93" s="162">
        <v>30</v>
      </c>
      <c r="Y93" s="162">
        <v>149</v>
      </c>
      <c r="Z93" s="162">
        <v>30</v>
      </c>
      <c r="AA93" s="10">
        <f t="shared" si="22"/>
        <v>1807</v>
      </c>
      <c r="AB93" s="106"/>
      <c r="AC93" s="133"/>
      <c r="AD93" s="106"/>
      <c r="AE93" s="133"/>
    </row>
    <row r="94" spans="1:31" x14ac:dyDescent="0.3">
      <c r="A94" s="9" t="s">
        <v>535</v>
      </c>
      <c r="B94" s="17">
        <v>1</v>
      </c>
      <c r="C94" s="17" t="s">
        <v>27</v>
      </c>
      <c r="D94" s="434">
        <v>13</v>
      </c>
      <c r="E94" s="106"/>
      <c r="F94" s="11">
        <f t="shared" si="23"/>
        <v>1640</v>
      </c>
      <c r="G94" s="10">
        <f t="shared" si="24"/>
        <v>9</v>
      </c>
      <c r="H94" s="15">
        <f t="shared" si="25"/>
        <v>182.22222222222223</v>
      </c>
      <c r="I94" s="159">
        <f t="shared" si="26"/>
        <v>1</v>
      </c>
      <c r="J94" s="159">
        <f t="shared" si="27"/>
        <v>2</v>
      </c>
      <c r="K94" s="52">
        <f t="shared" si="28"/>
        <v>202</v>
      </c>
      <c r="L94" s="134">
        <f t="shared" si="29"/>
        <v>576</v>
      </c>
      <c r="M94" s="182">
        <v>14</v>
      </c>
      <c r="N94" s="162">
        <v>156</v>
      </c>
      <c r="O94" s="162">
        <v>197</v>
      </c>
      <c r="P94" s="162">
        <v>187</v>
      </c>
      <c r="Q94" s="162">
        <v>189</v>
      </c>
      <c r="R94" s="162">
        <v>185</v>
      </c>
      <c r="S94" s="162">
        <v>202</v>
      </c>
      <c r="T94" s="10">
        <f t="shared" si="30"/>
        <v>1200</v>
      </c>
      <c r="U94" s="162">
        <v>187</v>
      </c>
      <c r="V94" s="162">
        <v>0</v>
      </c>
      <c r="W94" s="162">
        <v>177</v>
      </c>
      <c r="X94" s="162">
        <v>30</v>
      </c>
      <c r="Y94" s="162">
        <v>160</v>
      </c>
      <c r="Z94" s="162">
        <v>0</v>
      </c>
      <c r="AA94" s="10">
        <f t="shared" si="22"/>
        <v>1796</v>
      </c>
      <c r="AB94" s="106"/>
      <c r="AC94" s="133"/>
      <c r="AD94" s="106"/>
      <c r="AE94" s="133"/>
    </row>
    <row r="95" spans="1:31" x14ac:dyDescent="0.3">
      <c r="A95" s="502" t="s">
        <v>182</v>
      </c>
      <c r="B95" s="17">
        <v>1</v>
      </c>
      <c r="C95" s="17" t="s">
        <v>27</v>
      </c>
      <c r="D95" s="434">
        <v>14</v>
      </c>
      <c r="E95" s="577"/>
      <c r="F95" s="11">
        <f t="shared" si="23"/>
        <v>1497</v>
      </c>
      <c r="G95" s="10">
        <f t="shared" si="24"/>
        <v>9</v>
      </c>
      <c r="H95" s="15">
        <f t="shared" si="25"/>
        <v>166.33333333333334</v>
      </c>
      <c r="I95" s="457">
        <f t="shared" ref="I95" si="31">(SUM(V95+X95+Z95)/30)+(COUNTIFS(AC95,"W")+(COUNTIFS(AE95,"W")))</f>
        <v>0</v>
      </c>
      <c r="J95" s="457">
        <f t="shared" ref="J95" si="32">(3-(SUM(V95+X95+Z95)/30))+(COUNTIFS(AC95,"L")+(COUNTIFS(AE95,"L")))</f>
        <v>3</v>
      </c>
      <c r="K95" s="52">
        <f t="shared" si="28"/>
        <v>209</v>
      </c>
      <c r="L95" s="134">
        <f t="shared" si="29"/>
        <v>574</v>
      </c>
      <c r="M95" s="458">
        <v>33</v>
      </c>
      <c r="N95" s="162">
        <v>167</v>
      </c>
      <c r="O95" s="162">
        <v>209</v>
      </c>
      <c r="P95" s="162">
        <v>198</v>
      </c>
      <c r="Q95" s="162">
        <v>149</v>
      </c>
      <c r="R95" s="162">
        <v>182</v>
      </c>
      <c r="S95" s="162">
        <v>162</v>
      </c>
      <c r="T95" s="10">
        <f t="shared" si="30"/>
        <v>1265</v>
      </c>
      <c r="U95" s="162">
        <v>135</v>
      </c>
      <c r="V95" s="162">
        <v>0</v>
      </c>
      <c r="W95" s="162">
        <v>147</v>
      </c>
      <c r="X95" s="162">
        <v>0</v>
      </c>
      <c r="Y95" s="162">
        <v>148</v>
      </c>
      <c r="Z95" s="162">
        <v>0</v>
      </c>
      <c r="AA95" s="10">
        <f t="shared" si="22"/>
        <v>1794</v>
      </c>
      <c r="AB95" s="106"/>
      <c r="AC95" s="133"/>
      <c r="AD95" s="106"/>
      <c r="AE95" s="133"/>
    </row>
    <row r="96" spans="1:31" x14ac:dyDescent="0.3">
      <c r="A96" s="9" t="s">
        <v>795</v>
      </c>
      <c r="B96" s="17">
        <v>1</v>
      </c>
      <c r="C96" s="17" t="s">
        <v>27</v>
      </c>
      <c r="D96" s="434">
        <v>15</v>
      </c>
      <c r="E96" s="577"/>
      <c r="F96" s="11">
        <f t="shared" si="23"/>
        <v>1481</v>
      </c>
      <c r="G96" s="10">
        <f t="shared" si="24"/>
        <v>9</v>
      </c>
      <c r="H96" s="15">
        <f t="shared" si="25"/>
        <v>164.55555555555554</v>
      </c>
      <c r="I96" s="159">
        <f t="shared" ref="I96:I103" si="33">(SUM(V96+X96+Z96)/30)+(COUNTIFS(AC96,"W")+(COUNTIFS(AE96,"W")))</f>
        <v>1</v>
      </c>
      <c r="J96" s="159">
        <f t="shared" ref="J96:J103" si="34">(3-(SUM(V96+X96+Z96)/30))+(COUNTIFS(AC96,"L")+(COUNTIFS(AE96,"L")))</f>
        <v>2</v>
      </c>
      <c r="K96" s="52">
        <f t="shared" si="28"/>
        <v>200</v>
      </c>
      <c r="L96" s="134">
        <f t="shared" si="29"/>
        <v>555</v>
      </c>
      <c r="M96" s="182">
        <v>31</v>
      </c>
      <c r="N96" s="162">
        <v>137</v>
      </c>
      <c r="O96" s="162">
        <v>159</v>
      </c>
      <c r="P96" s="162">
        <v>165</v>
      </c>
      <c r="Q96" s="162">
        <v>200</v>
      </c>
      <c r="R96" s="162">
        <v>164</v>
      </c>
      <c r="S96" s="162">
        <v>191</v>
      </c>
      <c r="T96" s="10">
        <f t="shared" si="30"/>
        <v>1202</v>
      </c>
      <c r="U96" s="162">
        <v>162</v>
      </c>
      <c r="V96" s="162">
        <v>30</v>
      </c>
      <c r="W96" s="162">
        <v>153</v>
      </c>
      <c r="X96" s="162">
        <v>0</v>
      </c>
      <c r="Y96" s="162">
        <v>150</v>
      </c>
      <c r="Z96" s="162">
        <v>0</v>
      </c>
      <c r="AA96" s="10">
        <f t="shared" si="22"/>
        <v>1790</v>
      </c>
      <c r="AB96" s="106"/>
      <c r="AC96" s="133"/>
      <c r="AD96" s="106"/>
      <c r="AE96" s="133"/>
    </row>
    <row r="97" spans="1:31" x14ac:dyDescent="0.3">
      <c r="A97" s="9" t="s">
        <v>797</v>
      </c>
      <c r="B97" s="17">
        <v>1</v>
      </c>
      <c r="C97" s="17" t="s">
        <v>27</v>
      </c>
      <c r="D97" s="434">
        <v>16</v>
      </c>
      <c r="E97" s="577"/>
      <c r="F97" s="11">
        <f t="shared" si="23"/>
        <v>1270</v>
      </c>
      <c r="G97" s="10">
        <f t="shared" si="24"/>
        <v>9</v>
      </c>
      <c r="H97" s="15">
        <f t="shared" si="25"/>
        <v>141.11111111111111</v>
      </c>
      <c r="I97" s="159">
        <f t="shared" si="33"/>
        <v>1</v>
      </c>
      <c r="J97" s="159">
        <f t="shared" si="34"/>
        <v>2</v>
      </c>
      <c r="K97" s="52">
        <f t="shared" si="28"/>
        <v>180</v>
      </c>
      <c r="L97" s="134">
        <f t="shared" si="29"/>
        <v>438</v>
      </c>
      <c r="M97" s="182">
        <v>54</v>
      </c>
      <c r="N97" s="162">
        <v>117</v>
      </c>
      <c r="O97" s="162">
        <v>141</v>
      </c>
      <c r="P97" s="162">
        <v>180</v>
      </c>
      <c r="Q97" s="162">
        <v>152</v>
      </c>
      <c r="R97" s="162">
        <v>106</v>
      </c>
      <c r="S97" s="162">
        <v>147</v>
      </c>
      <c r="T97" s="10">
        <f t="shared" si="30"/>
        <v>1167</v>
      </c>
      <c r="U97" s="328">
        <v>161</v>
      </c>
      <c r="V97" s="328">
        <v>0</v>
      </c>
      <c r="W97" s="328">
        <v>125</v>
      </c>
      <c r="X97" s="328">
        <v>0</v>
      </c>
      <c r="Y97" s="328">
        <v>141</v>
      </c>
      <c r="Z97" s="328">
        <v>30</v>
      </c>
      <c r="AA97" s="10">
        <f t="shared" si="22"/>
        <v>1786</v>
      </c>
      <c r="AB97" s="106"/>
      <c r="AC97" s="133"/>
      <c r="AD97" s="106"/>
      <c r="AE97" s="133"/>
    </row>
    <row r="98" spans="1:31" x14ac:dyDescent="0.3">
      <c r="A98" s="9" t="s">
        <v>2468</v>
      </c>
      <c r="B98" s="17">
        <v>1</v>
      </c>
      <c r="C98" s="17" t="s">
        <v>27</v>
      </c>
      <c r="D98" s="434">
        <v>17</v>
      </c>
      <c r="E98" s="577"/>
      <c r="F98" s="11">
        <f t="shared" si="23"/>
        <v>1537</v>
      </c>
      <c r="G98" s="10">
        <f t="shared" si="24"/>
        <v>9</v>
      </c>
      <c r="H98" s="15">
        <f t="shared" si="25"/>
        <v>170.77777777777777</v>
      </c>
      <c r="I98" s="159">
        <f t="shared" si="33"/>
        <v>2</v>
      </c>
      <c r="J98" s="159">
        <f t="shared" si="34"/>
        <v>1</v>
      </c>
      <c r="K98" s="52">
        <f t="shared" si="28"/>
        <v>196</v>
      </c>
      <c r="L98" s="134">
        <f t="shared" si="29"/>
        <v>579</v>
      </c>
      <c r="M98" s="182">
        <v>21</v>
      </c>
      <c r="N98" s="162">
        <v>196</v>
      </c>
      <c r="O98" s="162">
        <v>192</v>
      </c>
      <c r="P98" s="162">
        <v>191</v>
      </c>
      <c r="Q98" s="162">
        <v>169</v>
      </c>
      <c r="R98" s="162">
        <v>168</v>
      </c>
      <c r="S98" s="162">
        <v>125</v>
      </c>
      <c r="T98" s="10">
        <f t="shared" si="30"/>
        <v>1167</v>
      </c>
      <c r="U98" s="328">
        <v>175</v>
      </c>
      <c r="V98" s="328">
        <v>30</v>
      </c>
      <c r="W98" s="328">
        <v>171</v>
      </c>
      <c r="X98" s="328">
        <v>30</v>
      </c>
      <c r="Y98" s="328">
        <v>150</v>
      </c>
      <c r="Z98" s="328">
        <v>0</v>
      </c>
      <c r="AA98" s="10">
        <f t="shared" si="22"/>
        <v>1786</v>
      </c>
      <c r="AB98" s="106"/>
      <c r="AC98" s="133"/>
      <c r="AD98" s="106"/>
      <c r="AE98" s="133"/>
    </row>
    <row r="99" spans="1:31" x14ac:dyDescent="0.3">
      <c r="A99" s="9" t="s">
        <v>512</v>
      </c>
      <c r="B99" s="17">
        <v>1</v>
      </c>
      <c r="C99" s="17" t="s">
        <v>27</v>
      </c>
      <c r="D99" s="434">
        <v>18</v>
      </c>
      <c r="E99" s="577"/>
      <c r="F99" s="11">
        <f t="shared" si="23"/>
        <v>1599</v>
      </c>
      <c r="G99" s="10">
        <f t="shared" si="24"/>
        <v>9</v>
      </c>
      <c r="H99" s="15">
        <f t="shared" si="25"/>
        <v>177.66666666666666</v>
      </c>
      <c r="I99" s="159">
        <f t="shared" si="33"/>
        <v>0</v>
      </c>
      <c r="J99" s="159">
        <f t="shared" si="34"/>
        <v>3</v>
      </c>
      <c r="K99" s="52">
        <f t="shared" si="28"/>
        <v>276</v>
      </c>
      <c r="L99" s="134">
        <f t="shared" si="29"/>
        <v>579</v>
      </c>
      <c r="M99" s="182">
        <v>18</v>
      </c>
      <c r="N99" s="162">
        <v>276</v>
      </c>
      <c r="O99" s="162">
        <v>134</v>
      </c>
      <c r="P99" s="162">
        <v>169</v>
      </c>
      <c r="Q99" s="162">
        <v>151</v>
      </c>
      <c r="R99" s="162">
        <v>206</v>
      </c>
      <c r="S99" s="162">
        <v>159</v>
      </c>
      <c r="T99" s="10">
        <f t="shared" si="30"/>
        <v>1203</v>
      </c>
      <c r="U99" s="162">
        <v>149</v>
      </c>
      <c r="V99" s="162">
        <v>0</v>
      </c>
      <c r="W99" s="162">
        <v>169</v>
      </c>
      <c r="X99" s="162">
        <v>0</v>
      </c>
      <c r="Y99" s="162">
        <v>186</v>
      </c>
      <c r="Z99" s="162">
        <v>0</v>
      </c>
      <c r="AA99" s="10">
        <f t="shared" si="22"/>
        <v>1761</v>
      </c>
      <c r="AB99" s="106"/>
      <c r="AC99" s="133"/>
      <c r="AD99" s="106"/>
      <c r="AE99" s="133"/>
    </row>
    <row r="100" spans="1:31" x14ac:dyDescent="0.3">
      <c r="A100" s="9" t="s">
        <v>247</v>
      </c>
      <c r="B100" s="17">
        <v>1</v>
      </c>
      <c r="C100" s="17" t="s">
        <v>27</v>
      </c>
      <c r="D100" s="434">
        <v>19</v>
      </c>
      <c r="E100" s="577"/>
      <c r="F100" s="11">
        <f t="shared" si="23"/>
        <v>1657</v>
      </c>
      <c r="G100" s="10">
        <f t="shared" si="24"/>
        <v>9</v>
      </c>
      <c r="H100" s="15">
        <f t="shared" si="25"/>
        <v>184.11111111111111</v>
      </c>
      <c r="I100" s="159">
        <f t="shared" si="33"/>
        <v>1</v>
      </c>
      <c r="J100" s="159">
        <f t="shared" si="34"/>
        <v>2</v>
      </c>
      <c r="K100" s="52">
        <f t="shared" si="28"/>
        <v>214</v>
      </c>
      <c r="L100" s="134">
        <f t="shared" si="29"/>
        <v>577</v>
      </c>
      <c r="M100" s="182">
        <v>8</v>
      </c>
      <c r="N100" s="162">
        <v>189</v>
      </c>
      <c r="O100" s="162">
        <v>186</v>
      </c>
      <c r="P100" s="162">
        <v>177</v>
      </c>
      <c r="Q100" s="162">
        <v>214</v>
      </c>
      <c r="R100" s="162">
        <v>176</v>
      </c>
      <c r="S100" s="162">
        <v>187</v>
      </c>
      <c r="T100" s="10">
        <f t="shared" si="30"/>
        <v>1177</v>
      </c>
      <c r="U100" s="162">
        <v>211</v>
      </c>
      <c r="V100" s="162">
        <v>30</v>
      </c>
      <c r="W100" s="162">
        <v>138</v>
      </c>
      <c r="X100" s="162">
        <v>0</v>
      </c>
      <c r="Y100" s="162">
        <v>179</v>
      </c>
      <c r="Z100" s="162">
        <v>0</v>
      </c>
      <c r="AA100" s="10">
        <f t="shared" si="22"/>
        <v>1759</v>
      </c>
      <c r="AB100" s="106"/>
      <c r="AC100" s="133"/>
      <c r="AD100" s="106"/>
      <c r="AE100" s="133"/>
    </row>
    <row r="101" spans="1:31" x14ac:dyDescent="0.3">
      <c r="A101" s="9" t="s">
        <v>160</v>
      </c>
      <c r="B101" s="17">
        <v>1</v>
      </c>
      <c r="C101" s="17" t="s">
        <v>27</v>
      </c>
      <c r="D101" s="434">
        <v>20</v>
      </c>
      <c r="E101" s="577"/>
      <c r="F101" s="11">
        <f t="shared" si="23"/>
        <v>1515</v>
      </c>
      <c r="G101" s="10">
        <f t="shared" si="24"/>
        <v>9</v>
      </c>
      <c r="H101" s="15">
        <f t="shared" si="25"/>
        <v>168.33333333333334</v>
      </c>
      <c r="I101" s="159">
        <f t="shared" si="33"/>
        <v>0</v>
      </c>
      <c r="J101" s="159">
        <f t="shared" si="34"/>
        <v>3</v>
      </c>
      <c r="K101" s="52">
        <f t="shared" si="28"/>
        <v>236</v>
      </c>
      <c r="L101" s="134">
        <f t="shared" si="29"/>
        <v>564</v>
      </c>
      <c r="M101" s="182">
        <v>27</v>
      </c>
      <c r="N101" s="162">
        <v>156</v>
      </c>
      <c r="O101" s="162">
        <v>210</v>
      </c>
      <c r="P101" s="162">
        <v>154</v>
      </c>
      <c r="Q101" s="162">
        <v>236</v>
      </c>
      <c r="R101" s="162">
        <v>179</v>
      </c>
      <c r="S101" s="162">
        <v>149</v>
      </c>
      <c r="T101" s="10">
        <f t="shared" si="30"/>
        <v>1246</v>
      </c>
      <c r="U101" s="162">
        <v>135</v>
      </c>
      <c r="V101" s="162">
        <v>0</v>
      </c>
      <c r="W101" s="162">
        <v>145</v>
      </c>
      <c r="X101" s="162">
        <v>0</v>
      </c>
      <c r="Y101" s="162">
        <v>151</v>
      </c>
      <c r="Z101" s="162">
        <v>0</v>
      </c>
      <c r="AA101" s="10">
        <f t="shared" si="22"/>
        <v>1758</v>
      </c>
      <c r="AB101" s="106"/>
      <c r="AC101" s="133"/>
      <c r="AD101" s="106"/>
      <c r="AE101" s="133"/>
    </row>
    <row r="102" spans="1:31" x14ac:dyDescent="0.3">
      <c r="A102" s="9" t="s">
        <v>279</v>
      </c>
      <c r="B102" s="17">
        <v>1</v>
      </c>
      <c r="C102" s="17" t="s">
        <v>27</v>
      </c>
      <c r="D102" s="434">
        <v>21</v>
      </c>
      <c r="E102" s="577"/>
      <c r="F102" s="11">
        <f t="shared" si="23"/>
        <v>1665</v>
      </c>
      <c r="G102" s="10">
        <f t="shared" si="24"/>
        <v>9</v>
      </c>
      <c r="H102" s="15">
        <f t="shared" si="25"/>
        <v>185</v>
      </c>
      <c r="I102" s="159">
        <f t="shared" si="33"/>
        <v>1</v>
      </c>
      <c r="J102" s="159">
        <f t="shared" si="34"/>
        <v>2</v>
      </c>
      <c r="K102" s="52">
        <f t="shared" si="28"/>
        <v>265</v>
      </c>
      <c r="L102" s="134">
        <f t="shared" si="29"/>
        <v>602</v>
      </c>
      <c r="M102" s="182">
        <v>4</v>
      </c>
      <c r="N102" s="162">
        <v>205</v>
      </c>
      <c r="O102" s="162">
        <v>158</v>
      </c>
      <c r="P102" s="162">
        <v>175</v>
      </c>
      <c r="Q102" s="162">
        <v>265</v>
      </c>
      <c r="R102" s="162">
        <v>163</v>
      </c>
      <c r="S102" s="162">
        <v>174</v>
      </c>
      <c r="T102" s="10">
        <f t="shared" si="30"/>
        <v>1164</v>
      </c>
      <c r="U102" s="328">
        <v>216</v>
      </c>
      <c r="V102" s="328">
        <v>30</v>
      </c>
      <c r="W102" s="328">
        <v>153</v>
      </c>
      <c r="X102" s="328">
        <v>0</v>
      </c>
      <c r="Y102" s="328">
        <v>156</v>
      </c>
      <c r="Z102" s="328">
        <v>0</v>
      </c>
      <c r="AA102" s="10">
        <f t="shared" si="22"/>
        <v>1731</v>
      </c>
      <c r="AB102" s="106"/>
      <c r="AC102" s="133"/>
      <c r="AD102" s="106"/>
      <c r="AE102" s="133"/>
    </row>
    <row r="103" spans="1:31" x14ac:dyDescent="0.3">
      <c r="A103" s="9" t="s">
        <v>249</v>
      </c>
      <c r="B103" s="17">
        <v>1</v>
      </c>
      <c r="C103" s="17" t="s">
        <v>27</v>
      </c>
      <c r="D103" s="434">
        <v>22</v>
      </c>
      <c r="E103" s="577"/>
      <c r="F103" s="11">
        <f t="shared" si="23"/>
        <v>1549</v>
      </c>
      <c r="G103" s="10">
        <f t="shared" si="24"/>
        <v>9</v>
      </c>
      <c r="H103" s="15">
        <f t="shared" si="25"/>
        <v>172.11111111111111</v>
      </c>
      <c r="I103" s="159">
        <f t="shared" si="33"/>
        <v>0</v>
      </c>
      <c r="J103" s="159">
        <f t="shared" si="34"/>
        <v>3</v>
      </c>
      <c r="K103" s="52">
        <f t="shared" si="28"/>
        <v>202</v>
      </c>
      <c r="L103" s="134">
        <f t="shared" si="29"/>
        <v>563</v>
      </c>
      <c r="M103" s="182">
        <v>18</v>
      </c>
      <c r="N103" s="162">
        <v>178</v>
      </c>
      <c r="O103" s="162">
        <v>198</v>
      </c>
      <c r="P103" s="162">
        <v>164</v>
      </c>
      <c r="Q103" s="162">
        <v>202</v>
      </c>
      <c r="R103" s="162">
        <v>184</v>
      </c>
      <c r="S103" s="162">
        <v>177</v>
      </c>
      <c r="T103" s="10">
        <f t="shared" si="30"/>
        <v>1211</v>
      </c>
      <c r="U103" s="162">
        <v>165</v>
      </c>
      <c r="V103" s="162">
        <v>0</v>
      </c>
      <c r="W103" s="162">
        <v>135</v>
      </c>
      <c r="X103" s="162">
        <v>0</v>
      </c>
      <c r="Y103" s="162">
        <v>146</v>
      </c>
      <c r="Z103" s="162">
        <v>0</v>
      </c>
      <c r="AA103" s="10">
        <f t="shared" si="22"/>
        <v>1711</v>
      </c>
      <c r="AB103" s="106"/>
      <c r="AC103" s="133"/>
      <c r="AD103" s="106"/>
      <c r="AE103" s="133"/>
    </row>
    <row r="104" spans="1:31" x14ac:dyDescent="0.3">
      <c r="A104" s="9" t="s">
        <v>1017</v>
      </c>
      <c r="B104" s="17">
        <v>1</v>
      </c>
      <c r="C104" s="17" t="s">
        <v>27</v>
      </c>
      <c r="D104" s="434">
        <v>23</v>
      </c>
      <c r="E104" s="577"/>
      <c r="F104" s="11">
        <f t="shared" ref="F104:F126" si="35">SUM(N104:S104)+U104+W104+Y104+AB104+AD104</f>
        <v>937</v>
      </c>
      <c r="G104" s="10">
        <f t="shared" ref="G104:G126" si="36">COUNT(N104,O104,P104,Q104,R104,S104,U104,W104,Y104,AB104,AD104)</f>
        <v>6</v>
      </c>
      <c r="H104" s="15">
        <f t="shared" ref="H104:H126" si="37">F104/G104</f>
        <v>156.16666666666666</v>
      </c>
      <c r="I104" s="159"/>
      <c r="J104" s="159"/>
      <c r="K104" s="52">
        <f t="shared" ref="K104:K135" si="38">MAX(N104, O104, P104, Q104, R104, S104, U104, W104, Y104, AB104, AD104)</f>
        <v>192</v>
      </c>
      <c r="L104" s="134">
        <f t="shared" ref="L104:L135" si="39">MAX((SUM(N104:P104)), (SUM(Q104:S104)), (SUM(U104, W104, Y104)))</f>
        <v>490</v>
      </c>
      <c r="M104" s="182">
        <v>36</v>
      </c>
      <c r="N104" s="162">
        <v>147</v>
      </c>
      <c r="O104" s="162">
        <v>111</v>
      </c>
      <c r="P104" s="162">
        <v>189</v>
      </c>
      <c r="Q104" s="162">
        <v>149</v>
      </c>
      <c r="R104" s="162">
        <v>149</v>
      </c>
      <c r="S104" s="162">
        <v>192</v>
      </c>
      <c r="T104" s="10">
        <f t="shared" ref="T104:T135" si="40">SUM(N104:S104)+(M104*6)</f>
        <v>1153</v>
      </c>
      <c r="U104" s="162"/>
      <c r="V104" s="162"/>
      <c r="W104" s="162"/>
      <c r="X104" s="162"/>
      <c r="Y104" s="162"/>
      <c r="Z104" s="162"/>
      <c r="AA104" s="10"/>
      <c r="AB104" s="106"/>
      <c r="AC104" s="133"/>
      <c r="AD104" s="106"/>
      <c r="AE104" s="133"/>
    </row>
    <row r="105" spans="1:31" x14ac:dyDescent="0.3">
      <c r="A105" s="9" t="s">
        <v>456</v>
      </c>
      <c r="B105" s="17">
        <v>1</v>
      </c>
      <c r="C105" s="17" t="s">
        <v>27</v>
      </c>
      <c r="D105" s="434">
        <v>24</v>
      </c>
      <c r="E105" s="106"/>
      <c r="F105" s="11">
        <f t="shared" si="35"/>
        <v>1127</v>
      </c>
      <c r="G105" s="10">
        <f t="shared" si="36"/>
        <v>6</v>
      </c>
      <c r="H105" s="15">
        <f t="shared" si="37"/>
        <v>187.83333333333334</v>
      </c>
      <c r="I105" s="159"/>
      <c r="J105" s="159"/>
      <c r="K105" s="52">
        <f t="shared" si="38"/>
        <v>252</v>
      </c>
      <c r="L105" s="134">
        <f t="shared" si="39"/>
        <v>603</v>
      </c>
      <c r="M105" s="182">
        <v>3</v>
      </c>
      <c r="N105" s="162">
        <v>188</v>
      </c>
      <c r="O105" s="162">
        <v>252</v>
      </c>
      <c r="P105" s="162">
        <v>163</v>
      </c>
      <c r="Q105" s="162">
        <v>170</v>
      </c>
      <c r="R105" s="162">
        <v>174</v>
      </c>
      <c r="S105" s="162">
        <v>180</v>
      </c>
      <c r="T105" s="10">
        <f t="shared" si="40"/>
        <v>1145</v>
      </c>
      <c r="U105" s="162"/>
      <c r="V105" s="162"/>
      <c r="W105" s="162"/>
      <c r="X105" s="162"/>
      <c r="Y105" s="162"/>
      <c r="Z105" s="162"/>
      <c r="AA105" s="10"/>
      <c r="AB105" s="106"/>
      <c r="AC105" s="133"/>
      <c r="AD105" s="106"/>
      <c r="AE105" s="133"/>
    </row>
    <row r="106" spans="1:31" x14ac:dyDescent="0.3">
      <c r="A106" s="9" t="s">
        <v>155</v>
      </c>
      <c r="B106" s="17">
        <v>1</v>
      </c>
      <c r="C106" s="17" t="s">
        <v>27</v>
      </c>
      <c r="D106" s="434">
        <v>25</v>
      </c>
      <c r="E106" s="106"/>
      <c r="F106" s="11">
        <f t="shared" si="35"/>
        <v>1052</v>
      </c>
      <c r="G106" s="10">
        <f t="shared" si="36"/>
        <v>6</v>
      </c>
      <c r="H106" s="15">
        <f t="shared" si="37"/>
        <v>175.33333333333334</v>
      </c>
      <c r="I106" s="159"/>
      <c r="J106" s="159"/>
      <c r="K106" s="52">
        <f t="shared" si="38"/>
        <v>204</v>
      </c>
      <c r="L106" s="134">
        <f t="shared" si="39"/>
        <v>569</v>
      </c>
      <c r="M106" s="182">
        <v>15</v>
      </c>
      <c r="N106" s="162">
        <v>135</v>
      </c>
      <c r="O106" s="162">
        <v>176</v>
      </c>
      <c r="P106" s="162">
        <v>172</v>
      </c>
      <c r="Q106" s="162">
        <v>184</v>
      </c>
      <c r="R106" s="162">
        <v>204</v>
      </c>
      <c r="S106" s="162">
        <v>181</v>
      </c>
      <c r="T106" s="10">
        <f t="shared" si="40"/>
        <v>1142</v>
      </c>
      <c r="U106" s="162"/>
      <c r="V106" s="162"/>
      <c r="W106" s="162"/>
      <c r="X106" s="162"/>
      <c r="Y106" s="162"/>
      <c r="Z106" s="162"/>
      <c r="AA106" s="10"/>
      <c r="AB106" s="106"/>
      <c r="AC106" s="133"/>
      <c r="AD106" s="106"/>
      <c r="AE106" s="133"/>
    </row>
    <row r="107" spans="1:31" x14ac:dyDescent="0.3">
      <c r="A107" s="9" t="s">
        <v>370</v>
      </c>
      <c r="B107" s="17">
        <v>1</v>
      </c>
      <c r="C107" s="17" t="s">
        <v>27</v>
      </c>
      <c r="D107" s="434">
        <v>26</v>
      </c>
      <c r="E107" s="106"/>
      <c r="F107" s="11">
        <f t="shared" si="35"/>
        <v>1052</v>
      </c>
      <c r="G107" s="10">
        <f t="shared" si="36"/>
        <v>6</v>
      </c>
      <c r="H107" s="15">
        <f t="shared" si="37"/>
        <v>175.33333333333334</v>
      </c>
      <c r="I107" s="159"/>
      <c r="J107" s="159"/>
      <c r="K107" s="52">
        <f t="shared" si="38"/>
        <v>215</v>
      </c>
      <c r="L107" s="134">
        <f t="shared" si="39"/>
        <v>557</v>
      </c>
      <c r="M107" s="182">
        <v>14</v>
      </c>
      <c r="N107" s="162">
        <v>215</v>
      </c>
      <c r="O107" s="162">
        <v>184</v>
      </c>
      <c r="P107" s="162">
        <v>158</v>
      </c>
      <c r="Q107" s="162">
        <v>163</v>
      </c>
      <c r="R107" s="162">
        <v>160</v>
      </c>
      <c r="S107" s="162">
        <v>172</v>
      </c>
      <c r="T107" s="10">
        <f t="shared" si="40"/>
        <v>1136</v>
      </c>
      <c r="U107" s="162"/>
      <c r="V107" s="162"/>
      <c r="W107" s="162"/>
      <c r="X107" s="162"/>
      <c r="Y107" s="162"/>
      <c r="Z107" s="162"/>
      <c r="AA107" s="10"/>
      <c r="AB107" s="106"/>
      <c r="AC107" s="133"/>
      <c r="AD107" s="106"/>
      <c r="AE107" s="133"/>
    </row>
    <row r="108" spans="1:31" x14ac:dyDescent="0.3">
      <c r="A108" s="9" t="s">
        <v>1034</v>
      </c>
      <c r="B108" s="17">
        <v>1</v>
      </c>
      <c r="C108" s="17" t="s">
        <v>27</v>
      </c>
      <c r="D108" s="434">
        <v>27</v>
      </c>
      <c r="E108" s="106"/>
      <c r="F108" s="11">
        <f t="shared" si="35"/>
        <v>984</v>
      </c>
      <c r="G108" s="10">
        <f t="shared" si="36"/>
        <v>6</v>
      </c>
      <c r="H108" s="15">
        <f t="shared" si="37"/>
        <v>164</v>
      </c>
      <c r="I108" s="159"/>
      <c r="J108" s="159"/>
      <c r="K108" s="52">
        <f t="shared" si="38"/>
        <v>205</v>
      </c>
      <c r="L108" s="134">
        <f t="shared" si="39"/>
        <v>532</v>
      </c>
      <c r="M108" s="182">
        <v>25</v>
      </c>
      <c r="N108" s="162">
        <v>167</v>
      </c>
      <c r="O108" s="162">
        <v>126</v>
      </c>
      <c r="P108" s="162">
        <v>159</v>
      </c>
      <c r="Q108" s="162">
        <v>203</v>
      </c>
      <c r="R108" s="162">
        <v>124</v>
      </c>
      <c r="S108" s="162">
        <v>205</v>
      </c>
      <c r="T108" s="10">
        <f t="shared" si="40"/>
        <v>1134</v>
      </c>
      <c r="U108" s="96"/>
      <c r="V108" s="96"/>
      <c r="W108" s="96"/>
      <c r="X108" s="96"/>
      <c r="Y108" s="96"/>
      <c r="Z108" s="96"/>
      <c r="AA108" s="106"/>
      <c r="AB108" s="106"/>
      <c r="AC108" s="133"/>
      <c r="AD108" s="106"/>
      <c r="AE108" s="133"/>
    </row>
    <row r="109" spans="1:31" x14ac:dyDescent="0.3">
      <c r="A109" s="9" t="s">
        <v>151</v>
      </c>
      <c r="B109" s="17">
        <v>1</v>
      </c>
      <c r="C109" s="17" t="s">
        <v>27</v>
      </c>
      <c r="D109" s="434">
        <v>28</v>
      </c>
      <c r="E109" s="106"/>
      <c r="F109" s="11">
        <f t="shared" si="35"/>
        <v>868</v>
      </c>
      <c r="G109" s="10">
        <f t="shared" si="36"/>
        <v>6</v>
      </c>
      <c r="H109" s="15">
        <f t="shared" si="37"/>
        <v>144.66666666666666</v>
      </c>
      <c r="I109" s="159"/>
      <c r="J109" s="159"/>
      <c r="K109" s="52">
        <f t="shared" si="38"/>
        <v>169</v>
      </c>
      <c r="L109" s="134">
        <f t="shared" si="39"/>
        <v>437</v>
      </c>
      <c r="M109" s="182">
        <v>43</v>
      </c>
      <c r="N109" s="162">
        <v>118</v>
      </c>
      <c r="O109" s="162">
        <v>158</v>
      </c>
      <c r="P109" s="162">
        <v>155</v>
      </c>
      <c r="Q109" s="162">
        <v>118</v>
      </c>
      <c r="R109" s="162">
        <v>169</v>
      </c>
      <c r="S109" s="162">
        <v>150</v>
      </c>
      <c r="T109" s="10">
        <f t="shared" si="40"/>
        <v>1126</v>
      </c>
      <c r="U109" s="96"/>
      <c r="V109" s="96"/>
      <c r="W109" s="96"/>
      <c r="X109" s="96"/>
      <c r="Y109" s="96"/>
      <c r="Z109" s="96"/>
      <c r="AA109" s="106"/>
      <c r="AB109" s="106"/>
      <c r="AC109" s="133"/>
      <c r="AD109" s="106"/>
      <c r="AE109" s="133"/>
    </row>
    <row r="110" spans="1:31" x14ac:dyDescent="0.3">
      <c r="A110" s="9" t="s">
        <v>850</v>
      </c>
      <c r="B110" s="17">
        <v>1</v>
      </c>
      <c r="C110" s="17" t="s">
        <v>27</v>
      </c>
      <c r="D110" s="434">
        <v>29</v>
      </c>
      <c r="E110" s="106"/>
      <c r="F110" s="11">
        <f t="shared" si="35"/>
        <v>1120</v>
      </c>
      <c r="G110" s="10">
        <f t="shared" si="36"/>
        <v>6</v>
      </c>
      <c r="H110" s="15">
        <f t="shared" si="37"/>
        <v>186.66666666666666</v>
      </c>
      <c r="I110" s="159"/>
      <c r="J110" s="159"/>
      <c r="K110" s="52">
        <f t="shared" si="38"/>
        <v>219</v>
      </c>
      <c r="L110" s="134">
        <f t="shared" si="39"/>
        <v>597</v>
      </c>
      <c r="M110" s="182">
        <v>0</v>
      </c>
      <c r="N110" s="162">
        <v>181</v>
      </c>
      <c r="O110" s="162">
        <v>187</v>
      </c>
      <c r="P110" s="162">
        <v>155</v>
      </c>
      <c r="Q110" s="162">
        <v>200</v>
      </c>
      <c r="R110" s="162">
        <v>219</v>
      </c>
      <c r="S110" s="162">
        <v>178</v>
      </c>
      <c r="T110" s="10">
        <f t="shared" si="40"/>
        <v>1120</v>
      </c>
      <c r="U110" s="96"/>
      <c r="V110" s="96"/>
      <c r="W110" s="96"/>
      <c r="X110" s="96"/>
      <c r="Y110" s="96"/>
      <c r="Z110" s="96"/>
      <c r="AA110" s="106"/>
      <c r="AB110" s="106"/>
      <c r="AC110" s="133"/>
      <c r="AD110" s="106"/>
      <c r="AE110" s="133"/>
    </row>
    <row r="111" spans="1:31" x14ac:dyDescent="0.3">
      <c r="A111" s="9" t="s">
        <v>253</v>
      </c>
      <c r="B111" s="17">
        <v>1</v>
      </c>
      <c r="C111" s="17" t="s">
        <v>27</v>
      </c>
      <c r="D111" s="434">
        <v>30</v>
      </c>
      <c r="E111" s="106"/>
      <c r="F111" s="11">
        <f t="shared" si="35"/>
        <v>975</v>
      </c>
      <c r="G111" s="10">
        <f t="shared" si="36"/>
        <v>6</v>
      </c>
      <c r="H111" s="15">
        <f t="shared" si="37"/>
        <v>162.5</v>
      </c>
      <c r="I111" s="159"/>
      <c r="J111" s="159"/>
      <c r="K111" s="52">
        <f t="shared" si="38"/>
        <v>178</v>
      </c>
      <c r="L111" s="134">
        <f t="shared" si="39"/>
        <v>501</v>
      </c>
      <c r="M111" s="182">
        <v>24</v>
      </c>
      <c r="N111" s="162">
        <v>166</v>
      </c>
      <c r="O111" s="162">
        <v>178</v>
      </c>
      <c r="P111" s="162">
        <v>157</v>
      </c>
      <c r="Q111" s="162">
        <v>169</v>
      </c>
      <c r="R111" s="162">
        <v>157</v>
      </c>
      <c r="S111" s="162">
        <v>148</v>
      </c>
      <c r="T111" s="10">
        <f t="shared" si="40"/>
        <v>1119</v>
      </c>
      <c r="U111" s="96"/>
      <c r="V111" s="96"/>
      <c r="W111" s="96"/>
      <c r="X111" s="96"/>
      <c r="Y111" s="96"/>
      <c r="Z111" s="96"/>
      <c r="AA111" s="106"/>
      <c r="AB111" s="106"/>
      <c r="AC111" s="133"/>
      <c r="AD111" s="106"/>
      <c r="AE111" s="133"/>
    </row>
    <row r="112" spans="1:31" x14ac:dyDescent="0.3">
      <c r="A112" s="9" t="s">
        <v>1006</v>
      </c>
      <c r="B112" s="17">
        <v>1</v>
      </c>
      <c r="C112" s="17" t="s">
        <v>27</v>
      </c>
      <c r="D112" s="434">
        <v>31</v>
      </c>
      <c r="E112" s="106"/>
      <c r="F112" s="11">
        <f t="shared" si="35"/>
        <v>747</v>
      </c>
      <c r="G112" s="10">
        <f t="shared" si="36"/>
        <v>6</v>
      </c>
      <c r="H112" s="15">
        <f t="shared" si="37"/>
        <v>124.5</v>
      </c>
      <c r="I112" s="159"/>
      <c r="J112" s="159"/>
      <c r="K112" s="52">
        <f t="shared" si="38"/>
        <v>149</v>
      </c>
      <c r="L112" s="134">
        <f t="shared" si="39"/>
        <v>390</v>
      </c>
      <c r="M112" s="182">
        <v>62</v>
      </c>
      <c r="N112" s="162">
        <v>120</v>
      </c>
      <c r="O112" s="162">
        <v>105</v>
      </c>
      <c r="P112" s="162">
        <v>132</v>
      </c>
      <c r="Q112" s="162">
        <v>149</v>
      </c>
      <c r="R112" s="162">
        <v>126</v>
      </c>
      <c r="S112" s="162">
        <v>115</v>
      </c>
      <c r="T112" s="10">
        <f t="shared" si="40"/>
        <v>1119</v>
      </c>
      <c r="U112" s="96"/>
      <c r="V112" s="96"/>
      <c r="W112" s="96"/>
      <c r="X112" s="96"/>
      <c r="Y112" s="96"/>
      <c r="Z112" s="96"/>
      <c r="AA112" s="106"/>
      <c r="AB112" s="106"/>
      <c r="AC112" s="133"/>
      <c r="AD112" s="106"/>
      <c r="AE112" s="133"/>
    </row>
    <row r="113" spans="1:39" x14ac:dyDescent="0.3">
      <c r="A113" s="9" t="s">
        <v>766</v>
      </c>
      <c r="B113" s="17">
        <v>1</v>
      </c>
      <c r="C113" s="17" t="s">
        <v>27</v>
      </c>
      <c r="D113" s="434">
        <v>32</v>
      </c>
      <c r="E113" s="106"/>
      <c r="F113" s="11">
        <f t="shared" si="35"/>
        <v>780</v>
      </c>
      <c r="G113" s="10">
        <f t="shared" si="36"/>
        <v>6</v>
      </c>
      <c r="H113" s="15">
        <f t="shared" si="37"/>
        <v>130</v>
      </c>
      <c r="I113" s="159"/>
      <c r="J113" s="159"/>
      <c r="K113" s="52">
        <f t="shared" si="38"/>
        <v>142</v>
      </c>
      <c r="L113" s="134">
        <f t="shared" si="39"/>
        <v>398</v>
      </c>
      <c r="M113" s="182">
        <v>56</v>
      </c>
      <c r="N113" s="162">
        <v>131</v>
      </c>
      <c r="O113" s="162">
        <v>124</v>
      </c>
      <c r="P113" s="162">
        <v>127</v>
      </c>
      <c r="Q113" s="162">
        <v>142</v>
      </c>
      <c r="R113" s="162">
        <v>134</v>
      </c>
      <c r="S113" s="162">
        <v>122</v>
      </c>
      <c r="T113" s="10">
        <f t="shared" si="40"/>
        <v>1116</v>
      </c>
      <c r="U113" s="96"/>
      <c r="V113" s="96"/>
      <c r="W113" s="96"/>
      <c r="X113" s="96"/>
      <c r="Y113" s="96"/>
      <c r="Z113" s="96"/>
      <c r="AA113" s="106"/>
      <c r="AB113" s="106"/>
      <c r="AC113" s="133"/>
      <c r="AD113" s="106"/>
      <c r="AE113" s="133"/>
    </row>
    <row r="114" spans="1:39" x14ac:dyDescent="0.3">
      <c r="A114" s="9" t="s">
        <v>126</v>
      </c>
      <c r="B114" s="17">
        <v>1</v>
      </c>
      <c r="C114" s="17" t="s">
        <v>27</v>
      </c>
      <c r="D114" s="434">
        <v>33</v>
      </c>
      <c r="E114" s="106"/>
      <c r="F114" s="11">
        <f t="shared" si="35"/>
        <v>948</v>
      </c>
      <c r="G114" s="10">
        <f t="shared" si="36"/>
        <v>6</v>
      </c>
      <c r="H114" s="15">
        <f t="shared" si="37"/>
        <v>158</v>
      </c>
      <c r="I114" s="159"/>
      <c r="J114" s="159"/>
      <c r="K114" s="52">
        <f t="shared" si="38"/>
        <v>183</v>
      </c>
      <c r="L114" s="134">
        <f t="shared" si="39"/>
        <v>491</v>
      </c>
      <c r="M114" s="182">
        <v>28</v>
      </c>
      <c r="N114" s="162">
        <v>164</v>
      </c>
      <c r="O114" s="162">
        <v>144</v>
      </c>
      <c r="P114" s="162">
        <v>183</v>
      </c>
      <c r="Q114" s="162">
        <v>160</v>
      </c>
      <c r="R114" s="162">
        <v>159</v>
      </c>
      <c r="S114" s="162">
        <v>138</v>
      </c>
      <c r="T114" s="10">
        <f t="shared" si="40"/>
        <v>1116</v>
      </c>
      <c r="U114" s="106"/>
      <c r="V114" s="106"/>
      <c r="W114" s="106"/>
      <c r="X114" s="106"/>
      <c r="Y114" s="106"/>
      <c r="Z114" s="106"/>
      <c r="AA114" s="106"/>
      <c r="AB114" s="106"/>
      <c r="AC114" s="133"/>
      <c r="AD114" s="106"/>
      <c r="AE114" s="133"/>
    </row>
    <row r="115" spans="1:39" x14ac:dyDescent="0.3">
      <c r="A115" s="9" t="s">
        <v>690</v>
      </c>
      <c r="B115" s="17">
        <v>1</v>
      </c>
      <c r="C115" s="17" t="s">
        <v>27</v>
      </c>
      <c r="D115" s="434">
        <v>34</v>
      </c>
      <c r="E115" s="106"/>
      <c r="F115" s="11">
        <f t="shared" si="35"/>
        <v>794</v>
      </c>
      <c r="G115" s="10">
        <f t="shared" si="36"/>
        <v>6</v>
      </c>
      <c r="H115" s="15">
        <f t="shared" si="37"/>
        <v>132.33333333333334</v>
      </c>
      <c r="I115" s="159"/>
      <c r="J115" s="159"/>
      <c r="K115" s="52">
        <f t="shared" si="38"/>
        <v>149</v>
      </c>
      <c r="L115" s="134">
        <f t="shared" si="39"/>
        <v>424</v>
      </c>
      <c r="M115" s="182">
        <v>53</v>
      </c>
      <c r="N115" s="162">
        <v>149</v>
      </c>
      <c r="O115" s="162">
        <v>130</v>
      </c>
      <c r="P115" s="162">
        <v>145</v>
      </c>
      <c r="Q115" s="162">
        <v>121</v>
      </c>
      <c r="R115" s="162">
        <v>114</v>
      </c>
      <c r="S115" s="162">
        <v>135</v>
      </c>
      <c r="T115" s="10">
        <f t="shared" si="40"/>
        <v>1112</v>
      </c>
      <c r="U115" s="106"/>
      <c r="V115" s="106"/>
      <c r="W115" s="106"/>
      <c r="X115" s="106"/>
      <c r="Y115" s="106"/>
      <c r="Z115" s="106"/>
      <c r="AA115" s="106"/>
      <c r="AB115" s="106"/>
      <c r="AC115" s="133"/>
      <c r="AD115" s="106"/>
      <c r="AE115" s="133"/>
    </row>
    <row r="116" spans="1:39" x14ac:dyDescent="0.3">
      <c r="A116" s="9" t="s">
        <v>1029</v>
      </c>
      <c r="B116" s="17">
        <v>1</v>
      </c>
      <c r="C116" s="17" t="s">
        <v>27</v>
      </c>
      <c r="D116" s="434">
        <v>35</v>
      </c>
      <c r="E116" s="106"/>
      <c r="F116" s="11">
        <f t="shared" si="35"/>
        <v>725</v>
      </c>
      <c r="G116" s="10">
        <f t="shared" si="36"/>
        <v>6</v>
      </c>
      <c r="H116" s="15">
        <f t="shared" si="37"/>
        <v>120.83333333333333</v>
      </c>
      <c r="I116" s="159"/>
      <c r="J116" s="159"/>
      <c r="K116" s="52">
        <f t="shared" si="38"/>
        <v>166</v>
      </c>
      <c r="L116" s="134">
        <f t="shared" si="39"/>
        <v>380</v>
      </c>
      <c r="M116" s="182">
        <v>64</v>
      </c>
      <c r="N116" s="162">
        <v>114</v>
      </c>
      <c r="O116" s="162">
        <v>96</v>
      </c>
      <c r="P116" s="162">
        <v>135</v>
      </c>
      <c r="Q116" s="162">
        <v>112</v>
      </c>
      <c r="R116" s="162">
        <v>102</v>
      </c>
      <c r="S116" s="162">
        <v>166</v>
      </c>
      <c r="T116" s="10">
        <f t="shared" si="40"/>
        <v>1109</v>
      </c>
      <c r="U116" s="106"/>
      <c r="V116" s="106"/>
      <c r="W116" s="106"/>
      <c r="X116" s="106"/>
      <c r="Y116" s="106"/>
      <c r="Z116" s="106"/>
      <c r="AA116" s="106"/>
      <c r="AB116" s="106"/>
      <c r="AC116" s="133"/>
      <c r="AD116" s="106"/>
      <c r="AE116" s="133"/>
    </row>
    <row r="117" spans="1:39" x14ac:dyDescent="0.3">
      <c r="A117" s="9" t="s">
        <v>337</v>
      </c>
      <c r="B117" s="17">
        <v>1</v>
      </c>
      <c r="C117" s="17" t="s">
        <v>27</v>
      </c>
      <c r="D117" s="434">
        <v>36</v>
      </c>
      <c r="E117" s="106"/>
      <c r="F117" s="11">
        <f t="shared" si="35"/>
        <v>1093</v>
      </c>
      <c r="G117" s="10">
        <f t="shared" si="36"/>
        <v>6</v>
      </c>
      <c r="H117" s="15">
        <f t="shared" si="37"/>
        <v>182.16666666666666</v>
      </c>
      <c r="I117" s="159"/>
      <c r="J117" s="159"/>
      <c r="K117" s="52">
        <f t="shared" si="38"/>
        <v>205</v>
      </c>
      <c r="L117" s="134">
        <f t="shared" si="39"/>
        <v>575</v>
      </c>
      <c r="M117" s="182">
        <v>1</v>
      </c>
      <c r="N117" s="162">
        <v>180</v>
      </c>
      <c r="O117" s="162">
        <v>190</v>
      </c>
      <c r="P117" s="162">
        <v>205</v>
      </c>
      <c r="Q117" s="162">
        <v>152</v>
      </c>
      <c r="R117" s="162">
        <v>183</v>
      </c>
      <c r="S117" s="162">
        <v>183</v>
      </c>
      <c r="T117" s="10">
        <f t="shared" si="40"/>
        <v>1099</v>
      </c>
      <c r="U117" s="106"/>
      <c r="V117" s="106"/>
      <c r="W117" s="106"/>
      <c r="X117" s="106"/>
      <c r="Y117" s="106"/>
      <c r="Z117" s="106"/>
      <c r="AA117" s="106"/>
      <c r="AB117" s="106"/>
      <c r="AC117" s="133"/>
      <c r="AD117" s="106"/>
      <c r="AE117" s="133"/>
    </row>
    <row r="118" spans="1:39" x14ac:dyDescent="0.3">
      <c r="A118" s="9" t="s">
        <v>287</v>
      </c>
      <c r="B118" s="17">
        <v>1</v>
      </c>
      <c r="C118" s="17" t="s">
        <v>27</v>
      </c>
      <c r="D118" s="434">
        <v>37</v>
      </c>
      <c r="E118" s="106"/>
      <c r="F118" s="11">
        <f t="shared" si="35"/>
        <v>972</v>
      </c>
      <c r="G118" s="10">
        <f t="shared" si="36"/>
        <v>6</v>
      </c>
      <c r="H118" s="15">
        <f t="shared" si="37"/>
        <v>162</v>
      </c>
      <c r="I118" s="159"/>
      <c r="J118" s="159"/>
      <c r="K118" s="52">
        <f t="shared" si="38"/>
        <v>193</v>
      </c>
      <c r="L118" s="134">
        <f t="shared" si="39"/>
        <v>530</v>
      </c>
      <c r="M118" s="182">
        <v>21</v>
      </c>
      <c r="N118" s="162">
        <v>152</v>
      </c>
      <c r="O118" s="162">
        <v>161</v>
      </c>
      <c r="P118" s="162">
        <v>129</v>
      </c>
      <c r="Q118" s="162">
        <v>181</v>
      </c>
      <c r="R118" s="162">
        <v>156</v>
      </c>
      <c r="S118" s="162">
        <v>193</v>
      </c>
      <c r="T118" s="10">
        <f t="shared" si="40"/>
        <v>1098</v>
      </c>
      <c r="U118" s="106"/>
      <c r="V118" s="106"/>
      <c r="W118" s="106"/>
      <c r="X118" s="106"/>
      <c r="Y118" s="106"/>
      <c r="Z118" s="106"/>
      <c r="AA118" s="106"/>
      <c r="AB118" s="106"/>
      <c r="AC118" s="133"/>
      <c r="AD118" s="106"/>
      <c r="AE118" s="133"/>
    </row>
    <row r="119" spans="1:39" x14ac:dyDescent="0.3">
      <c r="A119" s="9" t="s">
        <v>311</v>
      </c>
      <c r="B119" s="17">
        <v>1</v>
      </c>
      <c r="C119" s="17" t="s">
        <v>27</v>
      </c>
      <c r="D119" s="434">
        <v>38</v>
      </c>
      <c r="E119" s="106"/>
      <c r="F119" s="11">
        <f t="shared" si="35"/>
        <v>904</v>
      </c>
      <c r="G119" s="10">
        <f t="shared" si="36"/>
        <v>6</v>
      </c>
      <c r="H119" s="15">
        <f t="shared" si="37"/>
        <v>150.66666666666666</v>
      </c>
      <c r="I119" s="159"/>
      <c r="J119" s="159"/>
      <c r="K119" s="52">
        <f t="shared" si="38"/>
        <v>174</v>
      </c>
      <c r="L119" s="134">
        <f t="shared" si="39"/>
        <v>453</v>
      </c>
      <c r="M119" s="182">
        <v>32</v>
      </c>
      <c r="N119" s="162">
        <v>174</v>
      </c>
      <c r="O119" s="162">
        <v>115</v>
      </c>
      <c r="P119" s="162">
        <v>162</v>
      </c>
      <c r="Q119" s="162">
        <v>153</v>
      </c>
      <c r="R119" s="162">
        <v>136</v>
      </c>
      <c r="S119" s="162">
        <v>164</v>
      </c>
      <c r="T119" s="10">
        <f t="shared" si="40"/>
        <v>1096</v>
      </c>
      <c r="U119" s="106"/>
      <c r="V119" s="106"/>
      <c r="W119" s="106"/>
      <c r="X119" s="106"/>
      <c r="Y119" s="106"/>
      <c r="Z119" s="106"/>
      <c r="AA119" s="106"/>
      <c r="AB119" s="106"/>
      <c r="AC119" s="133"/>
      <c r="AD119" s="106"/>
      <c r="AE119" s="133"/>
    </row>
    <row r="120" spans="1:39" x14ac:dyDescent="0.3">
      <c r="A120" s="9" t="s">
        <v>178</v>
      </c>
      <c r="B120" s="17">
        <v>1</v>
      </c>
      <c r="C120" s="17" t="s">
        <v>27</v>
      </c>
      <c r="D120" s="434">
        <v>39</v>
      </c>
      <c r="E120" s="106"/>
      <c r="F120" s="11">
        <f t="shared" si="35"/>
        <v>979</v>
      </c>
      <c r="G120" s="10">
        <f t="shared" si="36"/>
        <v>6</v>
      </c>
      <c r="H120" s="15">
        <f t="shared" si="37"/>
        <v>163.16666666666666</v>
      </c>
      <c r="I120" s="159"/>
      <c r="J120" s="159"/>
      <c r="K120" s="52">
        <f t="shared" si="38"/>
        <v>181</v>
      </c>
      <c r="L120" s="134">
        <f t="shared" si="39"/>
        <v>503</v>
      </c>
      <c r="M120" s="182">
        <v>19</v>
      </c>
      <c r="N120" s="162">
        <v>136</v>
      </c>
      <c r="O120" s="162">
        <v>161</v>
      </c>
      <c r="P120" s="162">
        <v>179</v>
      </c>
      <c r="Q120" s="162">
        <v>181</v>
      </c>
      <c r="R120" s="162">
        <v>155</v>
      </c>
      <c r="S120" s="162">
        <v>167</v>
      </c>
      <c r="T120" s="10">
        <f t="shared" si="40"/>
        <v>1093</v>
      </c>
      <c r="U120" s="106"/>
      <c r="V120" s="106"/>
      <c r="W120" s="106"/>
      <c r="X120" s="106"/>
      <c r="Y120" s="106"/>
      <c r="Z120" s="106"/>
      <c r="AA120" s="106"/>
      <c r="AB120" s="106"/>
      <c r="AC120" s="133"/>
      <c r="AD120" s="106"/>
      <c r="AE120" s="133"/>
    </row>
    <row r="121" spans="1:39" x14ac:dyDescent="0.3">
      <c r="A121" s="9" t="s">
        <v>759</v>
      </c>
      <c r="B121" s="17">
        <v>1</v>
      </c>
      <c r="C121" s="17" t="s">
        <v>27</v>
      </c>
      <c r="D121" s="434">
        <v>40</v>
      </c>
      <c r="E121" s="106"/>
      <c r="F121" s="11">
        <f t="shared" si="35"/>
        <v>429</v>
      </c>
      <c r="G121" s="10">
        <f t="shared" si="36"/>
        <v>6</v>
      </c>
      <c r="H121" s="15">
        <f t="shared" si="37"/>
        <v>71.5</v>
      </c>
      <c r="I121" s="159"/>
      <c r="J121" s="159"/>
      <c r="K121" s="52">
        <f t="shared" si="38"/>
        <v>97</v>
      </c>
      <c r="L121" s="134">
        <f t="shared" si="39"/>
        <v>215</v>
      </c>
      <c r="M121" s="182">
        <v>110</v>
      </c>
      <c r="N121" s="162">
        <v>87</v>
      </c>
      <c r="O121" s="162">
        <v>72</v>
      </c>
      <c r="P121" s="162">
        <v>55</v>
      </c>
      <c r="Q121" s="162">
        <v>65</v>
      </c>
      <c r="R121" s="162">
        <v>97</v>
      </c>
      <c r="S121" s="162">
        <v>53</v>
      </c>
      <c r="T121" s="10">
        <f t="shared" si="40"/>
        <v>1089</v>
      </c>
      <c r="U121" s="106"/>
      <c r="V121" s="106"/>
      <c r="W121" s="106"/>
      <c r="X121" s="106"/>
      <c r="Y121" s="106"/>
      <c r="Z121" s="106"/>
      <c r="AA121" s="106"/>
      <c r="AB121" s="106"/>
      <c r="AC121" s="133"/>
      <c r="AD121" s="106"/>
      <c r="AE121" s="133"/>
    </row>
    <row r="122" spans="1:39" x14ac:dyDescent="0.3">
      <c r="A122" s="9" t="s">
        <v>106</v>
      </c>
      <c r="B122" s="17">
        <v>1</v>
      </c>
      <c r="C122" s="17" t="s">
        <v>27</v>
      </c>
      <c r="D122" s="434">
        <v>41</v>
      </c>
      <c r="E122" s="106"/>
      <c r="F122" s="11">
        <f t="shared" si="35"/>
        <v>961</v>
      </c>
      <c r="G122" s="10">
        <f t="shared" si="36"/>
        <v>6</v>
      </c>
      <c r="H122" s="15">
        <f t="shared" si="37"/>
        <v>160.16666666666666</v>
      </c>
      <c r="I122" s="159"/>
      <c r="J122" s="159"/>
      <c r="K122" s="52">
        <f t="shared" si="38"/>
        <v>179</v>
      </c>
      <c r="L122" s="134">
        <f t="shared" si="39"/>
        <v>481</v>
      </c>
      <c r="M122" s="182">
        <v>21</v>
      </c>
      <c r="N122" s="162">
        <v>138</v>
      </c>
      <c r="O122" s="162">
        <v>179</v>
      </c>
      <c r="P122" s="162">
        <v>163</v>
      </c>
      <c r="Q122" s="162">
        <v>153</v>
      </c>
      <c r="R122" s="162">
        <v>162</v>
      </c>
      <c r="S122" s="162">
        <v>166</v>
      </c>
      <c r="T122" s="10">
        <f t="shared" si="40"/>
        <v>1087</v>
      </c>
      <c r="U122" s="106"/>
      <c r="V122" s="106"/>
      <c r="W122" s="106"/>
      <c r="X122" s="106"/>
      <c r="Y122" s="106"/>
      <c r="Z122" s="106"/>
      <c r="AA122" s="106"/>
      <c r="AB122" s="106"/>
      <c r="AC122" s="133"/>
      <c r="AD122" s="106"/>
      <c r="AE122" s="133"/>
    </row>
    <row r="123" spans="1:39" x14ac:dyDescent="0.3">
      <c r="A123" s="9" t="s">
        <v>504</v>
      </c>
      <c r="B123" s="17">
        <v>1</v>
      </c>
      <c r="C123" s="17" t="s">
        <v>27</v>
      </c>
      <c r="D123" s="434">
        <v>42</v>
      </c>
      <c r="E123" s="106"/>
      <c r="F123" s="11">
        <f t="shared" si="35"/>
        <v>1068</v>
      </c>
      <c r="G123" s="10">
        <f t="shared" si="36"/>
        <v>6</v>
      </c>
      <c r="H123" s="15">
        <f t="shared" si="37"/>
        <v>178</v>
      </c>
      <c r="I123" s="159"/>
      <c r="J123" s="159"/>
      <c r="K123" s="52">
        <f t="shared" si="38"/>
        <v>199</v>
      </c>
      <c r="L123" s="134">
        <f t="shared" si="39"/>
        <v>566</v>
      </c>
      <c r="M123" s="182">
        <v>2</v>
      </c>
      <c r="N123" s="162">
        <v>181</v>
      </c>
      <c r="O123" s="162">
        <v>175</v>
      </c>
      <c r="P123" s="162">
        <v>146</v>
      </c>
      <c r="Q123" s="162">
        <v>199</v>
      </c>
      <c r="R123" s="162">
        <v>168</v>
      </c>
      <c r="S123" s="162">
        <v>199</v>
      </c>
      <c r="T123" s="10">
        <f t="shared" si="40"/>
        <v>1080</v>
      </c>
      <c r="U123" s="106"/>
      <c r="V123" s="106"/>
      <c r="W123" s="106"/>
      <c r="X123" s="106"/>
      <c r="Y123" s="106"/>
      <c r="Z123" s="106"/>
      <c r="AA123" s="106"/>
      <c r="AB123" s="106"/>
      <c r="AC123" s="133"/>
      <c r="AD123" s="106"/>
      <c r="AE123" s="133"/>
    </row>
    <row r="124" spans="1:39" x14ac:dyDescent="0.3">
      <c r="A124" s="9" t="s">
        <v>908</v>
      </c>
      <c r="B124" s="17">
        <v>1</v>
      </c>
      <c r="C124" s="17" t="s">
        <v>27</v>
      </c>
      <c r="D124" s="434">
        <v>43</v>
      </c>
      <c r="E124" s="106"/>
      <c r="F124" s="11">
        <f t="shared" si="35"/>
        <v>1017</v>
      </c>
      <c r="G124" s="10">
        <f t="shared" si="36"/>
        <v>6</v>
      </c>
      <c r="H124" s="15">
        <f t="shared" si="37"/>
        <v>169.5</v>
      </c>
      <c r="I124" s="159"/>
      <c r="J124" s="159"/>
      <c r="K124" s="52">
        <f t="shared" si="38"/>
        <v>202</v>
      </c>
      <c r="L124" s="134">
        <f t="shared" si="39"/>
        <v>510</v>
      </c>
      <c r="M124" s="182">
        <v>10</v>
      </c>
      <c r="N124" s="162">
        <v>134</v>
      </c>
      <c r="O124" s="162">
        <v>194</v>
      </c>
      <c r="P124" s="162">
        <v>182</v>
      </c>
      <c r="Q124" s="162">
        <v>202</v>
      </c>
      <c r="R124" s="162">
        <v>124</v>
      </c>
      <c r="S124" s="162">
        <v>181</v>
      </c>
      <c r="T124" s="10">
        <f t="shared" si="40"/>
        <v>1077</v>
      </c>
      <c r="U124" s="106"/>
      <c r="V124" s="106"/>
      <c r="W124" s="106"/>
      <c r="X124" s="106"/>
      <c r="Y124" s="106"/>
      <c r="Z124" s="106"/>
      <c r="AA124" s="106"/>
      <c r="AB124" s="106"/>
      <c r="AC124" s="133"/>
      <c r="AD124" s="106"/>
      <c r="AE124" s="133"/>
    </row>
    <row r="125" spans="1:39" x14ac:dyDescent="0.3">
      <c r="A125" s="9" t="s">
        <v>288</v>
      </c>
      <c r="B125" s="17">
        <v>1</v>
      </c>
      <c r="C125" s="17" t="s">
        <v>27</v>
      </c>
      <c r="D125" s="434">
        <v>44</v>
      </c>
      <c r="E125" s="106"/>
      <c r="F125" s="11">
        <f t="shared" si="35"/>
        <v>873</v>
      </c>
      <c r="G125" s="10">
        <f t="shared" si="36"/>
        <v>6</v>
      </c>
      <c r="H125" s="15">
        <f t="shared" si="37"/>
        <v>145.5</v>
      </c>
      <c r="I125" s="159"/>
      <c r="J125" s="159"/>
      <c r="K125" s="52">
        <f t="shared" si="38"/>
        <v>156</v>
      </c>
      <c r="L125" s="134">
        <f t="shared" si="39"/>
        <v>441</v>
      </c>
      <c r="M125" s="182">
        <v>33</v>
      </c>
      <c r="N125" s="162">
        <v>152</v>
      </c>
      <c r="O125" s="162">
        <v>156</v>
      </c>
      <c r="P125" s="162">
        <v>124</v>
      </c>
      <c r="Q125" s="162">
        <v>143</v>
      </c>
      <c r="R125" s="162">
        <v>145</v>
      </c>
      <c r="S125" s="162">
        <v>153</v>
      </c>
      <c r="T125" s="10">
        <f t="shared" si="40"/>
        <v>1071</v>
      </c>
      <c r="U125" s="106"/>
      <c r="V125" s="106"/>
      <c r="W125" s="106"/>
      <c r="X125" s="106"/>
      <c r="Y125" s="106"/>
      <c r="Z125" s="106"/>
      <c r="AA125" s="106"/>
      <c r="AB125" s="106"/>
      <c r="AC125" s="133"/>
      <c r="AD125" s="106"/>
      <c r="AE125" s="133"/>
    </row>
    <row r="126" spans="1:39" x14ac:dyDescent="0.3">
      <c r="A126" s="9" t="s">
        <v>533</v>
      </c>
      <c r="B126" s="17">
        <v>1</v>
      </c>
      <c r="C126" s="17" t="s">
        <v>27</v>
      </c>
      <c r="D126" s="434">
        <v>45</v>
      </c>
      <c r="E126" s="106"/>
      <c r="F126" s="11">
        <f t="shared" si="35"/>
        <v>961</v>
      </c>
      <c r="G126" s="10">
        <f t="shared" si="36"/>
        <v>6</v>
      </c>
      <c r="H126" s="15">
        <f t="shared" si="37"/>
        <v>160.16666666666666</v>
      </c>
      <c r="I126" s="159"/>
      <c r="J126" s="159"/>
      <c r="K126" s="52">
        <f t="shared" si="38"/>
        <v>200</v>
      </c>
      <c r="L126" s="134">
        <f t="shared" si="39"/>
        <v>519</v>
      </c>
      <c r="M126" s="182">
        <v>18</v>
      </c>
      <c r="N126" s="162">
        <v>128</v>
      </c>
      <c r="O126" s="162">
        <v>183</v>
      </c>
      <c r="P126" s="162">
        <v>131</v>
      </c>
      <c r="Q126" s="162">
        <v>200</v>
      </c>
      <c r="R126" s="162">
        <v>174</v>
      </c>
      <c r="S126" s="162">
        <v>145</v>
      </c>
      <c r="T126" s="10">
        <f t="shared" si="40"/>
        <v>1069</v>
      </c>
      <c r="U126" s="106"/>
      <c r="V126" s="106"/>
      <c r="W126" s="106"/>
      <c r="X126" s="106"/>
      <c r="Y126" s="106"/>
      <c r="Z126" s="106"/>
      <c r="AA126" s="106"/>
      <c r="AB126" s="106"/>
      <c r="AC126" s="133"/>
      <c r="AD126" s="106"/>
      <c r="AE126" s="133"/>
    </row>
    <row r="127" spans="1:39" x14ac:dyDescent="0.3">
      <c r="A127" s="170" t="s">
        <v>634</v>
      </c>
      <c r="B127" s="17">
        <v>1</v>
      </c>
      <c r="C127" s="17" t="s">
        <v>27</v>
      </c>
      <c r="D127" s="434">
        <v>46</v>
      </c>
      <c r="E127"/>
      <c r="F127" s="11">
        <f t="shared" ref="F127:F135" si="41">SUM(N127:S127)+U127+W127+Y127+AB127+AD127</f>
        <v>898</v>
      </c>
      <c r="G127" s="10">
        <f t="shared" ref="G127:G135" si="42">COUNT(N127,O127,P127,Q127,R127,S127,U127,W127,Y127,AB127,AD127)</f>
        <v>6</v>
      </c>
      <c r="H127" s="15">
        <f t="shared" ref="H127:H135" si="43">F127/G127</f>
        <v>149.66666666666666</v>
      </c>
      <c r="I127" s="143"/>
      <c r="J127" s="143"/>
      <c r="K127" s="52">
        <f t="shared" si="38"/>
        <v>192</v>
      </c>
      <c r="L127" s="326">
        <f t="shared" si="39"/>
        <v>468</v>
      </c>
      <c r="M127" s="407">
        <v>27</v>
      </c>
      <c r="N127" s="327">
        <v>138</v>
      </c>
      <c r="O127" s="327">
        <v>192</v>
      </c>
      <c r="P127" s="327">
        <v>138</v>
      </c>
      <c r="Q127" s="327">
        <v>174</v>
      </c>
      <c r="R127" s="327">
        <v>132</v>
      </c>
      <c r="S127" s="327">
        <v>124</v>
      </c>
      <c r="T127" s="63">
        <f t="shared" si="40"/>
        <v>1060</v>
      </c>
      <c r="AA127" s="557"/>
    </row>
    <row r="128" spans="1:39" x14ac:dyDescent="0.3">
      <c r="A128" s="326" t="s">
        <v>272</v>
      </c>
      <c r="B128" s="17">
        <v>1</v>
      </c>
      <c r="C128" s="17" t="s">
        <v>27</v>
      </c>
      <c r="D128" s="434">
        <v>47</v>
      </c>
      <c r="E128" s="326"/>
      <c r="F128" s="11">
        <f t="shared" si="41"/>
        <v>891</v>
      </c>
      <c r="G128" s="10">
        <f t="shared" si="42"/>
        <v>6</v>
      </c>
      <c r="H128" s="15">
        <f t="shared" si="43"/>
        <v>148.5</v>
      </c>
      <c r="I128" s="326"/>
      <c r="J128" s="326"/>
      <c r="K128" s="326">
        <f t="shared" si="38"/>
        <v>170</v>
      </c>
      <c r="L128" s="326">
        <f t="shared" si="39"/>
        <v>455</v>
      </c>
      <c r="M128" s="407">
        <v>26</v>
      </c>
      <c r="N128" s="328">
        <v>138</v>
      </c>
      <c r="O128" s="328">
        <v>147</v>
      </c>
      <c r="P128" s="328">
        <v>170</v>
      </c>
      <c r="Q128" s="328">
        <v>153</v>
      </c>
      <c r="R128" s="328">
        <v>146</v>
      </c>
      <c r="S128" s="328">
        <v>137</v>
      </c>
      <c r="T128" s="10">
        <f t="shared" si="40"/>
        <v>1047</v>
      </c>
      <c r="AA128" s="557"/>
      <c r="AJ128" s="142"/>
      <c r="AK128" s="142"/>
      <c r="AL128" s="144"/>
      <c r="AM128" s="135"/>
    </row>
    <row r="129" spans="1:39" x14ac:dyDescent="0.3">
      <c r="A129" s="326" t="s">
        <v>105</v>
      </c>
      <c r="B129" s="17">
        <v>1</v>
      </c>
      <c r="C129" s="17" t="s">
        <v>27</v>
      </c>
      <c r="D129" s="434">
        <v>48</v>
      </c>
      <c r="E129" s="326"/>
      <c r="F129" s="11">
        <f t="shared" si="41"/>
        <v>866</v>
      </c>
      <c r="G129" s="10">
        <f t="shared" si="42"/>
        <v>6</v>
      </c>
      <c r="H129" s="15">
        <f t="shared" si="43"/>
        <v>144.33333333333334</v>
      </c>
      <c r="I129" s="326"/>
      <c r="J129" s="326"/>
      <c r="K129" s="326">
        <f t="shared" si="38"/>
        <v>184</v>
      </c>
      <c r="L129" s="326">
        <f t="shared" si="39"/>
        <v>447</v>
      </c>
      <c r="M129" s="407">
        <v>28</v>
      </c>
      <c r="N129" s="328">
        <v>132</v>
      </c>
      <c r="O129" s="328">
        <v>160</v>
      </c>
      <c r="P129" s="328">
        <v>127</v>
      </c>
      <c r="Q129" s="328">
        <v>141</v>
      </c>
      <c r="R129" s="328">
        <v>122</v>
      </c>
      <c r="S129" s="328">
        <v>184</v>
      </c>
      <c r="T129" s="10">
        <f t="shared" si="40"/>
        <v>1034</v>
      </c>
      <c r="AA129" s="557"/>
      <c r="AJ129" s="142"/>
      <c r="AK129" s="142"/>
      <c r="AL129" s="144"/>
      <c r="AM129" s="135"/>
    </row>
    <row r="130" spans="1:39" x14ac:dyDescent="0.3">
      <c r="A130" s="326" t="s">
        <v>154</v>
      </c>
      <c r="B130" s="17">
        <v>1</v>
      </c>
      <c r="C130" s="17" t="s">
        <v>27</v>
      </c>
      <c r="D130" s="434">
        <v>49</v>
      </c>
      <c r="E130" s="326"/>
      <c r="F130" s="11">
        <f t="shared" si="41"/>
        <v>1005</v>
      </c>
      <c r="G130" s="10">
        <f t="shared" si="42"/>
        <v>6</v>
      </c>
      <c r="H130" s="15">
        <f t="shared" si="43"/>
        <v>167.5</v>
      </c>
      <c r="I130" s="326"/>
      <c r="J130" s="326"/>
      <c r="K130" s="326">
        <f t="shared" si="38"/>
        <v>190</v>
      </c>
      <c r="L130" s="326">
        <f t="shared" si="39"/>
        <v>507</v>
      </c>
      <c r="M130" s="407">
        <v>4</v>
      </c>
      <c r="N130" s="328">
        <v>159</v>
      </c>
      <c r="O130" s="328">
        <v>158</v>
      </c>
      <c r="P130" s="328">
        <v>190</v>
      </c>
      <c r="Q130" s="328">
        <v>188</v>
      </c>
      <c r="R130" s="328">
        <v>147</v>
      </c>
      <c r="S130" s="328">
        <v>163</v>
      </c>
      <c r="T130" s="10">
        <f t="shared" si="40"/>
        <v>1029</v>
      </c>
      <c r="AA130" s="557"/>
      <c r="AJ130" s="142"/>
      <c r="AK130" s="142"/>
      <c r="AL130" s="144"/>
      <c r="AM130" s="135"/>
    </row>
    <row r="131" spans="1:39" x14ac:dyDescent="0.3">
      <c r="A131" s="326" t="s">
        <v>176</v>
      </c>
      <c r="B131" s="17">
        <v>1</v>
      </c>
      <c r="C131" s="17" t="s">
        <v>27</v>
      </c>
      <c r="D131" s="434">
        <v>50</v>
      </c>
      <c r="E131" s="326"/>
      <c r="F131" s="11">
        <f t="shared" si="41"/>
        <v>985</v>
      </c>
      <c r="G131" s="10">
        <f t="shared" si="42"/>
        <v>6</v>
      </c>
      <c r="H131" s="15">
        <f t="shared" si="43"/>
        <v>164.16666666666666</v>
      </c>
      <c r="I131" s="326"/>
      <c r="J131" s="326"/>
      <c r="K131" s="326">
        <f t="shared" si="38"/>
        <v>178</v>
      </c>
      <c r="L131" s="326">
        <f t="shared" si="39"/>
        <v>516</v>
      </c>
      <c r="M131" s="407">
        <v>5</v>
      </c>
      <c r="N131" s="328">
        <v>147</v>
      </c>
      <c r="O131" s="328">
        <v>174</v>
      </c>
      <c r="P131" s="328">
        <v>148</v>
      </c>
      <c r="Q131" s="328">
        <v>178</v>
      </c>
      <c r="R131" s="328">
        <v>174</v>
      </c>
      <c r="S131" s="328">
        <v>164</v>
      </c>
      <c r="T131" s="10">
        <f t="shared" si="40"/>
        <v>1015</v>
      </c>
      <c r="AA131" s="557"/>
      <c r="AJ131" s="142"/>
      <c r="AK131" s="142"/>
      <c r="AL131" s="144"/>
      <c r="AM131" s="135"/>
    </row>
    <row r="132" spans="1:39" x14ac:dyDescent="0.3">
      <c r="A132" s="326" t="s">
        <v>863</v>
      </c>
      <c r="B132" s="17">
        <v>1</v>
      </c>
      <c r="C132" s="17" t="s">
        <v>27</v>
      </c>
      <c r="D132" s="434">
        <v>51</v>
      </c>
      <c r="E132" s="326"/>
      <c r="F132" s="11">
        <f t="shared" si="41"/>
        <v>981</v>
      </c>
      <c r="G132" s="10">
        <f t="shared" si="42"/>
        <v>6</v>
      </c>
      <c r="H132" s="15">
        <f t="shared" si="43"/>
        <v>163.5</v>
      </c>
      <c r="I132" s="326"/>
      <c r="J132" s="326"/>
      <c r="K132" s="326">
        <f t="shared" si="38"/>
        <v>187</v>
      </c>
      <c r="L132" s="326">
        <f t="shared" si="39"/>
        <v>552</v>
      </c>
      <c r="M132" s="407">
        <v>5</v>
      </c>
      <c r="N132" s="328">
        <v>187</v>
      </c>
      <c r="O132" s="328">
        <v>139</v>
      </c>
      <c r="P132" s="328">
        <v>103</v>
      </c>
      <c r="Q132" s="328">
        <v>187</v>
      </c>
      <c r="R132" s="328">
        <v>184</v>
      </c>
      <c r="S132" s="328">
        <v>181</v>
      </c>
      <c r="T132" s="10">
        <f t="shared" si="40"/>
        <v>1011</v>
      </c>
      <c r="AA132" s="557"/>
      <c r="AJ132" s="142"/>
      <c r="AK132" s="142"/>
      <c r="AL132" s="144"/>
      <c r="AM132" s="135"/>
    </row>
    <row r="133" spans="1:39" x14ac:dyDescent="0.3">
      <c r="A133" s="326" t="s">
        <v>107</v>
      </c>
      <c r="B133" s="17">
        <v>1</v>
      </c>
      <c r="C133" s="17" t="s">
        <v>27</v>
      </c>
      <c r="D133" s="434">
        <v>52</v>
      </c>
      <c r="E133" s="326"/>
      <c r="F133" s="11">
        <f t="shared" si="41"/>
        <v>900</v>
      </c>
      <c r="G133" s="10">
        <f t="shared" si="42"/>
        <v>6</v>
      </c>
      <c r="H133" s="15">
        <f t="shared" si="43"/>
        <v>150</v>
      </c>
      <c r="I133" s="326"/>
      <c r="J133" s="326"/>
      <c r="K133" s="326">
        <f t="shared" si="38"/>
        <v>181</v>
      </c>
      <c r="L133" s="326">
        <f t="shared" si="39"/>
        <v>490</v>
      </c>
      <c r="M133" s="407">
        <v>18</v>
      </c>
      <c r="N133" s="328">
        <v>148</v>
      </c>
      <c r="O133" s="328">
        <v>136</v>
      </c>
      <c r="P133" s="328">
        <v>126</v>
      </c>
      <c r="Q133" s="328">
        <v>154</v>
      </c>
      <c r="R133" s="328">
        <v>155</v>
      </c>
      <c r="S133" s="328">
        <v>181</v>
      </c>
      <c r="T133" s="10">
        <f t="shared" si="40"/>
        <v>1008</v>
      </c>
      <c r="AA133" s="557"/>
      <c r="AJ133" s="142"/>
      <c r="AK133" s="142"/>
      <c r="AL133" s="144"/>
      <c r="AM133" s="135"/>
    </row>
    <row r="134" spans="1:39" x14ac:dyDescent="0.3">
      <c r="A134" s="326" t="s">
        <v>478</v>
      </c>
      <c r="B134" s="17">
        <v>1</v>
      </c>
      <c r="C134" s="17" t="s">
        <v>27</v>
      </c>
      <c r="D134" s="434">
        <v>53</v>
      </c>
      <c r="E134" s="326"/>
      <c r="F134" s="11">
        <f t="shared" si="41"/>
        <v>854</v>
      </c>
      <c r="G134" s="10">
        <f t="shared" si="42"/>
        <v>6</v>
      </c>
      <c r="H134" s="15">
        <f t="shared" si="43"/>
        <v>142.33333333333334</v>
      </c>
      <c r="I134" s="326"/>
      <c r="J134" s="326"/>
      <c r="K134" s="326">
        <f t="shared" si="38"/>
        <v>174</v>
      </c>
      <c r="L134" s="326">
        <f t="shared" si="39"/>
        <v>486</v>
      </c>
      <c r="M134" s="407">
        <v>20</v>
      </c>
      <c r="N134" s="328">
        <v>138</v>
      </c>
      <c r="O134" s="328">
        <v>121</v>
      </c>
      <c r="P134" s="328">
        <v>109</v>
      </c>
      <c r="Q134" s="328">
        <v>145</v>
      </c>
      <c r="R134" s="328">
        <v>174</v>
      </c>
      <c r="S134" s="328">
        <v>167</v>
      </c>
      <c r="T134" s="10">
        <f t="shared" si="40"/>
        <v>974</v>
      </c>
      <c r="AA134" s="557"/>
      <c r="AJ134" s="142"/>
      <c r="AK134" s="142"/>
      <c r="AL134" s="144"/>
      <c r="AM134" s="135"/>
    </row>
    <row r="135" spans="1:39" x14ac:dyDescent="0.3">
      <c r="A135" s="326" t="s">
        <v>124</v>
      </c>
      <c r="B135" s="17">
        <v>1</v>
      </c>
      <c r="C135" s="17" t="s">
        <v>27</v>
      </c>
      <c r="D135" s="434">
        <v>54</v>
      </c>
      <c r="E135" s="326"/>
      <c r="F135" s="11">
        <f t="shared" si="41"/>
        <v>898</v>
      </c>
      <c r="G135" s="10">
        <f t="shared" si="42"/>
        <v>6</v>
      </c>
      <c r="H135" s="15">
        <f t="shared" si="43"/>
        <v>149.66666666666666</v>
      </c>
      <c r="I135" s="326"/>
      <c r="J135" s="326"/>
      <c r="K135" s="326">
        <f t="shared" si="38"/>
        <v>192</v>
      </c>
      <c r="L135" s="326">
        <f t="shared" si="39"/>
        <v>500</v>
      </c>
      <c r="M135" s="407">
        <v>4</v>
      </c>
      <c r="N135" s="328">
        <v>173</v>
      </c>
      <c r="O135" s="328">
        <v>135</v>
      </c>
      <c r="P135" s="328">
        <v>192</v>
      </c>
      <c r="Q135" s="328">
        <v>171</v>
      </c>
      <c r="R135" s="328">
        <v>121</v>
      </c>
      <c r="S135" s="328">
        <v>106</v>
      </c>
      <c r="T135" s="10">
        <f t="shared" si="40"/>
        <v>922</v>
      </c>
      <c r="AA135" s="557"/>
      <c r="AJ135" s="142"/>
      <c r="AK135" s="142"/>
      <c r="AL135" s="144"/>
      <c r="AM135" s="135"/>
    </row>
    <row r="136" spans="1:39" x14ac:dyDescent="0.3">
      <c r="F136" s="64">
        <f>SUM(F82:F135)</f>
        <v>64255</v>
      </c>
      <c r="G136" s="63">
        <f>SUM(G82:G135)</f>
        <v>396</v>
      </c>
      <c r="H136" s="65">
        <f>F136/G136</f>
        <v>162.26010101010101</v>
      </c>
      <c r="N136">
        <f t="shared" ref="N136:S136" si="44">AVERAGE(N82:N135)</f>
        <v>158.40740740740742</v>
      </c>
      <c r="O136">
        <f t="shared" si="44"/>
        <v>162.46296296296296</v>
      </c>
      <c r="P136">
        <f t="shared" si="44"/>
        <v>161.55555555555554</v>
      </c>
      <c r="Q136">
        <f t="shared" si="44"/>
        <v>168.27777777777777</v>
      </c>
      <c r="R136">
        <f t="shared" si="44"/>
        <v>155.9814814814815</v>
      </c>
      <c r="S136">
        <f t="shared" si="44"/>
        <v>161.12962962962962</v>
      </c>
      <c r="U136">
        <f>AVERAGE(U82:U135)</f>
        <v>169.81818181818181</v>
      </c>
      <c r="W136">
        <f>AVERAGE(W82:W135)</f>
        <v>160.09090909090909</v>
      </c>
      <c r="Y136">
        <f>AVERAGE(Y82:Y135)</f>
        <v>168.77272727272728</v>
      </c>
      <c r="AB136">
        <f>AVERAGE(AB82:AB135)</f>
        <v>168</v>
      </c>
      <c r="AD136">
        <f>AVERAGE(AD82:AD135)</f>
        <v>175</v>
      </c>
      <c r="AJ136" s="142"/>
      <c r="AK136" s="142"/>
      <c r="AL136" s="144"/>
      <c r="AM136" s="135"/>
    </row>
    <row r="137" spans="1:39" x14ac:dyDescent="0.3">
      <c r="AJ137" s="142"/>
      <c r="AK137" s="142"/>
      <c r="AL137" s="144"/>
      <c r="AM137" s="135"/>
    </row>
    <row r="138" spans="1:39" x14ac:dyDescent="0.3">
      <c r="AJ138" s="142"/>
      <c r="AK138" s="142"/>
      <c r="AL138" s="144"/>
      <c r="AM138" s="135"/>
    </row>
    <row r="139" spans="1:39" x14ac:dyDescent="0.3">
      <c r="AJ139" s="142"/>
      <c r="AK139" s="142"/>
      <c r="AL139" s="144"/>
      <c r="AM139" s="135"/>
    </row>
    <row r="140" spans="1:39" x14ac:dyDescent="0.3">
      <c r="AJ140" s="142"/>
      <c r="AK140" s="142"/>
      <c r="AL140" s="144"/>
      <c r="AM140" s="135"/>
    </row>
    <row r="141" spans="1:39" x14ac:dyDescent="0.3">
      <c r="AJ141" s="142"/>
      <c r="AK141" s="142"/>
      <c r="AL141" s="144"/>
      <c r="AM141" s="135"/>
    </row>
    <row r="142" spans="1:39" x14ac:dyDescent="0.3">
      <c r="AJ142" s="142"/>
      <c r="AK142" s="142"/>
      <c r="AL142" s="144"/>
      <c r="AM142" s="57"/>
    </row>
    <row r="143" spans="1:39" x14ac:dyDescent="0.3">
      <c r="AJ143" s="142"/>
      <c r="AK143" s="142"/>
      <c r="AL143" s="144"/>
      <c r="AM143" s="57"/>
    </row>
  </sheetData>
  <sortState ref="A82:Z85">
    <sortCondition ref="D82:D85"/>
  </sortState>
  <mergeCells count="2">
    <mergeCell ref="A1:AE2"/>
    <mergeCell ref="A79:AE80"/>
  </mergeCells>
  <pageMargins left="0.7" right="0.7" top="0.75" bottom="0.75" header="0.3" footer="0.3"/>
  <pageSetup scale="57" orientation="portrait" r:id="rId1"/>
  <rowBreaks count="1" manualBreakCount="1">
    <brk id="78" max="16383" man="1"/>
  </rowBreaks>
  <colBreaks count="1" manualBreakCount="1">
    <brk id="36" max="1048575" man="1"/>
  </colBreaks>
  <ignoredErrors>
    <ignoredError sqref="N77:P7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AM73"/>
  <sheetViews>
    <sheetView topLeftCell="A58" zoomScaleNormal="100" workbookViewId="0">
      <selection activeCell="A69" sqref="A69"/>
    </sheetView>
  </sheetViews>
  <sheetFormatPr defaultRowHeight="14.4" x14ac:dyDescent="0.3"/>
  <cols>
    <col min="1" max="1" width="17.44140625" bestFit="1" customWidth="1"/>
    <col min="2" max="2" width="3" bestFit="1" customWidth="1"/>
    <col min="3" max="3" width="3.109375" bestFit="1" customWidth="1"/>
    <col min="4" max="4" width="5.6640625" customWidth="1"/>
    <col min="5" max="5" width="5.6640625" bestFit="1" customWidth="1"/>
    <col min="6" max="6" width="6" customWidth="1"/>
    <col min="7" max="7" width="3.6640625" customWidth="1"/>
    <col min="8" max="8" width="7.6640625" customWidth="1"/>
    <col min="9" max="10" width="3.5546875" customWidth="1"/>
    <col min="11" max="12" width="4" customWidth="1"/>
    <col min="13" max="13" width="5.33203125" bestFit="1" customWidth="1"/>
    <col min="14" max="19" width="5.109375" bestFit="1" customWidth="1"/>
    <col min="20" max="20" width="6.6640625" bestFit="1" customWidth="1"/>
    <col min="21" max="21" width="5.109375" bestFit="1" customWidth="1"/>
    <col min="22" max="22" width="3.109375" bestFit="1" customWidth="1"/>
    <col min="23" max="23" width="5.109375" bestFit="1" customWidth="1"/>
    <col min="24" max="24" width="4" bestFit="1" customWidth="1"/>
    <col min="25" max="25" width="5.109375" bestFit="1" customWidth="1"/>
    <col min="26" max="26" width="4" bestFit="1" customWidth="1"/>
    <col min="27" max="27" width="6.6640625" bestFit="1" customWidth="1"/>
    <col min="28" max="28" width="5.109375" bestFit="1" customWidth="1"/>
    <col min="29" max="29" width="2.88671875" bestFit="1" customWidth="1"/>
    <col min="30" max="30" width="5.109375" bestFit="1" customWidth="1"/>
    <col min="31" max="31" width="2.88671875" bestFit="1" customWidth="1"/>
    <col min="32" max="32" width="5.109375" bestFit="1" customWidth="1"/>
    <col min="33" max="33" width="2.88671875" bestFit="1" customWidth="1"/>
    <col min="34" max="34" width="5.109375" bestFit="1" customWidth="1"/>
    <col min="35" max="35" width="2.88671875" bestFit="1" customWidth="1"/>
    <col min="36" max="36" width="5.6640625" bestFit="1" customWidth="1"/>
    <col min="37" max="37" width="6" bestFit="1" customWidth="1"/>
    <col min="38" max="38" width="4" bestFit="1" customWidth="1"/>
    <col min="39" max="39" width="6.5546875" bestFit="1" customWidth="1"/>
  </cols>
  <sheetData>
    <row r="1" spans="1:39" x14ac:dyDescent="0.3">
      <c r="A1" s="587" t="s">
        <v>39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101"/>
      <c r="AK1" s="101"/>
      <c r="AL1" s="101"/>
      <c r="AM1" s="101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  <c r="AJ2" s="102"/>
      <c r="AK2" s="102"/>
      <c r="AL2" s="102"/>
      <c r="AM2" s="102"/>
    </row>
    <row r="3" spans="1:39" x14ac:dyDescent="0.3">
      <c r="A3" s="1" t="s">
        <v>0</v>
      </c>
      <c r="B3" s="1"/>
      <c r="C3" s="1"/>
      <c r="D3" s="2" t="s">
        <v>2</v>
      </c>
      <c r="E3" s="61">
        <f>SUM(E4:E13)</f>
        <v>665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18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 t="s">
        <v>8</v>
      </c>
      <c r="U3" s="1">
        <v>7</v>
      </c>
      <c r="V3" s="1" t="s">
        <v>1</v>
      </c>
      <c r="W3" s="1">
        <v>8</v>
      </c>
      <c r="X3" s="1" t="s">
        <v>1</v>
      </c>
      <c r="Y3" s="1">
        <v>9</v>
      </c>
      <c r="Z3" s="1" t="s">
        <v>1</v>
      </c>
      <c r="AA3" s="1" t="s">
        <v>8</v>
      </c>
      <c r="AB3" s="1">
        <v>10</v>
      </c>
      <c r="AC3" s="1"/>
      <c r="AD3" s="1">
        <v>11</v>
      </c>
      <c r="AE3" s="1"/>
      <c r="AF3" s="1">
        <v>12</v>
      </c>
      <c r="AG3" s="1"/>
      <c r="AH3" s="1">
        <v>13</v>
      </c>
      <c r="AI3" s="1"/>
    </row>
    <row r="4" spans="1:39" x14ac:dyDescent="0.3">
      <c r="A4" s="9" t="s">
        <v>110</v>
      </c>
      <c r="B4" s="9">
        <v>10</v>
      </c>
      <c r="C4" s="9" t="s">
        <v>28</v>
      </c>
      <c r="D4" s="11">
        <v>1</v>
      </c>
      <c r="E4" s="50">
        <v>300</v>
      </c>
      <c r="F4" s="6">
        <f t="shared" ref="F4:F17" si="0">SUM(N4:S4)+U4+W4+Y4+AB4+AD4+AF4+AH4</f>
        <v>2452</v>
      </c>
      <c r="G4" s="6">
        <f t="shared" ref="G4:G17" si="1">COUNT(N4,O4,P4,Q4,R4,S4,U4,W4,Y4,AB4,AD4, AF4, AH4)</f>
        <v>11</v>
      </c>
      <c r="H4" s="7">
        <f t="shared" ref="H4:H17" si="2">F4/G4</f>
        <v>222.90909090909091</v>
      </c>
      <c r="I4" s="159">
        <f t="shared" ref="I4:I17" si="3">(SUM(V4+X4+Z4)/30)+(COUNTIFS(AC4,"W"))+(COUNTIFS(AE4,"W"))+(COUNTIFS(AG4,"W"))+(COUNTIFS(AI4,"W"))</f>
        <v>4</v>
      </c>
      <c r="J4" s="159">
        <f t="shared" ref="J4:J17" si="4">(3-(SUM(V4+X4+Z4)/30))+(COUNTIFS(AC4,"L")+(COUNTIFS(AE4,"L"))+(COUNTIFS(AG4,"L"))+(COUNTIFS(AI4,"L")))</f>
        <v>1</v>
      </c>
      <c r="K4" s="52">
        <f t="shared" ref="K4:K17" si="5">MAX(N4:S4,U4:Z4,AB4:AH4)</f>
        <v>258</v>
      </c>
      <c r="L4" s="152">
        <f t="shared" ref="L4:L17" si="6">MAX((SUM(N4:P4)), (SUM(Q4:S4)), (SUM(U4,W4,Y4)))</f>
        <v>693</v>
      </c>
      <c r="M4" s="170"/>
      <c r="N4" s="4">
        <v>190</v>
      </c>
      <c r="O4" s="4">
        <v>245</v>
      </c>
      <c r="P4" s="4">
        <v>258</v>
      </c>
      <c r="Q4" s="4">
        <v>248</v>
      </c>
      <c r="R4" s="4">
        <v>226</v>
      </c>
      <c r="S4" s="4">
        <v>218</v>
      </c>
      <c r="T4" s="10">
        <f t="shared" ref="T4:T19" si="7">SUM(N4:S4)</f>
        <v>1385</v>
      </c>
      <c r="U4" s="51">
        <v>213</v>
      </c>
      <c r="V4" s="4">
        <v>0</v>
      </c>
      <c r="W4" s="4">
        <v>236</v>
      </c>
      <c r="X4" s="4">
        <v>30</v>
      </c>
      <c r="Y4" s="4">
        <v>179</v>
      </c>
      <c r="Z4" s="4">
        <v>30</v>
      </c>
      <c r="AA4" s="10">
        <f t="shared" ref="AA4:AA17" si="8">SUM(T4:Z4)</f>
        <v>2073</v>
      </c>
      <c r="AB4" s="51"/>
      <c r="AC4" s="146"/>
      <c r="AD4" s="5"/>
      <c r="AE4" s="5"/>
      <c r="AF4" s="5">
        <v>224</v>
      </c>
      <c r="AG4" s="5" t="s">
        <v>23</v>
      </c>
      <c r="AH4" s="5">
        <v>215</v>
      </c>
      <c r="AI4" s="4" t="s">
        <v>23</v>
      </c>
    </row>
    <row r="5" spans="1:39" x14ac:dyDescent="0.3">
      <c r="A5" s="9" t="s">
        <v>187</v>
      </c>
      <c r="B5" s="9">
        <v>10</v>
      </c>
      <c r="C5" s="9" t="s">
        <v>28</v>
      </c>
      <c r="D5" s="11">
        <v>2</v>
      </c>
      <c r="E5" s="50">
        <v>150</v>
      </c>
      <c r="F5" s="6">
        <f t="shared" si="0"/>
        <v>2238</v>
      </c>
      <c r="G5" s="6">
        <f t="shared" si="1"/>
        <v>10</v>
      </c>
      <c r="H5" s="7">
        <f t="shared" si="2"/>
        <v>223.8</v>
      </c>
      <c r="I5" s="159">
        <f t="shared" si="3"/>
        <v>2</v>
      </c>
      <c r="J5" s="159">
        <f t="shared" si="4"/>
        <v>2</v>
      </c>
      <c r="K5" s="52">
        <f t="shared" si="5"/>
        <v>267</v>
      </c>
      <c r="L5" s="152">
        <f t="shared" si="6"/>
        <v>717</v>
      </c>
      <c r="M5" s="170"/>
      <c r="N5" s="4">
        <v>168</v>
      </c>
      <c r="O5" s="4">
        <v>233</v>
      </c>
      <c r="P5" s="4">
        <v>247</v>
      </c>
      <c r="Q5" s="4">
        <v>214</v>
      </c>
      <c r="R5" s="4">
        <v>223</v>
      </c>
      <c r="S5" s="4">
        <v>234</v>
      </c>
      <c r="T5" s="10">
        <f t="shared" si="7"/>
        <v>1319</v>
      </c>
      <c r="U5" s="51">
        <v>267</v>
      </c>
      <c r="V5" s="4">
        <v>30</v>
      </c>
      <c r="W5" s="4">
        <v>236</v>
      </c>
      <c r="X5" s="4">
        <v>30</v>
      </c>
      <c r="Y5" s="4">
        <v>214</v>
      </c>
      <c r="Z5" s="4">
        <v>0</v>
      </c>
      <c r="AA5" s="10">
        <f t="shared" si="8"/>
        <v>2096</v>
      </c>
      <c r="AB5" s="51"/>
      <c r="AC5" s="146"/>
      <c r="AD5" s="5"/>
      <c r="AE5" s="5"/>
      <c r="AF5" s="5"/>
      <c r="AG5" s="5"/>
      <c r="AH5" s="5">
        <v>202</v>
      </c>
      <c r="AI5" s="4" t="s">
        <v>24</v>
      </c>
    </row>
    <row r="6" spans="1:39" x14ac:dyDescent="0.3">
      <c r="A6" s="9" t="s">
        <v>132</v>
      </c>
      <c r="B6" s="9">
        <v>10</v>
      </c>
      <c r="C6" s="9" t="s">
        <v>28</v>
      </c>
      <c r="D6" s="11">
        <v>3</v>
      </c>
      <c r="E6" s="50">
        <v>75</v>
      </c>
      <c r="F6" s="6">
        <f t="shared" si="0"/>
        <v>2649</v>
      </c>
      <c r="G6" s="6">
        <f t="shared" si="1"/>
        <v>12</v>
      </c>
      <c r="H6" s="7">
        <f t="shared" si="2"/>
        <v>220.75</v>
      </c>
      <c r="I6" s="159">
        <f t="shared" si="3"/>
        <v>5</v>
      </c>
      <c r="J6" s="159">
        <f t="shared" si="4"/>
        <v>1</v>
      </c>
      <c r="K6" s="52">
        <f t="shared" si="5"/>
        <v>278</v>
      </c>
      <c r="L6" s="152">
        <f t="shared" si="6"/>
        <v>648</v>
      </c>
      <c r="M6" s="170"/>
      <c r="N6" s="4">
        <v>203</v>
      </c>
      <c r="O6" s="4">
        <v>216</v>
      </c>
      <c r="P6" s="4">
        <v>201</v>
      </c>
      <c r="Q6" s="4">
        <v>204</v>
      </c>
      <c r="R6" s="4">
        <v>215</v>
      </c>
      <c r="S6" s="4">
        <v>213</v>
      </c>
      <c r="T6" s="10">
        <f t="shared" si="7"/>
        <v>1252</v>
      </c>
      <c r="U6" s="51">
        <v>204</v>
      </c>
      <c r="V6" s="4">
        <v>30</v>
      </c>
      <c r="W6" s="4">
        <v>224</v>
      </c>
      <c r="X6" s="4">
        <v>30</v>
      </c>
      <c r="Y6" s="4">
        <v>220</v>
      </c>
      <c r="Z6" s="4">
        <v>30</v>
      </c>
      <c r="AA6" s="10">
        <f t="shared" si="8"/>
        <v>1990</v>
      </c>
      <c r="AB6" s="51">
        <v>278</v>
      </c>
      <c r="AC6" s="51" t="s">
        <v>23</v>
      </c>
      <c r="AD6" s="4">
        <v>256</v>
      </c>
      <c r="AE6" s="4" t="s">
        <v>23</v>
      </c>
      <c r="AF6" s="4">
        <v>215</v>
      </c>
      <c r="AG6" s="4" t="s">
        <v>24</v>
      </c>
    </row>
    <row r="7" spans="1:39" x14ac:dyDescent="0.3">
      <c r="A7" s="9" t="s">
        <v>146</v>
      </c>
      <c r="B7" s="9">
        <v>10</v>
      </c>
      <c r="C7" s="9" t="s">
        <v>28</v>
      </c>
      <c r="D7" s="11" t="s">
        <v>399</v>
      </c>
      <c r="E7" s="50">
        <v>40</v>
      </c>
      <c r="F7" s="6">
        <f t="shared" si="0"/>
        <v>2186</v>
      </c>
      <c r="G7" s="6">
        <f t="shared" si="1"/>
        <v>10</v>
      </c>
      <c r="H7" s="7">
        <f t="shared" si="2"/>
        <v>218.6</v>
      </c>
      <c r="I7" s="159">
        <f t="shared" si="3"/>
        <v>2</v>
      </c>
      <c r="J7" s="159">
        <f t="shared" si="4"/>
        <v>2</v>
      </c>
      <c r="K7" s="52">
        <f t="shared" si="5"/>
        <v>247</v>
      </c>
      <c r="L7" s="152">
        <f t="shared" si="6"/>
        <v>680</v>
      </c>
      <c r="M7" s="170"/>
      <c r="N7" s="4">
        <v>210</v>
      </c>
      <c r="O7" s="4">
        <v>192</v>
      </c>
      <c r="P7" s="4">
        <v>233</v>
      </c>
      <c r="Q7" s="4">
        <v>204</v>
      </c>
      <c r="R7" s="4">
        <v>238</v>
      </c>
      <c r="S7" s="4">
        <v>238</v>
      </c>
      <c r="T7" s="10">
        <f t="shared" si="7"/>
        <v>1315</v>
      </c>
      <c r="U7" s="51">
        <v>215</v>
      </c>
      <c r="V7" s="4">
        <v>0</v>
      </c>
      <c r="W7" s="4">
        <v>215</v>
      </c>
      <c r="X7" s="4">
        <v>30</v>
      </c>
      <c r="Y7" s="4">
        <v>247</v>
      </c>
      <c r="Z7" s="4">
        <v>30</v>
      </c>
      <c r="AA7" s="10">
        <f t="shared" si="8"/>
        <v>2052</v>
      </c>
      <c r="AB7" s="51"/>
      <c r="AC7" s="51"/>
      <c r="AD7" s="4">
        <v>194</v>
      </c>
      <c r="AE7" s="4" t="s">
        <v>24</v>
      </c>
    </row>
    <row r="8" spans="1:39" x14ac:dyDescent="0.3">
      <c r="A8" s="9" t="s">
        <v>131</v>
      </c>
      <c r="B8" s="9">
        <v>10</v>
      </c>
      <c r="C8" s="9" t="s">
        <v>28</v>
      </c>
      <c r="D8" s="11" t="s">
        <v>399</v>
      </c>
      <c r="E8" s="50">
        <v>40</v>
      </c>
      <c r="F8" s="6">
        <f t="shared" si="0"/>
        <v>2177</v>
      </c>
      <c r="G8" s="6">
        <f t="shared" si="1"/>
        <v>10</v>
      </c>
      <c r="H8" s="7">
        <f t="shared" si="2"/>
        <v>217.7</v>
      </c>
      <c r="I8" s="159">
        <f t="shared" si="3"/>
        <v>2</v>
      </c>
      <c r="J8" s="159">
        <f t="shared" si="4"/>
        <v>2</v>
      </c>
      <c r="K8" s="52">
        <f t="shared" si="5"/>
        <v>247</v>
      </c>
      <c r="L8" s="152">
        <f t="shared" si="6"/>
        <v>708</v>
      </c>
      <c r="M8" s="170"/>
      <c r="N8" s="4">
        <v>180</v>
      </c>
      <c r="O8" s="4">
        <v>232</v>
      </c>
      <c r="P8" s="4">
        <v>167</v>
      </c>
      <c r="Q8" s="4">
        <v>247</v>
      </c>
      <c r="R8" s="4">
        <v>238</v>
      </c>
      <c r="S8" s="4">
        <v>223</v>
      </c>
      <c r="T8" s="10">
        <f t="shared" si="7"/>
        <v>1287</v>
      </c>
      <c r="U8" s="51">
        <v>224</v>
      </c>
      <c r="V8" s="4">
        <v>30</v>
      </c>
      <c r="W8" s="4">
        <v>245</v>
      </c>
      <c r="X8" s="4">
        <v>30</v>
      </c>
      <c r="Y8" s="4">
        <v>227</v>
      </c>
      <c r="Z8" s="4">
        <v>0</v>
      </c>
      <c r="AA8" s="10">
        <f t="shared" si="8"/>
        <v>2043</v>
      </c>
      <c r="AB8" s="4"/>
      <c r="AC8" s="4"/>
      <c r="AD8" s="4">
        <v>194</v>
      </c>
      <c r="AE8" s="4" t="s">
        <v>24</v>
      </c>
    </row>
    <row r="9" spans="1:39" x14ac:dyDescent="0.3">
      <c r="A9" s="9" t="s">
        <v>266</v>
      </c>
      <c r="B9" s="9">
        <v>10</v>
      </c>
      <c r="C9" s="9" t="s">
        <v>28</v>
      </c>
      <c r="D9" s="11">
        <v>6</v>
      </c>
      <c r="E9" s="50">
        <v>30</v>
      </c>
      <c r="F9" s="6">
        <f t="shared" si="0"/>
        <v>2204</v>
      </c>
      <c r="G9" s="6">
        <f t="shared" si="1"/>
        <v>10</v>
      </c>
      <c r="H9" s="7">
        <f t="shared" si="2"/>
        <v>220.4</v>
      </c>
      <c r="I9" s="159">
        <f t="shared" si="3"/>
        <v>2</v>
      </c>
      <c r="J9" s="159">
        <f t="shared" si="4"/>
        <v>2</v>
      </c>
      <c r="K9" s="52">
        <f t="shared" si="5"/>
        <v>265</v>
      </c>
      <c r="L9" s="152">
        <f t="shared" si="6"/>
        <v>710</v>
      </c>
      <c r="M9" s="170"/>
      <c r="N9" s="4">
        <v>179</v>
      </c>
      <c r="O9" s="4">
        <v>204</v>
      </c>
      <c r="P9" s="4">
        <v>194</v>
      </c>
      <c r="Q9" s="4">
        <v>217</v>
      </c>
      <c r="R9" s="4">
        <v>248</v>
      </c>
      <c r="S9" s="4">
        <v>245</v>
      </c>
      <c r="T9" s="10">
        <f t="shared" si="7"/>
        <v>1287</v>
      </c>
      <c r="U9" s="51">
        <v>265</v>
      </c>
      <c r="V9" s="4">
        <v>30</v>
      </c>
      <c r="W9" s="4">
        <v>165</v>
      </c>
      <c r="X9" s="4">
        <v>0</v>
      </c>
      <c r="Y9" s="4">
        <v>265</v>
      </c>
      <c r="Z9" s="4">
        <v>30</v>
      </c>
      <c r="AA9" s="10">
        <f t="shared" si="8"/>
        <v>2042</v>
      </c>
      <c r="AB9" s="4">
        <v>222</v>
      </c>
      <c r="AC9" s="54" t="s">
        <v>24</v>
      </c>
      <c r="AD9" s="16"/>
      <c r="AE9" s="16"/>
      <c r="AF9" s="16"/>
      <c r="AG9" s="16"/>
    </row>
    <row r="10" spans="1:39" x14ac:dyDescent="0.3">
      <c r="A10" s="9" t="s">
        <v>201</v>
      </c>
      <c r="B10" s="9">
        <v>10</v>
      </c>
      <c r="C10" s="9" t="s">
        <v>28</v>
      </c>
      <c r="D10" s="11">
        <v>7</v>
      </c>
      <c r="E10" s="59">
        <v>30</v>
      </c>
      <c r="F10" s="6">
        <f t="shared" si="0"/>
        <v>2105</v>
      </c>
      <c r="G10" s="6">
        <f t="shared" si="1"/>
        <v>10</v>
      </c>
      <c r="H10" s="7">
        <f t="shared" si="2"/>
        <v>210.5</v>
      </c>
      <c r="I10" s="159">
        <f t="shared" si="3"/>
        <v>2</v>
      </c>
      <c r="J10" s="159">
        <f t="shared" si="4"/>
        <v>2</v>
      </c>
      <c r="K10" s="52">
        <f t="shared" si="5"/>
        <v>258</v>
      </c>
      <c r="L10" s="152">
        <f t="shared" si="6"/>
        <v>674</v>
      </c>
      <c r="M10" s="170"/>
      <c r="N10" s="4">
        <v>214</v>
      </c>
      <c r="O10" s="4">
        <v>258</v>
      </c>
      <c r="P10" s="4">
        <v>202</v>
      </c>
      <c r="Q10" s="4">
        <v>235</v>
      </c>
      <c r="R10" s="4">
        <v>235</v>
      </c>
      <c r="S10" s="4">
        <v>163</v>
      </c>
      <c r="T10" s="10">
        <f t="shared" si="7"/>
        <v>1307</v>
      </c>
      <c r="U10" s="51">
        <v>221</v>
      </c>
      <c r="V10" s="4">
        <v>0</v>
      </c>
      <c r="W10" s="4">
        <v>189</v>
      </c>
      <c r="X10" s="4">
        <v>30</v>
      </c>
      <c r="Y10" s="4">
        <v>210</v>
      </c>
      <c r="Z10" s="4">
        <v>30</v>
      </c>
      <c r="AA10" s="10">
        <f t="shared" si="8"/>
        <v>1987</v>
      </c>
      <c r="AB10" s="4">
        <v>178</v>
      </c>
      <c r="AC10" s="4" t="s">
        <v>24</v>
      </c>
      <c r="AD10" s="16"/>
      <c r="AE10" s="16"/>
    </row>
    <row r="11" spans="1:39" x14ac:dyDescent="0.3">
      <c r="A11" s="9" t="s">
        <v>109</v>
      </c>
      <c r="B11" s="9">
        <v>10</v>
      </c>
      <c r="C11" s="9" t="s">
        <v>28</v>
      </c>
      <c r="D11" s="11">
        <v>8</v>
      </c>
      <c r="E11" s="8"/>
      <c r="F11" s="6">
        <f t="shared" si="0"/>
        <v>1912</v>
      </c>
      <c r="G11" s="6">
        <f t="shared" si="1"/>
        <v>9</v>
      </c>
      <c r="H11" s="7">
        <f t="shared" si="2"/>
        <v>212.44444444444446</v>
      </c>
      <c r="I11" s="159">
        <f t="shared" si="3"/>
        <v>2</v>
      </c>
      <c r="J11" s="159">
        <f t="shared" si="4"/>
        <v>1</v>
      </c>
      <c r="K11" s="52">
        <f t="shared" si="5"/>
        <v>247</v>
      </c>
      <c r="L11" s="152">
        <f t="shared" si="6"/>
        <v>670</v>
      </c>
      <c r="M11" s="170"/>
      <c r="N11" s="4">
        <v>188</v>
      </c>
      <c r="O11" s="4">
        <v>176</v>
      </c>
      <c r="P11" s="4">
        <v>247</v>
      </c>
      <c r="Q11" s="4">
        <v>222</v>
      </c>
      <c r="R11" s="4">
        <v>162</v>
      </c>
      <c r="S11" s="4">
        <v>247</v>
      </c>
      <c r="T11" s="10">
        <f t="shared" si="7"/>
        <v>1242</v>
      </c>
      <c r="U11" s="51">
        <v>242</v>
      </c>
      <c r="V11" s="4">
        <v>30</v>
      </c>
      <c r="W11" s="4">
        <v>194</v>
      </c>
      <c r="X11" s="4">
        <v>0</v>
      </c>
      <c r="Y11" s="4">
        <v>234</v>
      </c>
      <c r="Z11" s="4">
        <v>30</v>
      </c>
      <c r="AA11" s="10">
        <f t="shared" si="8"/>
        <v>1972</v>
      </c>
      <c r="AB11" s="16"/>
      <c r="AC11" s="16"/>
      <c r="AD11" s="16"/>
      <c r="AE11" s="16"/>
    </row>
    <row r="12" spans="1:39" x14ac:dyDescent="0.3">
      <c r="A12" s="9" t="s">
        <v>128</v>
      </c>
      <c r="B12" s="9">
        <v>10</v>
      </c>
      <c r="C12" s="9" t="s">
        <v>28</v>
      </c>
      <c r="D12" s="11">
        <v>9</v>
      </c>
      <c r="E12" s="8"/>
      <c r="F12" s="6">
        <f t="shared" si="0"/>
        <v>1873</v>
      </c>
      <c r="G12" s="6">
        <f t="shared" si="1"/>
        <v>9</v>
      </c>
      <c r="H12" s="7">
        <f t="shared" si="2"/>
        <v>208.11111111111111</v>
      </c>
      <c r="I12" s="159">
        <f t="shared" si="3"/>
        <v>2</v>
      </c>
      <c r="J12" s="159">
        <f t="shared" si="4"/>
        <v>1</v>
      </c>
      <c r="K12" s="52">
        <f t="shared" si="5"/>
        <v>235</v>
      </c>
      <c r="L12" s="152">
        <f t="shared" si="6"/>
        <v>684</v>
      </c>
      <c r="M12" s="170"/>
      <c r="N12" s="4">
        <v>234</v>
      </c>
      <c r="O12" s="4">
        <v>215</v>
      </c>
      <c r="P12" s="4">
        <v>235</v>
      </c>
      <c r="Q12" s="4">
        <v>161</v>
      </c>
      <c r="R12" s="4">
        <v>170</v>
      </c>
      <c r="S12" s="4">
        <v>216</v>
      </c>
      <c r="T12" s="10">
        <f t="shared" si="7"/>
        <v>1231</v>
      </c>
      <c r="U12" s="51">
        <v>231</v>
      </c>
      <c r="V12" s="4">
        <v>30</v>
      </c>
      <c r="W12" s="4">
        <v>210</v>
      </c>
      <c r="X12" s="4">
        <v>30</v>
      </c>
      <c r="Y12" s="4">
        <v>201</v>
      </c>
      <c r="Z12" s="4">
        <v>0</v>
      </c>
      <c r="AA12" s="10">
        <f t="shared" si="8"/>
        <v>1933</v>
      </c>
    </row>
    <row r="13" spans="1:39" x14ac:dyDescent="0.3">
      <c r="A13" s="9" t="s">
        <v>136</v>
      </c>
      <c r="B13" s="9">
        <v>10</v>
      </c>
      <c r="C13" s="9" t="s">
        <v>28</v>
      </c>
      <c r="D13" s="11">
        <v>10</v>
      </c>
      <c r="E13" s="58"/>
      <c r="F13" s="6">
        <f t="shared" si="0"/>
        <v>1860</v>
      </c>
      <c r="G13" s="6">
        <f t="shared" si="1"/>
        <v>9</v>
      </c>
      <c r="H13" s="7">
        <f t="shared" si="2"/>
        <v>206.66666666666666</v>
      </c>
      <c r="I13" s="159">
        <f t="shared" si="3"/>
        <v>1</v>
      </c>
      <c r="J13" s="159">
        <f t="shared" si="4"/>
        <v>2</v>
      </c>
      <c r="K13" s="52">
        <f t="shared" si="5"/>
        <v>254</v>
      </c>
      <c r="L13" s="152">
        <f t="shared" si="6"/>
        <v>664</v>
      </c>
      <c r="M13" s="170"/>
      <c r="N13" s="4">
        <v>218</v>
      </c>
      <c r="O13" s="4">
        <v>254</v>
      </c>
      <c r="P13" s="4">
        <v>192</v>
      </c>
      <c r="Q13" s="4">
        <v>225</v>
      </c>
      <c r="R13" s="4">
        <v>233</v>
      </c>
      <c r="S13" s="4">
        <v>164</v>
      </c>
      <c r="T13" s="10">
        <f t="shared" si="7"/>
        <v>1286</v>
      </c>
      <c r="U13" s="51">
        <v>192</v>
      </c>
      <c r="V13" s="4">
        <v>30</v>
      </c>
      <c r="W13" s="4">
        <v>216</v>
      </c>
      <c r="X13" s="4">
        <v>0</v>
      </c>
      <c r="Y13" s="4">
        <v>166</v>
      </c>
      <c r="Z13" s="4">
        <v>0</v>
      </c>
      <c r="AA13" s="10">
        <f t="shared" si="8"/>
        <v>1890</v>
      </c>
    </row>
    <row r="14" spans="1:39" x14ac:dyDescent="0.3">
      <c r="A14" s="9" t="s">
        <v>166</v>
      </c>
      <c r="B14" s="9">
        <v>10</v>
      </c>
      <c r="C14" s="9" t="s">
        <v>28</v>
      </c>
      <c r="D14" s="11">
        <v>11</v>
      </c>
      <c r="E14" s="58"/>
      <c r="F14" s="6">
        <f t="shared" si="0"/>
        <v>1888</v>
      </c>
      <c r="G14" s="6">
        <f t="shared" si="1"/>
        <v>9</v>
      </c>
      <c r="H14" s="7">
        <f t="shared" si="2"/>
        <v>209.77777777777777</v>
      </c>
      <c r="I14" s="159">
        <f t="shared" si="3"/>
        <v>0</v>
      </c>
      <c r="J14" s="159">
        <f t="shared" si="4"/>
        <v>3</v>
      </c>
      <c r="K14" s="52">
        <f t="shared" si="5"/>
        <v>258</v>
      </c>
      <c r="L14" s="152">
        <f t="shared" si="6"/>
        <v>768</v>
      </c>
      <c r="M14" s="170"/>
      <c r="N14" s="4">
        <v>226</v>
      </c>
      <c r="O14" s="4">
        <v>167</v>
      </c>
      <c r="P14" s="4">
        <v>206</v>
      </c>
      <c r="Q14" s="4">
        <v>258</v>
      </c>
      <c r="R14" s="4">
        <v>257</v>
      </c>
      <c r="S14" s="4">
        <v>253</v>
      </c>
      <c r="T14" s="10">
        <f t="shared" si="7"/>
        <v>1367</v>
      </c>
      <c r="U14" s="51">
        <v>199</v>
      </c>
      <c r="V14" s="4">
        <v>0</v>
      </c>
      <c r="W14" s="4">
        <v>175</v>
      </c>
      <c r="X14" s="4">
        <v>0</v>
      </c>
      <c r="Y14" s="4">
        <v>147</v>
      </c>
      <c r="Z14" s="4">
        <v>0</v>
      </c>
      <c r="AA14" s="10">
        <f t="shared" si="8"/>
        <v>1888</v>
      </c>
    </row>
    <row r="15" spans="1:39" x14ac:dyDescent="0.3">
      <c r="A15" s="9" t="s">
        <v>134</v>
      </c>
      <c r="B15" s="9">
        <v>10</v>
      </c>
      <c r="C15" s="9" t="s">
        <v>28</v>
      </c>
      <c r="D15" s="11">
        <v>12</v>
      </c>
      <c r="E15" s="58"/>
      <c r="F15" s="6">
        <f t="shared" si="0"/>
        <v>1848</v>
      </c>
      <c r="G15" s="6">
        <f t="shared" si="1"/>
        <v>9</v>
      </c>
      <c r="H15" s="7">
        <f t="shared" si="2"/>
        <v>205.33333333333334</v>
      </c>
      <c r="I15" s="159">
        <f t="shared" si="3"/>
        <v>1</v>
      </c>
      <c r="J15" s="159">
        <f t="shared" si="4"/>
        <v>2</v>
      </c>
      <c r="K15" s="52">
        <f t="shared" si="5"/>
        <v>247</v>
      </c>
      <c r="L15" s="152">
        <f t="shared" si="6"/>
        <v>630</v>
      </c>
      <c r="M15" s="170"/>
      <c r="N15" s="4">
        <v>162</v>
      </c>
      <c r="O15" s="4">
        <v>222</v>
      </c>
      <c r="P15" s="4">
        <v>246</v>
      </c>
      <c r="Q15" s="4">
        <v>208</v>
      </c>
      <c r="R15" s="4">
        <v>247</v>
      </c>
      <c r="S15" s="4">
        <v>173</v>
      </c>
      <c r="T15" s="10">
        <f t="shared" si="7"/>
        <v>1258</v>
      </c>
      <c r="U15" s="51">
        <v>184</v>
      </c>
      <c r="V15" s="4">
        <v>0</v>
      </c>
      <c r="W15" s="4">
        <v>197</v>
      </c>
      <c r="X15" s="4">
        <v>0</v>
      </c>
      <c r="Y15" s="4">
        <v>209</v>
      </c>
      <c r="Z15" s="4">
        <v>30</v>
      </c>
      <c r="AA15" s="10">
        <f t="shared" si="8"/>
        <v>1878</v>
      </c>
    </row>
    <row r="16" spans="1:39" x14ac:dyDescent="0.3">
      <c r="A16" s="9" t="s">
        <v>214</v>
      </c>
      <c r="B16" s="9">
        <v>10</v>
      </c>
      <c r="C16" s="9" t="s">
        <v>28</v>
      </c>
      <c r="D16" s="11">
        <v>13</v>
      </c>
      <c r="E16" s="58"/>
      <c r="F16" s="6">
        <f t="shared" si="0"/>
        <v>1849</v>
      </c>
      <c r="G16" s="6">
        <f t="shared" si="1"/>
        <v>9</v>
      </c>
      <c r="H16" s="7">
        <f t="shared" si="2"/>
        <v>205.44444444444446</v>
      </c>
      <c r="I16" s="159">
        <f t="shared" si="3"/>
        <v>0</v>
      </c>
      <c r="J16" s="159">
        <f t="shared" si="4"/>
        <v>3</v>
      </c>
      <c r="K16" s="52">
        <f t="shared" si="5"/>
        <v>247</v>
      </c>
      <c r="L16" s="152">
        <f t="shared" si="6"/>
        <v>687</v>
      </c>
      <c r="M16" s="170"/>
      <c r="N16" s="4">
        <v>210</v>
      </c>
      <c r="O16" s="4">
        <v>211</v>
      </c>
      <c r="P16" s="4">
        <v>206</v>
      </c>
      <c r="Q16" s="4">
        <v>225</v>
      </c>
      <c r="R16" s="4">
        <v>215</v>
      </c>
      <c r="S16" s="4">
        <v>247</v>
      </c>
      <c r="T16" s="10">
        <f t="shared" si="7"/>
        <v>1314</v>
      </c>
      <c r="U16" s="51">
        <v>182</v>
      </c>
      <c r="V16" s="4">
        <v>0</v>
      </c>
      <c r="W16" s="4">
        <v>166</v>
      </c>
      <c r="X16" s="4">
        <v>0</v>
      </c>
      <c r="Y16" s="4">
        <v>187</v>
      </c>
      <c r="Z16" s="4">
        <v>0</v>
      </c>
      <c r="AA16" s="10">
        <f t="shared" si="8"/>
        <v>1849</v>
      </c>
    </row>
    <row r="17" spans="1:27" x14ac:dyDescent="0.3">
      <c r="A17" s="9" t="s">
        <v>248</v>
      </c>
      <c r="B17" s="9">
        <v>10</v>
      </c>
      <c r="C17" s="9" t="s">
        <v>28</v>
      </c>
      <c r="D17" s="11">
        <v>14</v>
      </c>
      <c r="E17" s="8"/>
      <c r="F17" s="6">
        <f t="shared" si="0"/>
        <v>1755</v>
      </c>
      <c r="G17" s="6">
        <f t="shared" si="1"/>
        <v>9</v>
      </c>
      <c r="H17" s="7">
        <f t="shared" si="2"/>
        <v>195</v>
      </c>
      <c r="I17" s="159">
        <f t="shared" si="3"/>
        <v>0</v>
      </c>
      <c r="J17" s="159">
        <f t="shared" si="4"/>
        <v>3</v>
      </c>
      <c r="K17" s="52">
        <f t="shared" si="5"/>
        <v>246</v>
      </c>
      <c r="L17" s="152">
        <f t="shared" si="6"/>
        <v>635</v>
      </c>
      <c r="M17" s="170"/>
      <c r="N17" s="4">
        <v>190</v>
      </c>
      <c r="O17" s="4">
        <v>246</v>
      </c>
      <c r="P17" s="4">
        <v>199</v>
      </c>
      <c r="Q17" s="4">
        <v>199</v>
      </c>
      <c r="R17" s="4">
        <v>206</v>
      </c>
      <c r="S17" s="4">
        <v>203</v>
      </c>
      <c r="T17" s="10">
        <f t="shared" si="7"/>
        <v>1243</v>
      </c>
      <c r="U17" s="4">
        <v>160</v>
      </c>
      <c r="V17" s="4">
        <v>0</v>
      </c>
      <c r="W17" s="4">
        <v>201</v>
      </c>
      <c r="X17" s="4">
        <v>0</v>
      </c>
      <c r="Y17" s="4">
        <v>151</v>
      </c>
      <c r="Z17" s="4">
        <v>0</v>
      </c>
      <c r="AA17" s="10">
        <f t="shared" si="8"/>
        <v>1755</v>
      </c>
    </row>
    <row r="18" spans="1:27" x14ac:dyDescent="0.3">
      <c r="A18" s="9" t="s">
        <v>125</v>
      </c>
      <c r="B18" s="9">
        <v>10</v>
      </c>
      <c r="C18" s="9" t="s">
        <v>28</v>
      </c>
      <c r="D18" s="11">
        <v>15</v>
      </c>
      <c r="E18" s="8"/>
      <c r="F18" s="6">
        <f t="shared" ref="F18:F34" si="9">SUM(N18:S18)+U18+W18+Y18+AB18+AD18+AF18+AH18</f>
        <v>1224</v>
      </c>
      <c r="G18" s="6">
        <f t="shared" ref="G18:G34" si="10">COUNT(N18,O18,P18,Q18,R18,S18,U18,W18,Y18,AB18,AD18, AF18, AH18)</f>
        <v>6</v>
      </c>
      <c r="H18" s="7">
        <f t="shared" ref="H18:H38" si="11">F18/G18</f>
        <v>204</v>
      </c>
      <c r="I18" s="9"/>
      <c r="J18" s="9"/>
      <c r="K18" s="52">
        <f t="shared" ref="K18:K34" si="12">MAX(N18:S18,U18:Z18,AB18:AH18)</f>
        <v>237</v>
      </c>
      <c r="L18" s="152">
        <f t="shared" ref="L18:L34" si="13">MAX((SUM(N18:P18)), (SUM(Q18:S18)), (SUM(U18,W18,Y18)))</f>
        <v>615</v>
      </c>
      <c r="M18" s="170"/>
      <c r="N18" s="4">
        <v>184</v>
      </c>
      <c r="O18" s="4">
        <v>237</v>
      </c>
      <c r="P18" s="4">
        <v>194</v>
      </c>
      <c r="Q18" s="4">
        <v>216</v>
      </c>
      <c r="R18" s="4">
        <v>200</v>
      </c>
      <c r="S18" s="4">
        <v>193</v>
      </c>
      <c r="T18" s="67">
        <f t="shared" si="7"/>
        <v>1224</v>
      </c>
      <c r="U18" s="19"/>
      <c r="V18" s="19"/>
      <c r="W18" s="19"/>
      <c r="X18" s="19"/>
      <c r="Y18" s="19"/>
      <c r="Z18" s="19"/>
      <c r="AA18" s="56"/>
    </row>
    <row r="19" spans="1:27" x14ac:dyDescent="0.3">
      <c r="A19" s="9" t="s">
        <v>210</v>
      </c>
      <c r="B19" s="9">
        <v>10</v>
      </c>
      <c r="C19" s="9" t="s">
        <v>28</v>
      </c>
      <c r="D19" s="11">
        <v>16</v>
      </c>
      <c r="E19" s="8"/>
      <c r="F19" s="6">
        <f t="shared" si="9"/>
        <v>1221</v>
      </c>
      <c r="G19" s="6">
        <f t="shared" si="10"/>
        <v>6</v>
      </c>
      <c r="H19" s="7">
        <f t="shared" si="11"/>
        <v>203.5</v>
      </c>
      <c r="I19" s="9"/>
      <c r="J19" s="9"/>
      <c r="K19" s="52">
        <f t="shared" si="12"/>
        <v>225</v>
      </c>
      <c r="L19" s="152">
        <f t="shared" si="13"/>
        <v>663</v>
      </c>
      <c r="M19" s="170"/>
      <c r="N19" s="4">
        <v>199</v>
      </c>
      <c r="O19" s="4">
        <v>178</v>
      </c>
      <c r="P19" s="4">
        <v>181</v>
      </c>
      <c r="Q19" s="4">
        <v>222</v>
      </c>
      <c r="R19" s="4">
        <v>216</v>
      </c>
      <c r="S19" s="4">
        <v>225</v>
      </c>
      <c r="T19" s="10">
        <f t="shared" si="7"/>
        <v>1221</v>
      </c>
      <c r="U19" s="19"/>
      <c r="V19" s="19"/>
      <c r="W19" s="19"/>
      <c r="X19" s="19"/>
      <c r="Y19" s="19"/>
      <c r="Z19" s="19"/>
      <c r="AA19" s="56"/>
    </row>
    <row r="20" spans="1:27" x14ac:dyDescent="0.3">
      <c r="A20" s="9" t="s">
        <v>196</v>
      </c>
      <c r="B20" s="9">
        <v>10</v>
      </c>
      <c r="C20" s="9" t="s">
        <v>28</v>
      </c>
      <c r="D20" s="11">
        <v>17</v>
      </c>
      <c r="E20" s="8"/>
      <c r="F20" s="6">
        <f t="shared" si="9"/>
        <v>1220</v>
      </c>
      <c r="G20" s="6">
        <f t="shared" si="10"/>
        <v>6</v>
      </c>
      <c r="H20" s="7">
        <f t="shared" si="11"/>
        <v>203.33333333333334</v>
      </c>
      <c r="I20" s="9"/>
      <c r="J20" s="9"/>
      <c r="K20" s="52">
        <f t="shared" si="12"/>
        <v>243</v>
      </c>
      <c r="L20" s="152">
        <f t="shared" si="13"/>
        <v>616</v>
      </c>
      <c r="M20" s="170"/>
      <c r="N20" s="4">
        <v>235</v>
      </c>
      <c r="O20" s="4">
        <v>220</v>
      </c>
      <c r="P20" s="4">
        <v>161</v>
      </c>
      <c r="Q20" s="4">
        <v>215</v>
      </c>
      <c r="R20" s="4">
        <v>243</v>
      </c>
      <c r="S20" s="4">
        <v>146</v>
      </c>
      <c r="T20" s="10">
        <f t="shared" ref="T20:T29" si="14">SUM(N20:S20)</f>
        <v>1220</v>
      </c>
      <c r="U20" s="19"/>
      <c r="V20" s="19"/>
      <c r="W20" s="19"/>
      <c r="X20" s="19"/>
      <c r="Y20" s="19"/>
      <c r="Z20" s="19"/>
      <c r="AA20" s="56"/>
    </row>
    <row r="21" spans="1:27" x14ac:dyDescent="0.3">
      <c r="A21" s="9" t="s">
        <v>143</v>
      </c>
      <c r="B21" s="9">
        <v>10</v>
      </c>
      <c r="C21" s="9" t="s">
        <v>28</v>
      </c>
      <c r="D21" s="11">
        <v>18</v>
      </c>
      <c r="E21" s="8"/>
      <c r="F21" s="6">
        <f t="shared" si="9"/>
        <v>1203</v>
      </c>
      <c r="G21" s="6">
        <f t="shared" si="10"/>
        <v>6</v>
      </c>
      <c r="H21" s="7">
        <f t="shared" si="11"/>
        <v>200.5</v>
      </c>
      <c r="I21" s="9"/>
      <c r="J21" s="9"/>
      <c r="K21" s="52">
        <f t="shared" si="12"/>
        <v>214</v>
      </c>
      <c r="L21" s="152">
        <f t="shared" si="13"/>
        <v>607</v>
      </c>
      <c r="M21" s="170"/>
      <c r="N21" s="4">
        <v>201</v>
      </c>
      <c r="O21" s="4">
        <v>203</v>
      </c>
      <c r="P21" s="4">
        <v>203</v>
      </c>
      <c r="Q21" s="4">
        <v>213</v>
      </c>
      <c r="R21" s="4">
        <v>169</v>
      </c>
      <c r="S21" s="4">
        <v>214</v>
      </c>
      <c r="T21" s="10">
        <f t="shared" si="14"/>
        <v>1203</v>
      </c>
      <c r="U21" s="19"/>
      <c r="V21" s="19"/>
      <c r="W21" s="19"/>
      <c r="X21" s="19"/>
      <c r="Y21" s="19"/>
      <c r="Z21" s="19"/>
      <c r="AA21" s="56"/>
    </row>
    <row r="22" spans="1:27" x14ac:dyDescent="0.3">
      <c r="A22" s="9" t="s">
        <v>202</v>
      </c>
      <c r="B22" s="9">
        <v>10</v>
      </c>
      <c r="C22" s="9" t="s">
        <v>28</v>
      </c>
      <c r="D22" s="11">
        <v>19</v>
      </c>
      <c r="E22" s="8"/>
      <c r="F22" s="6">
        <f t="shared" si="9"/>
        <v>1193</v>
      </c>
      <c r="G22" s="6">
        <f t="shared" si="10"/>
        <v>6</v>
      </c>
      <c r="H22" s="7">
        <f t="shared" si="11"/>
        <v>198.83333333333334</v>
      </c>
      <c r="I22" s="9"/>
      <c r="J22" s="9"/>
      <c r="K22" s="52">
        <f t="shared" si="12"/>
        <v>240</v>
      </c>
      <c r="L22" s="152">
        <f t="shared" si="13"/>
        <v>615</v>
      </c>
      <c r="M22" s="170"/>
      <c r="N22" s="4">
        <v>209</v>
      </c>
      <c r="O22" s="4">
        <v>193</v>
      </c>
      <c r="P22" s="4">
        <v>213</v>
      </c>
      <c r="Q22" s="4">
        <v>165</v>
      </c>
      <c r="R22" s="4">
        <v>240</v>
      </c>
      <c r="S22" s="4">
        <v>173</v>
      </c>
      <c r="T22" s="10">
        <f t="shared" si="14"/>
        <v>1193</v>
      </c>
      <c r="U22" s="19"/>
      <c r="V22" s="19"/>
      <c r="W22" s="19"/>
      <c r="X22" s="19"/>
      <c r="Y22" s="19"/>
      <c r="Z22" s="19"/>
      <c r="AA22" s="56"/>
    </row>
    <row r="23" spans="1:27" x14ac:dyDescent="0.3">
      <c r="A23" s="9" t="s">
        <v>335</v>
      </c>
      <c r="B23" s="9">
        <v>10</v>
      </c>
      <c r="C23" s="9" t="s">
        <v>28</v>
      </c>
      <c r="D23" s="11">
        <v>20</v>
      </c>
      <c r="E23" s="8"/>
      <c r="F23" s="6">
        <f t="shared" si="9"/>
        <v>1191</v>
      </c>
      <c r="G23" s="6">
        <f t="shared" si="10"/>
        <v>6</v>
      </c>
      <c r="H23" s="7">
        <f t="shared" si="11"/>
        <v>198.5</v>
      </c>
      <c r="I23" s="9"/>
      <c r="J23" s="9"/>
      <c r="K23" s="52">
        <f t="shared" si="12"/>
        <v>214</v>
      </c>
      <c r="L23" s="152">
        <f t="shared" si="13"/>
        <v>612</v>
      </c>
      <c r="M23" s="170"/>
      <c r="N23" s="4">
        <v>194</v>
      </c>
      <c r="O23" s="4">
        <v>204</v>
      </c>
      <c r="P23" s="4">
        <v>214</v>
      </c>
      <c r="Q23" s="4">
        <v>203</v>
      </c>
      <c r="R23" s="4">
        <v>182</v>
      </c>
      <c r="S23" s="4">
        <v>194</v>
      </c>
      <c r="T23" s="10">
        <f t="shared" si="14"/>
        <v>1191</v>
      </c>
      <c r="U23" s="19"/>
      <c r="V23" s="19"/>
      <c r="W23" s="19"/>
      <c r="X23" s="19"/>
      <c r="Y23" s="19"/>
      <c r="Z23" s="19"/>
      <c r="AA23" s="56"/>
    </row>
    <row r="24" spans="1:27" x14ac:dyDescent="0.3">
      <c r="A24" s="9" t="s">
        <v>191</v>
      </c>
      <c r="B24" s="9">
        <v>10</v>
      </c>
      <c r="C24" s="9" t="s">
        <v>28</v>
      </c>
      <c r="D24" s="11">
        <v>21</v>
      </c>
      <c r="E24" s="8"/>
      <c r="F24" s="6">
        <f t="shared" si="9"/>
        <v>1191</v>
      </c>
      <c r="G24" s="6">
        <f t="shared" si="10"/>
        <v>6</v>
      </c>
      <c r="H24" s="7">
        <f t="shared" si="11"/>
        <v>198.5</v>
      </c>
      <c r="I24" s="9"/>
      <c r="J24" s="9"/>
      <c r="K24" s="52">
        <f t="shared" si="12"/>
        <v>206</v>
      </c>
      <c r="L24" s="152">
        <f t="shared" si="13"/>
        <v>612</v>
      </c>
      <c r="M24" s="170"/>
      <c r="N24" s="4">
        <v>203</v>
      </c>
      <c r="O24" s="4">
        <v>203</v>
      </c>
      <c r="P24" s="4">
        <v>206</v>
      </c>
      <c r="Q24" s="4">
        <v>186</v>
      </c>
      <c r="R24" s="4">
        <v>192</v>
      </c>
      <c r="S24" s="4">
        <v>201</v>
      </c>
      <c r="T24" s="10">
        <f t="shared" si="14"/>
        <v>1191</v>
      </c>
      <c r="U24" s="19"/>
      <c r="V24" s="19"/>
      <c r="W24" s="19"/>
      <c r="X24" s="19"/>
      <c r="Y24" s="19"/>
      <c r="Z24" s="19"/>
      <c r="AA24" s="56"/>
    </row>
    <row r="25" spans="1:27" x14ac:dyDescent="0.3">
      <c r="A25" s="9" t="s">
        <v>135</v>
      </c>
      <c r="B25" s="9">
        <v>10</v>
      </c>
      <c r="C25" s="9" t="s">
        <v>28</v>
      </c>
      <c r="D25" s="11">
        <v>22</v>
      </c>
      <c r="E25" s="8"/>
      <c r="F25" s="6">
        <f t="shared" si="9"/>
        <v>1177</v>
      </c>
      <c r="G25" s="6">
        <f t="shared" si="10"/>
        <v>6</v>
      </c>
      <c r="H25" s="7">
        <f t="shared" si="11"/>
        <v>196.16666666666666</v>
      </c>
      <c r="I25" s="9"/>
      <c r="J25" s="9"/>
      <c r="K25" s="52">
        <f t="shared" si="12"/>
        <v>223</v>
      </c>
      <c r="L25" s="152">
        <f t="shared" si="13"/>
        <v>608</v>
      </c>
      <c r="M25" s="170"/>
      <c r="N25" s="4">
        <v>179</v>
      </c>
      <c r="O25" s="4">
        <v>167</v>
      </c>
      <c r="P25" s="4">
        <v>223</v>
      </c>
      <c r="Q25" s="4">
        <v>202</v>
      </c>
      <c r="R25" s="4">
        <v>215</v>
      </c>
      <c r="S25" s="4">
        <v>191</v>
      </c>
      <c r="T25" s="10">
        <f t="shared" si="14"/>
        <v>1177</v>
      </c>
      <c r="U25" s="19"/>
      <c r="V25" s="19"/>
      <c r="W25" s="19"/>
      <c r="X25" s="19"/>
      <c r="Y25" s="19"/>
      <c r="Z25" s="19"/>
      <c r="AA25" s="56"/>
    </row>
    <row r="26" spans="1:27" x14ac:dyDescent="0.3">
      <c r="A26" s="9" t="s">
        <v>207</v>
      </c>
      <c r="B26" s="9">
        <v>10</v>
      </c>
      <c r="C26" s="9" t="s">
        <v>28</v>
      </c>
      <c r="D26" s="11">
        <v>23</v>
      </c>
      <c r="E26" s="8"/>
      <c r="F26" s="6">
        <f t="shared" si="9"/>
        <v>1160</v>
      </c>
      <c r="G26" s="6">
        <f t="shared" si="10"/>
        <v>6</v>
      </c>
      <c r="H26" s="7">
        <f t="shared" si="11"/>
        <v>193.33333333333334</v>
      </c>
      <c r="I26" s="9"/>
      <c r="J26" s="9"/>
      <c r="K26" s="52">
        <f t="shared" si="12"/>
        <v>214</v>
      </c>
      <c r="L26" s="152">
        <f t="shared" si="13"/>
        <v>611</v>
      </c>
      <c r="M26" s="170"/>
      <c r="N26" s="4">
        <v>170</v>
      </c>
      <c r="O26" s="4">
        <v>189</v>
      </c>
      <c r="P26" s="4">
        <v>190</v>
      </c>
      <c r="Q26" s="4">
        <v>204</v>
      </c>
      <c r="R26" s="4">
        <v>193</v>
      </c>
      <c r="S26" s="4">
        <v>214</v>
      </c>
      <c r="T26" s="10">
        <f t="shared" si="14"/>
        <v>1160</v>
      </c>
      <c r="U26" s="19"/>
      <c r="V26" s="19"/>
      <c r="W26" s="19"/>
      <c r="X26" s="19"/>
      <c r="Y26" s="19"/>
      <c r="Z26" s="19"/>
      <c r="AA26" s="56"/>
    </row>
    <row r="27" spans="1:27" x14ac:dyDescent="0.3">
      <c r="A27" s="9" t="s">
        <v>208</v>
      </c>
      <c r="B27" s="9">
        <v>10</v>
      </c>
      <c r="C27" s="9" t="s">
        <v>28</v>
      </c>
      <c r="D27" s="11">
        <v>24</v>
      </c>
      <c r="E27" s="8"/>
      <c r="F27" s="6">
        <f t="shared" si="9"/>
        <v>1158</v>
      </c>
      <c r="G27" s="6">
        <f t="shared" si="10"/>
        <v>6</v>
      </c>
      <c r="H27" s="7">
        <f t="shared" si="11"/>
        <v>193</v>
      </c>
      <c r="I27" s="9"/>
      <c r="J27" s="9"/>
      <c r="K27" s="52">
        <f t="shared" si="12"/>
        <v>222</v>
      </c>
      <c r="L27" s="152">
        <f t="shared" si="13"/>
        <v>584</v>
      </c>
      <c r="M27" s="170"/>
      <c r="N27" s="4">
        <v>172</v>
      </c>
      <c r="O27" s="4">
        <v>210</v>
      </c>
      <c r="P27" s="4">
        <v>202</v>
      </c>
      <c r="Q27" s="4">
        <v>171</v>
      </c>
      <c r="R27" s="4">
        <v>222</v>
      </c>
      <c r="S27" s="4">
        <v>181</v>
      </c>
      <c r="T27" s="10">
        <f t="shared" si="14"/>
        <v>1158</v>
      </c>
      <c r="U27" s="19"/>
      <c r="V27" s="19"/>
      <c r="W27" s="19"/>
      <c r="X27" s="19"/>
      <c r="Y27" s="19"/>
      <c r="Z27" s="19"/>
      <c r="AA27" s="56"/>
    </row>
    <row r="28" spans="1:27" x14ac:dyDescent="0.3">
      <c r="A28" s="9" t="s">
        <v>148</v>
      </c>
      <c r="B28" s="9">
        <v>10</v>
      </c>
      <c r="C28" s="9" t="s">
        <v>28</v>
      </c>
      <c r="D28" s="11">
        <v>25</v>
      </c>
      <c r="E28" s="8"/>
      <c r="F28" s="6">
        <f t="shared" si="9"/>
        <v>1149</v>
      </c>
      <c r="G28" s="6">
        <f t="shared" si="10"/>
        <v>6</v>
      </c>
      <c r="H28" s="7">
        <f t="shared" si="11"/>
        <v>191.5</v>
      </c>
      <c r="I28" s="9"/>
      <c r="J28" s="9"/>
      <c r="K28" s="52">
        <f t="shared" si="12"/>
        <v>224</v>
      </c>
      <c r="L28" s="152">
        <f t="shared" si="13"/>
        <v>589</v>
      </c>
      <c r="M28" s="170"/>
      <c r="N28" s="4">
        <v>188</v>
      </c>
      <c r="O28" s="4">
        <v>160</v>
      </c>
      <c r="P28" s="4">
        <v>212</v>
      </c>
      <c r="Q28" s="4">
        <v>224</v>
      </c>
      <c r="R28" s="4">
        <v>196</v>
      </c>
      <c r="S28" s="4">
        <v>169</v>
      </c>
      <c r="T28" s="10">
        <f t="shared" si="14"/>
        <v>1149</v>
      </c>
      <c r="U28" s="19"/>
      <c r="V28" s="19"/>
      <c r="W28" s="19"/>
      <c r="X28" s="19"/>
      <c r="Y28" s="19"/>
      <c r="Z28" s="19"/>
      <c r="AA28" s="56"/>
    </row>
    <row r="29" spans="1:27" x14ac:dyDescent="0.3">
      <c r="A29" s="9" t="s">
        <v>395</v>
      </c>
      <c r="B29" s="9">
        <v>10</v>
      </c>
      <c r="C29" s="9" t="s">
        <v>28</v>
      </c>
      <c r="D29" s="11">
        <v>26</v>
      </c>
      <c r="E29" s="8"/>
      <c r="F29" s="6">
        <f t="shared" si="9"/>
        <v>1148</v>
      </c>
      <c r="G29" s="6">
        <f t="shared" si="10"/>
        <v>6</v>
      </c>
      <c r="H29" s="7">
        <f t="shared" si="11"/>
        <v>191.33333333333334</v>
      </c>
      <c r="I29" s="9"/>
      <c r="J29" s="9"/>
      <c r="K29" s="52">
        <f t="shared" si="12"/>
        <v>214</v>
      </c>
      <c r="L29" s="152">
        <f t="shared" si="13"/>
        <v>576</v>
      </c>
      <c r="M29" s="170"/>
      <c r="N29" s="4">
        <v>214</v>
      </c>
      <c r="O29" s="4">
        <v>181</v>
      </c>
      <c r="P29" s="4">
        <v>181</v>
      </c>
      <c r="Q29" s="4">
        <v>209</v>
      </c>
      <c r="R29" s="4">
        <v>158</v>
      </c>
      <c r="S29" s="4">
        <v>205</v>
      </c>
      <c r="T29" s="10">
        <f t="shared" si="14"/>
        <v>1148</v>
      </c>
      <c r="U29" s="19"/>
      <c r="V29" s="19"/>
      <c r="W29" s="19"/>
      <c r="X29" s="19"/>
      <c r="Y29" s="19"/>
      <c r="Z29" s="19"/>
      <c r="AA29" s="56"/>
    </row>
    <row r="30" spans="1:27" x14ac:dyDescent="0.3">
      <c r="A30" s="9" t="s">
        <v>195</v>
      </c>
      <c r="B30" s="9">
        <v>10</v>
      </c>
      <c r="C30" s="9" t="s">
        <v>28</v>
      </c>
      <c r="D30" s="11">
        <v>27</v>
      </c>
      <c r="E30" s="8"/>
      <c r="F30" s="6">
        <f t="shared" si="9"/>
        <v>1135</v>
      </c>
      <c r="G30" s="6">
        <f t="shared" si="10"/>
        <v>6</v>
      </c>
      <c r="H30" s="7">
        <f t="shared" si="11"/>
        <v>189.16666666666666</v>
      </c>
      <c r="I30" s="9"/>
      <c r="J30" s="9"/>
      <c r="K30" s="52">
        <f t="shared" si="12"/>
        <v>212</v>
      </c>
      <c r="L30" s="152">
        <f t="shared" si="13"/>
        <v>583</v>
      </c>
      <c r="M30" s="170"/>
      <c r="N30" s="4">
        <v>190</v>
      </c>
      <c r="O30" s="4">
        <v>164</v>
      </c>
      <c r="P30" s="4">
        <v>198</v>
      </c>
      <c r="Q30" s="4">
        <v>171</v>
      </c>
      <c r="R30" s="4">
        <v>200</v>
      </c>
      <c r="S30" s="4">
        <v>212</v>
      </c>
      <c r="T30" s="10">
        <f t="shared" ref="T30:T37" si="15">SUM(N30:S30)</f>
        <v>1135</v>
      </c>
    </row>
    <row r="31" spans="1:27" x14ac:dyDescent="0.3">
      <c r="A31" s="9" t="s">
        <v>322</v>
      </c>
      <c r="B31" s="9">
        <v>10</v>
      </c>
      <c r="C31" s="9" t="s">
        <v>28</v>
      </c>
      <c r="D31" s="11">
        <v>28</v>
      </c>
      <c r="E31" s="8"/>
      <c r="F31" s="6">
        <f t="shared" si="9"/>
        <v>1121</v>
      </c>
      <c r="G31" s="6">
        <f t="shared" si="10"/>
        <v>6</v>
      </c>
      <c r="H31" s="7">
        <f t="shared" si="11"/>
        <v>186.83333333333334</v>
      </c>
      <c r="I31" s="9"/>
      <c r="J31" s="9"/>
      <c r="K31" s="52">
        <f t="shared" si="12"/>
        <v>224</v>
      </c>
      <c r="L31" s="152">
        <f t="shared" si="13"/>
        <v>572</v>
      </c>
      <c r="M31" s="170"/>
      <c r="N31" s="4">
        <v>193</v>
      </c>
      <c r="O31" s="4">
        <v>155</v>
      </c>
      <c r="P31" s="4">
        <v>224</v>
      </c>
      <c r="Q31" s="4">
        <v>138</v>
      </c>
      <c r="R31" s="4">
        <v>211</v>
      </c>
      <c r="S31" s="4">
        <v>200</v>
      </c>
      <c r="T31" s="10">
        <f t="shared" si="15"/>
        <v>1121</v>
      </c>
    </row>
    <row r="32" spans="1:27" x14ac:dyDescent="0.3">
      <c r="A32" s="9" t="s">
        <v>133</v>
      </c>
      <c r="B32" s="9">
        <v>10</v>
      </c>
      <c r="C32" s="9" t="s">
        <v>28</v>
      </c>
      <c r="D32" s="11">
        <v>29</v>
      </c>
      <c r="E32" s="8"/>
      <c r="F32" s="6">
        <f t="shared" si="9"/>
        <v>1118</v>
      </c>
      <c r="G32" s="6">
        <f t="shared" si="10"/>
        <v>6</v>
      </c>
      <c r="H32" s="7">
        <f t="shared" si="11"/>
        <v>186.33333333333334</v>
      </c>
      <c r="I32" s="9"/>
      <c r="J32" s="9"/>
      <c r="K32" s="52">
        <f t="shared" si="12"/>
        <v>211</v>
      </c>
      <c r="L32" s="152">
        <f t="shared" si="13"/>
        <v>607</v>
      </c>
      <c r="M32" s="170"/>
      <c r="N32" s="4">
        <v>211</v>
      </c>
      <c r="O32" s="4">
        <v>163</v>
      </c>
      <c r="P32" s="4">
        <v>137</v>
      </c>
      <c r="Q32" s="4">
        <v>192</v>
      </c>
      <c r="R32" s="4">
        <v>204</v>
      </c>
      <c r="S32" s="4">
        <v>211</v>
      </c>
      <c r="T32" s="10">
        <f t="shared" si="15"/>
        <v>1118</v>
      </c>
    </row>
    <row r="33" spans="1:35" x14ac:dyDescent="0.3">
      <c r="A33" s="9" t="s">
        <v>184</v>
      </c>
      <c r="B33" s="9">
        <v>10</v>
      </c>
      <c r="C33" s="9" t="s">
        <v>28</v>
      </c>
      <c r="D33" s="11">
        <v>30</v>
      </c>
      <c r="E33" s="8"/>
      <c r="F33" s="6">
        <f t="shared" si="9"/>
        <v>1067</v>
      </c>
      <c r="G33" s="6">
        <f t="shared" si="10"/>
        <v>6</v>
      </c>
      <c r="H33" s="7">
        <f t="shared" si="11"/>
        <v>177.83333333333334</v>
      </c>
      <c r="I33" s="9"/>
      <c r="J33" s="9"/>
      <c r="K33" s="52">
        <f t="shared" si="12"/>
        <v>208</v>
      </c>
      <c r="L33" s="152">
        <f t="shared" si="13"/>
        <v>558</v>
      </c>
      <c r="M33" s="170"/>
      <c r="N33" s="4">
        <v>159</v>
      </c>
      <c r="O33" s="4">
        <v>168</v>
      </c>
      <c r="P33" s="4">
        <v>182</v>
      </c>
      <c r="Q33" s="4">
        <v>168</v>
      </c>
      <c r="R33" s="4">
        <v>182</v>
      </c>
      <c r="S33" s="4">
        <v>208</v>
      </c>
      <c r="T33" s="10">
        <f t="shared" si="15"/>
        <v>1067</v>
      </c>
    </row>
    <row r="34" spans="1:35" x14ac:dyDescent="0.3">
      <c r="A34" s="9" t="s">
        <v>341</v>
      </c>
      <c r="B34" s="9">
        <v>10</v>
      </c>
      <c r="C34" s="9" t="s">
        <v>28</v>
      </c>
      <c r="D34" s="11">
        <v>31</v>
      </c>
      <c r="E34" s="8"/>
      <c r="F34" s="6">
        <f t="shared" si="9"/>
        <v>1032</v>
      </c>
      <c r="G34" s="6">
        <f t="shared" si="10"/>
        <v>6</v>
      </c>
      <c r="H34" s="7">
        <f t="shared" si="11"/>
        <v>172</v>
      </c>
      <c r="I34" s="9"/>
      <c r="J34" s="9"/>
      <c r="K34" s="52">
        <f t="shared" si="12"/>
        <v>203</v>
      </c>
      <c r="L34" s="152">
        <f t="shared" si="13"/>
        <v>525</v>
      </c>
      <c r="M34" s="170"/>
      <c r="N34" s="4">
        <v>177</v>
      </c>
      <c r="O34" s="4">
        <v>180</v>
      </c>
      <c r="P34" s="4">
        <v>168</v>
      </c>
      <c r="Q34" s="4">
        <v>128</v>
      </c>
      <c r="R34" s="4">
        <v>176</v>
      </c>
      <c r="S34" s="4">
        <v>203</v>
      </c>
      <c r="T34" s="10">
        <f t="shared" si="15"/>
        <v>1032</v>
      </c>
    </row>
    <row r="35" spans="1:35" x14ac:dyDescent="0.3">
      <c r="A35" s="9" t="s">
        <v>172</v>
      </c>
      <c r="B35" s="9">
        <v>10</v>
      </c>
      <c r="C35" s="9" t="s">
        <v>28</v>
      </c>
      <c r="D35" s="11">
        <v>32</v>
      </c>
      <c r="E35" s="8"/>
      <c r="F35" s="6">
        <f>SUM(N35:S35)+U35+W35+Y35+AB35+AD35+AF35+AH35</f>
        <v>966</v>
      </c>
      <c r="G35" s="6">
        <f>COUNT(N35,O35,P35,Q35,R35,S35,U35,W35,Y35,AB35,AD35, AF35, AH35)</f>
        <v>6</v>
      </c>
      <c r="H35" s="7">
        <f>F35/G35</f>
        <v>161</v>
      </c>
      <c r="I35" s="9"/>
      <c r="J35" s="9"/>
      <c r="K35" s="52">
        <f>MAX(N35:S35,U35:Z35,AB35:AH35)</f>
        <v>255</v>
      </c>
      <c r="L35" s="391">
        <f>MAX((SUM(N35:P35)), (SUM(Q35:S35)), (SUM(U35,W35,Y35)))</f>
        <v>569</v>
      </c>
      <c r="M35" s="170"/>
      <c r="N35" s="4">
        <v>143</v>
      </c>
      <c r="O35" s="4">
        <v>105</v>
      </c>
      <c r="P35" s="4">
        <v>149</v>
      </c>
      <c r="Q35" s="4">
        <v>131</v>
      </c>
      <c r="R35" s="4">
        <v>255</v>
      </c>
      <c r="S35" s="4">
        <v>183</v>
      </c>
      <c r="T35" s="10">
        <f t="shared" si="15"/>
        <v>966</v>
      </c>
    </row>
    <row r="36" spans="1:35" x14ac:dyDescent="0.3">
      <c r="A36" s="9" t="s">
        <v>203</v>
      </c>
      <c r="B36" s="9">
        <v>10</v>
      </c>
      <c r="C36" s="9" t="s">
        <v>28</v>
      </c>
      <c r="D36" s="11">
        <v>33</v>
      </c>
      <c r="E36" s="8"/>
      <c r="F36" s="6">
        <f>SUM(N36:S36)+U36+W36+Y36+AB36+AD36+AF36+AH36</f>
        <v>957</v>
      </c>
      <c r="G36" s="6">
        <f>COUNT(N36,O36,P36,Q36,R36,S36,U36,W36,Y36,AB36,AD36, AF36, AH36)</f>
        <v>6</v>
      </c>
      <c r="H36" s="7">
        <f>F36/G36</f>
        <v>159.5</v>
      </c>
      <c r="I36" s="9"/>
      <c r="J36" s="9"/>
      <c r="K36" s="52">
        <f>MAX(N36:S36,U36:Z36,AB36:AH36)</f>
        <v>195</v>
      </c>
      <c r="L36" s="391">
        <f>MAX((SUM(N36:P36)), (SUM(Q36:S36)), (SUM(U36,W36,Y36)))</f>
        <v>503</v>
      </c>
      <c r="M36" s="170"/>
      <c r="N36" s="4">
        <v>195</v>
      </c>
      <c r="O36" s="4">
        <v>157</v>
      </c>
      <c r="P36" s="4">
        <v>151</v>
      </c>
      <c r="Q36" s="4">
        <v>137</v>
      </c>
      <c r="R36" s="4">
        <v>170</v>
      </c>
      <c r="S36" s="4">
        <v>147</v>
      </c>
      <c r="T36" s="10">
        <f t="shared" si="15"/>
        <v>957</v>
      </c>
    </row>
    <row r="37" spans="1:35" x14ac:dyDescent="0.3">
      <c r="A37" s="9" t="s">
        <v>209</v>
      </c>
      <c r="B37" s="9">
        <v>10</v>
      </c>
      <c r="C37" s="9" t="s">
        <v>28</v>
      </c>
      <c r="D37" s="11">
        <v>34</v>
      </c>
      <c r="E37" s="8"/>
      <c r="F37" s="6">
        <f>SUM(N37:S37)+U37+W37+Y37+AB37+AD37+AF37+AH37</f>
        <v>931</v>
      </c>
      <c r="G37" s="6">
        <f>COUNT(N37,O37,P37,Q37,R37,S37,U37,W37,Y37,AB37,AD37, AF37, AH37)</f>
        <v>6</v>
      </c>
      <c r="H37" s="7">
        <f>F37/G37</f>
        <v>155.16666666666666</v>
      </c>
      <c r="I37" s="9"/>
      <c r="J37" s="9"/>
      <c r="K37" s="52">
        <f>MAX(N37:S37,U37:Z37,AB37:AH37)</f>
        <v>192</v>
      </c>
      <c r="L37" s="391">
        <f>MAX((SUM(N37:P37)), (SUM(Q37:S37)), (SUM(U37,W37,Y37)))</f>
        <v>543</v>
      </c>
      <c r="M37" s="170"/>
      <c r="N37" s="4">
        <v>116</v>
      </c>
      <c r="O37" s="4">
        <v>146</v>
      </c>
      <c r="P37" s="4">
        <v>126</v>
      </c>
      <c r="Q37" s="4">
        <v>167</v>
      </c>
      <c r="R37" s="4">
        <v>184</v>
      </c>
      <c r="S37" s="4">
        <v>192</v>
      </c>
      <c r="T37" s="10">
        <f t="shared" si="15"/>
        <v>931</v>
      </c>
    </row>
    <row r="38" spans="1:35" x14ac:dyDescent="0.3">
      <c r="F38" s="48">
        <f>SUM(F4:F34)</f>
        <v>48704</v>
      </c>
      <c r="G38" s="48">
        <f>SUM(G4:G34)</f>
        <v>238</v>
      </c>
      <c r="H38" s="49">
        <f t="shared" si="11"/>
        <v>204.63865546218489</v>
      </c>
      <c r="N38">
        <f t="shared" ref="N38:S38" si="16">AVERAGE(N4:N37)</f>
        <v>191.29411764705881</v>
      </c>
      <c r="O38">
        <f t="shared" si="16"/>
        <v>195.70588235294119</v>
      </c>
      <c r="P38">
        <f t="shared" si="16"/>
        <v>198.47058823529412</v>
      </c>
      <c r="Q38">
        <f t="shared" si="16"/>
        <v>197.91176470588235</v>
      </c>
      <c r="R38">
        <f t="shared" si="16"/>
        <v>209.44117647058823</v>
      </c>
      <c r="S38">
        <f t="shared" si="16"/>
        <v>202.91176470588235</v>
      </c>
      <c r="U38">
        <f>AVERAGE(U4:U37)</f>
        <v>214.21428571428572</v>
      </c>
      <c r="W38">
        <f>AVERAGE(W4:W37)</f>
        <v>204.92857142857142</v>
      </c>
      <c r="Y38">
        <f>AVERAGE(Y4:Y37)</f>
        <v>204.07142857142858</v>
      </c>
      <c r="AB38">
        <f>AVERAGE(AB4:AB37)</f>
        <v>226</v>
      </c>
      <c r="AD38">
        <f>AVERAGE(AD4:AD37)</f>
        <v>214.66666666666666</v>
      </c>
      <c r="AF38">
        <f>AVERAGE(AF4:AF37)</f>
        <v>219.5</v>
      </c>
      <c r="AH38">
        <f>AVERAGE(AH4:AH37)</f>
        <v>208.5</v>
      </c>
    </row>
    <row r="40" spans="1:35" x14ac:dyDescent="0.3">
      <c r="A40" s="587" t="s">
        <v>40</v>
      </c>
      <c r="B40" s="587"/>
      <c r="C40" s="587"/>
      <c r="D40" s="587"/>
      <c r="E40" s="587"/>
      <c r="F40" s="587"/>
      <c r="G40" s="587"/>
      <c r="H40" s="587"/>
      <c r="I40" s="587"/>
      <c r="J40" s="587"/>
      <c r="K40" s="587"/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587"/>
      <c r="W40" s="587"/>
      <c r="X40" s="587"/>
      <c r="Y40" s="587"/>
      <c r="Z40" s="587"/>
      <c r="AA40" s="587"/>
      <c r="AB40" s="587"/>
      <c r="AC40" s="587"/>
      <c r="AD40" s="587"/>
      <c r="AE40" s="587"/>
      <c r="AF40" s="587"/>
      <c r="AG40" s="587"/>
      <c r="AH40" s="587"/>
      <c r="AI40" s="587"/>
    </row>
    <row r="41" spans="1:35" x14ac:dyDescent="0.3">
      <c r="A41" s="587"/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  <c r="AG41" s="587"/>
      <c r="AH41" s="587"/>
      <c r="AI41" s="587"/>
    </row>
    <row r="42" spans="1:35" x14ac:dyDescent="0.3">
      <c r="A42" s="10" t="s">
        <v>0</v>
      </c>
      <c r="B42" s="10"/>
      <c r="C42" s="10"/>
      <c r="D42" s="10" t="s">
        <v>2</v>
      </c>
      <c r="E42" s="61">
        <f>SUM(E43:E52)</f>
        <v>665</v>
      </c>
      <c r="F42" s="11" t="s">
        <v>4</v>
      </c>
      <c r="G42" s="10" t="s">
        <v>5</v>
      </c>
      <c r="H42" s="10" t="s">
        <v>6</v>
      </c>
      <c r="I42" s="1" t="s">
        <v>23</v>
      </c>
      <c r="J42" s="1" t="s">
        <v>24</v>
      </c>
      <c r="K42" s="1" t="s">
        <v>25</v>
      </c>
      <c r="L42" s="1" t="s">
        <v>26</v>
      </c>
      <c r="M42" s="171" t="s">
        <v>11</v>
      </c>
      <c r="N42" s="10">
        <v>1</v>
      </c>
      <c r="O42" s="10">
        <v>2</v>
      </c>
      <c r="P42" s="10">
        <v>3</v>
      </c>
      <c r="Q42" s="10">
        <v>4</v>
      </c>
      <c r="R42" s="10">
        <v>5</v>
      </c>
      <c r="S42" s="10">
        <v>6</v>
      </c>
      <c r="T42" s="10" t="s">
        <v>8</v>
      </c>
      <c r="U42" s="10">
        <v>7</v>
      </c>
      <c r="V42" s="10" t="s">
        <v>7</v>
      </c>
      <c r="W42" s="10">
        <v>8</v>
      </c>
      <c r="X42" s="10" t="s">
        <v>7</v>
      </c>
      <c r="Y42" s="10">
        <v>9</v>
      </c>
      <c r="Z42" s="10" t="s">
        <v>7</v>
      </c>
      <c r="AA42" s="10" t="s">
        <v>8</v>
      </c>
      <c r="AB42" s="10">
        <v>10</v>
      </c>
      <c r="AC42" s="10"/>
      <c r="AD42" s="10">
        <v>11</v>
      </c>
      <c r="AE42" s="10"/>
      <c r="AF42" s="10">
        <v>12</v>
      </c>
      <c r="AG42" s="10"/>
      <c r="AH42" s="10">
        <v>13</v>
      </c>
      <c r="AI42" s="10"/>
    </row>
    <row r="43" spans="1:35" x14ac:dyDescent="0.3">
      <c r="A43" s="17" t="s">
        <v>320</v>
      </c>
      <c r="B43" s="17">
        <v>10</v>
      </c>
      <c r="C43" s="17" t="s">
        <v>28</v>
      </c>
      <c r="D43" s="10">
        <v>1</v>
      </c>
      <c r="E43" s="50">
        <v>300</v>
      </c>
      <c r="F43" s="11">
        <f t="shared" ref="F43:F50" si="17">SUM(N43:S43)+U43+W43+Y43+AB43+AD43+AF43+AH43</f>
        <v>1936</v>
      </c>
      <c r="G43" s="10">
        <f t="shared" ref="G43:G54" si="18">COUNT(N43,O43,P43,Q43,R43,S43,U43,W43,Y43,AB43,AD43,AF43,AH43)</f>
        <v>10</v>
      </c>
      <c r="H43" s="15">
        <f t="shared" ref="H43:H54" si="19">F43/G43</f>
        <v>193.6</v>
      </c>
      <c r="I43" s="159">
        <f t="shared" ref="I43:I54" si="20">(SUM(V43+X43+Z43)/30)+(COUNTIFS(AC43,"W"))+(COUNTIFS(AE43,"W"))+(COUNTIFS(AG43,"W"))+(COUNTIFS(AI43,"W"))</f>
        <v>3</v>
      </c>
      <c r="J43" s="159">
        <f t="shared" ref="J43:J54" si="21">(3-(SUM(V43+X43+Z43)/30))+(COUNTIFS(AC43,"L")+(COUNTIFS(AE43,"L"))+(COUNTIFS(AG43,"L"))+(COUNTIFS(AI43,"L")))</f>
        <v>1</v>
      </c>
      <c r="K43" s="52">
        <f t="shared" ref="K43:K54" si="22">MAX(N43:S43,U43:Z43,AB43:AH43)</f>
        <v>246</v>
      </c>
      <c r="L43" s="152">
        <f t="shared" ref="L43:L54" si="23">MAX((SUM(N43:P43)), (SUM(Q43:S43)), (SUM(U43,W43,Y43)))</f>
        <v>604</v>
      </c>
      <c r="M43" s="172">
        <v>51</v>
      </c>
      <c r="N43" s="3">
        <v>246</v>
      </c>
      <c r="O43" s="152">
        <v>191</v>
      </c>
      <c r="P43" s="152">
        <v>158</v>
      </c>
      <c r="Q43" s="152">
        <v>216</v>
      </c>
      <c r="R43" s="152">
        <v>231</v>
      </c>
      <c r="S43" s="152">
        <v>157</v>
      </c>
      <c r="T43" s="10">
        <f t="shared" ref="T43:T54" si="24">SUM(N43:S43)+(M43*6)</f>
        <v>1505</v>
      </c>
      <c r="U43" s="152">
        <v>159</v>
      </c>
      <c r="V43" s="152">
        <v>30</v>
      </c>
      <c r="W43" s="152">
        <v>203</v>
      </c>
      <c r="X43" s="152">
        <v>30</v>
      </c>
      <c r="Y43" s="152">
        <v>170</v>
      </c>
      <c r="Z43" s="152">
        <v>0</v>
      </c>
      <c r="AA43" s="10">
        <f t="shared" ref="AA43:AA54" si="25">SUM(T43:Z43)+(M43*3)</f>
        <v>2250</v>
      </c>
      <c r="AB43" s="13"/>
      <c r="AC43" s="13"/>
      <c r="AD43" s="13"/>
      <c r="AE43" s="13"/>
      <c r="AF43" s="13"/>
      <c r="AG43" s="13"/>
      <c r="AH43" s="13">
        <v>205</v>
      </c>
      <c r="AI43" s="13" t="s">
        <v>23</v>
      </c>
    </row>
    <row r="44" spans="1:35" x14ac:dyDescent="0.3">
      <c r="A44" s="9" t="s">
        <v>102</v>
      </c>
      <c r="B44" s="9">
        <v>10</v>
      </c>
      <c r="C44" s="17" t="s">
        <v>28</v>
      </c>
      <c r="D44" s="10">
        <v>2</v>
      </c>
      <c r="E44" s="50">
        <v>150</v>
      </c>
      <c r="F44" s="11">
        <f t="shared" si="17"/>
        <v>2181</v>
      </c>
      <c r="G44" s="10">
        <f t="shared" si="18"/>
        <v>12</v>
      </c>
      <c r="H44" s="15">
        <f t="shared" si="19"/>
        <v>181.75</v>
      </c>
      <c r="I44" s="159">
        <f t="shared" si="20"/>
        <v>5</v>
      </c>
      <c r="J44" s="159">
        <f t="shared" si="21"/>
        <v>1</v>
      </c>
      <c r="K44" s="52">
        <f t="shared" si="22"/>
        <v>233</v>
      </c>
      <c r="L44" s="152">
        <f t="shared" si="23"/>
        <v>591</v>
      </c>
      <c r="M44" s="172">
        <v>25</v>
      </c>
      <c r="N44" s="152">
        <v>141</v>
      </c>
      <c r="O44" s="152">
        <v>188</v>
      </c>
      <c r="P44" s="152">
        <v>219</v>
      </c>
      <c r="Q44" s="152">
        <v>233</v>
      </c>
      <c r="R44" s="152">
        <v>191</v>
      </c>
      <c r="S44" s="152">
        <v>167</v>
      </c>
      <c r="T44" s="10">
        <f t="shared" si="24"/>
        <v>1289</v>
      </c>
      <c r="U44" s="152">
        <v>153</v>
      </c>
      <c r="V44" s="152">
        <v>30</v>
      </c>
      <c r="W44" s="152">
        <v>181</v>
      </c>
      <c r="X44" s="152">
        <v>30</v>
      </c>
      <c r="Y44" s="152">
        <v>192</v>
      </c>
      <c r="Z44" s="152">
        <v>30</v>
      </c>
      <c r="AA44" s="10">
        <f t="shared" si="25"/>
        <v>1980</v>
      </c>
      <c r="AB44" s="13"/>
      <c r="AC44" s="13"/>
      <c r="AD44" s="13">
        <v>179</v>
      </c>
      <c r="AE44" s="13" t="s">
        <v>23</v>
      </c>
      <c r="AF44" s="13">
        <v>170</v>
      </c>
      <c r="AG44" s="13" t="s">
        <v>23</v>
      </c>
      <c r="AH44" s="13">
        <v>167</v>
      </c>
      <c r="AI44" s="13" t="s">
        <v>24</v>
      </c>
    </row>
    <row r="45" spans="1:35" x14ac:dyDescent="0.3">
      <c r="A45" s="9" t="s">
        <v>323</v>
      </c>
      <c r="B45" s="17">
        <v>10</v>
      </c>
      <c r="C45" s="17" t="s">
        <v>28</v>
      </c>
      <c r="D45" s="10">
        <v>3</v>
      </c>
      <c r="E45" s="50">
        <v>75</v>
      </c>
      <c r="F45" s="11">
        <f t="shared" si="17"/>
        <v>1861</v>
      </c>
      <c r="G45" s="10">
        <f t="shared" si="18"/>
        <v>10</v>
      </c>
      <c r="H45" s="15">
        <f t="shared" si="19"/>
        <v>186.1</v>
      </c>
      <c r="I45" s="159">
        <f t="shared" si="20"/>
        <v>3</v>
      </c>
      <c r="J45" s="159">
        <f t="shared" si="21"/>
        <v>1</v>
      </c>
      <c r="K45" s="52">
        <f t="shared" si="22"/>
        <v>217</v>
      </c>
      <c r="L45" s="152">
        <f t="shared" si="23"/>
        <v>607</v>
      </c>
      <c r="M45" s="172">
        <v>26</v>
      </c>
      <c r="N45" s="152">
        <v>160</v>
      </c>
      <c r="O45" s="152">
        <v>174</v>
      </c>
      <c r="P45" s="152">
        <v>153</v>
      </c>
      <c r="Q45" s="152">
        <v>194</v>
      </c>
      <c r="R45" s="152">
        <v>198</v>
      </c>
      <c r="S45" s="152">
        <v>215</v>
      </c>
      <c r="T45" s="10">
        <f t="shared" si="24"/>
        <v>1250</v>
      </c>
      <c r="U45" s="152">
        <v>217</v>
      </c>
      <c r="V45" s="152">
        <v>30</v>
      </c>
      <c r="W45" s="152">
        <v>182</v>
      </c>
      <c r="X45" s="152">
        <v>30</v>
      </c>
      <c r="Y45" s="152">
        <v>204</v>
      </c>
      <c r="Z45" s="152">
        <v>30</v>
      </c>
      <c r="AA45" s="10">
        <f t="shared" si="25"/>
        <v>2021</v>
      </c>
      <c r="AB45" s="13"/>
      <c r="AC45" s="13"/>
      <c r="AD45" s="391"/>
      <c r="AE45" s="391"/>
      <c r="AF45" s="391">
        <v>164</v>
      </c>
      <c r="AG45" s="391" t="s">
        <v>24</v>
      </c>
      <c r="AH45" s="151"/>
      <c r="AI45" s="151"/>
    </row>
    <row r="46" spans="1:35" x14ac:dyDescent="0.3">
      <c r="A46" s="9" t="s">
        <v>149</v>
      </c>
      <c r="B46" s="9">
        <v>10</v>
      </c>
      <c r="C46" s="17" t="s">
        <v>28</v>
      </c>
      <c r="D46" s="10">
        <v>4</v>
      </c>
      <c r="E46" s="50">
        <v>40</v>
      </c>
      <c r="F46" s="11">
        <f t="shared" si="17"/>
        <v>2234</v>
      </c>
      <c r="G46" s="10">
        <f t="shared" si="18"/>
        <v>11</v>
      </c>
      <c r="H46" s="15">
        <f t="shared" si="19"/>
        <v>203.09090909090909</v>
      </c>
      <c r="I46" s="159">
        <f t="shared" si="20"/>
        <v>2</v>
      </c>
      <c r="J46" s="159">
        <f t="shared" si="21"/>
        <v>3</v>
      </c>
      <c r="K46" s="52">
        <f t="shared" si="22"/>
        <v>252</v>
      </c>
      <c r="L46" s="152">
        <f t="shared" si="23"/>
        <v>695</v>
      </c>
      <c r="M46" s="172">
        <v>5</v>
      </c>
      <c r="N46" s="152">
        <v>225</v>
      </c>
      <c r="O46" s="152">
        <v>224</v>
      </c>
      <c r="P46" s="152">
        <v>246</v>
      </c>
      <c r="Q46" s="152">
        <v>164</v>
      </c>
      <c r="R46" s="152">
        <v>199</v>
      </c>
      <c r="S46" s="152">
        <v>202</v>
      </c>
      <c r="T46" s="10">
        <f t="shared" si="24"/>
        <v>1290</v>
      </c>
      <c r="U46" s="152">
        <v>252</v>
      </c>
      <c r="V46" s="152">
        <v>30</v>
      </c>
      <c r="W46" s="152">
        <v>154</v>
      </c>
      <c r="X46" s="152">
        <v>0</v>
      </c>
      <c r="Y46" s="152">
        <v>170</v>
      </c>
      <c r="Z46" s="152">
        <v>0</v>
      </c>
      <c r="AA46" s="10">
        <f t="shared" si="25"/>
        <v>1911</v>
      </c>
      <c r="AB46" s="13">
        <v>215</v>
      </c>
      <c r="AC46" s="13" t="s">
        <v>23</v>
      </c>
      <c r="AD46" s="152">
        <v>183</v>
      </c>
      <c r="AE46" s="152" t="s">
        <v>24</v>
      </c>
      <c r="AF46" s="151"/>
      <c r="AG46" s="151"/>
      <c r="AH46" s="151"/>
      <c r="AI46" s="151"/>
    </row>
    <row r="47" spans="1:35" x14ac:dyDescent="0.3">
      <c r="A47" s="9" t="s">
        <v>175</v>
      </c>
      <c r="B47" s="17">
        <v>10</v>
      </c>
      <c r="C47" s="17" t="s">
        <v>28</v>
      </c>
      <c r="D47" s="10">
        <v>5</v>
      </c>
      <c r="E47" s="50">
        <v>40</v>
      </c>
      <c r="F47" s="11">
        <f t="shared" si="17"/>
        <v>1764</v>
      </c>
      <c r="G47" s="10">
        <f t="shared" si="18"/>
        <v>10</v>
      </c>
      <c r="H47" s="15">
        <f t="shared" si="19"/>
        <v>176.4</v>
      </c>
      <c r="I47" s="159">
        <f t="shared" si="20"/>
        <v>2</v>
      </c>
      <c r="J47" s="159">
        <f t="shared" si="21"/>
        <v>2</v>
      </c>
      <c r="K47" s="52">
        <f t="shared" si="22"/>
        <v>209</v>
      </c>
      <c r="L47" s="152">
        <f t="shared" si="23"/>
        <v>557</v>
      </c>
      <c r="M47" s="172">
        <v>35</v>
      </c>
      <c r="N47" s="152">
        <v>184</v>
      </c>
      <c r="O47" s="152">
        <v>139</v>
      </c>
      <c r="P47" s="152">
        <v>209</v>
      </c>
      <c r="Q47" s="152">
        <v>184</v>
      </c>
      <c r="R47" s="152">
        <v>189</v>
      </c>
      <c r="S47" s="152">
        <v>184</v>
      </c>
      <c r="T47" s="10">
        <f t="shared" si="24"/>
        <v>1299</v>
      </c>
      <c r="U47" s="152">
        <v>160</v>
      </c>
      <c r="V47" s="152">
        <v>30</v>
      </c>
      <c r="W47" s="152">
        <v>170</v>
      </c>
      <c r="X47" s="152">
        <v>0</v>
      </c>
      <c r="Y47" s="152">
        <v>193</v>
      </c>
      <c r="Z47" s="152">
        <v>30</v>
      </c>
      <c r="AA47" s="10">
        <f t="shared" si="25"/>
        <v>1987</v>
      </c>
      <c r="AB47" s="391"/>
      <c r="AC47" s="391"/>
      <c r="AD47" s="391">
        <v>152</v>
      </c>
      <c r="AE47" s="391" t="s">
        <v>24</v>
      </c>
      <c r="AF47" s="151"/>
      <c r="AG47" s="151"/>
      <c r="AH47" s="151"/>
      <c r="AI47" s="151"/>
    </row>
    <row r="48" spans="1:35" x14ac:dyDescent="0.3">
      <c r="A48" s="9" t="s">
        <v>119</v>
      </c>
      <c r="B48" s="9">
        <v>10</v>
      </c>
      <c r="C48" s="17" t="s">
        <v>28</v>
      </c>
      <c r="D48" s="10">
        <v>6</v>
      </c>
      <c r="E48" s="50">
        <v>30</v>
      </c>
      <c r="F48" s="11">
        <f t="shared" si="17"/>
        <v>1941</v>
      </c>
      <c r="G48" s="10">
        <f t="shared" si="18"/>
        <v>10</v>
      </c>
      <c r="H48" s="15">
        <f t="shared" si="19"/>
        <v>194.1</v>
      </c>
      <c r="I48" s="159">
        <f t="shared" si="20"/>
        <v>3</v>
      </c>
      <c r="J48" s="159">
        <f t="shared" si="21"/>
        <v>1</v>
      </c>
      <c r="K48" s="52">
        <f t="shared" si="22"/>
        <v>236</v>
      </c>
      <c r="L48" s="152">
        <f t="shared" si="23"/>
        <v>627</v>
      </c>
      <c r="M48" s="172">
        <v>11</v>
      </c>
      <c r="N48" s="152">
        <v>188</v>
      </c>
      <c r="O48" s="152">
        <v>157</v>
      </c>
      <c r="P48" s="152">
        <v>172</v>
      </c>
      <c r="Q48" s="152">
        <v>169</v>
      </c>
      <c r="R48" s="152">
        <v>222</v>
      </c>
      <c r="S48" s="152">
        <v>236</v>
      </c>
      <c r="T48" s="10">
        <f t="shared" si="24"/>
        <v>1210</v>
      </c>
      <c r="U48" s="152">
        <v>235</v>
      </c>
      <c r="V48" s="152">
        <v>30</v>
      </c>
      <c r="W48" s="152">
        <v>178</v>
      </c>
      <c r="X48" s="152">
        <v>30</v>
      </c>
      <c r="Y48" s="152">
        <v>204</v>
      </c>
      <c r="Z48" s="152">
        <v>30</v>
      </c>
      <c r="AA48" s="10">
        <f t="shared" si="25"/>
        <v>1950</v>
      </c>
      <c r="AB48" s="152">
        <v>180</v>
      </c>
      <c r="AC48" s="152" t="s">
        <v>24</v>
      </c>
      <c r="AD48" s="153"/>
      <c r="AE48" s="153"/>
      <c r="AF48" s="153"/>
      <c r="AG48" s="153"/>
      <c r="AH48" s="151"/>
      <c r="AI48" s="151"/>
    </row>
    <row r="49" spans="1:35" x14ac:dyDescent="0.3">
      <c r="A49" s="9" t="s">
        <v>124</v>
      </c>
      <c r="B49" s="17">
        <v>10</v>
      </c>
      <c r="C49" s="17" t="s">
        <v>28</v>
      </c>
      <c r="D49" s="10">
        <v>7</v>
      </c>
      <c r="E49" s="50">
        <v>30</v>
      </c>
      <c r="F49" s="11">
        <f t="shared" si="17"/>
        <v>1848</v>
      </c>
      <c r="G49" s="10">
        <f t="shared" si="18"/>
        <v>10</v>
      </c>
      <c r="H49" s="15">
        <f t="shared" si="19"/>
        <v>184.8</v>
      </c>
      <c r="I49" s="159">
        <f t="shared" si="20"/>
        <v>1</v>
      </c>
      <c r="J49" s="159">
        <f t="shared" si="21"/>
        <v>3</v>
      </c>
      <c r="K49" s="52">
        <f t="shared" si="22"/>
        <v>232</v>
      </c>
      <c r="L49" s="152">
        <f t="shared" si="23"/>
        <v>653</v>
      </c>
      <c r="M49" s="172">
        <v>21</v>
      </c>
      <c r="N49" s="152">
        <v>220</v>
      </c>
      <c r="O49" s="152">
        <v>232</v>
      </c>
      <c r="P49" s="152">
        <v>201</v>
      </c>
      <c r="Q49" s="152">
        <v>158</v>
      </c>
      <c r="R49" s="152">
        <v>169</v>
      </c>
      <c r="S49" s="152">
        <v>182</v>
      </c>
      <c r="T49" s="10">
        <f t="shared" si="24"/>
        <v>1288</v>
      </c>
      <c r="U49" s="152">
        <v>150</v>
      </c>
      <c r="V49" s="152">
        <v>0</v>
      </c>
      <c r="W49" s="152">
        <v>181</v>
      </c>
      <c r="X49" s="152">
        <v>0</v>
      </c>
      <c r="Y49" s="152">
        <v>194</v>
      </c>
      <c r="Z49" s="152">
        <v>30</v>
      </c>
      <c r="AA49" s="10">
        <f t="shared" si="25"/>
        <v>1906</v>
      </c>
      <c r="AB49" s="391">
        <v>161</v>
      </c>
      <c r="AC49" s="391" t="s">
        <v>24</v>
      </c>
      <c r="AD49" s="153"/>
      <c r="AE49" s="153"/>
      <c r="AF49" s="151"/>
      <c r="AG49" s="151"/>
      <c r="AH49" s="151"/>
      <c r="AI49" s="151"/>
    </row>
    <row r="50" spans="1:35" x14ac:dyDescent="0.3">
      <c r="A50" s="9" t="s">
        <v>394</v>
      </c>
      <c r="B50" s="9">
        <v>10</v>
      </c>
      <c r="C50" s="17" t="s">
        <v>28</v>
      </c>
      <c r="D50" s="10">
        <v>8</v>
      </c>
      <c r="E50" s="58"/>
      <c r="F50" s="11">
        <f t="shared" si="17"/>
        <v>1596</v>
      </c>
      <c r="G50" s="10">
        <f t="shared" si="18"/>
        <v>9</v>
      </c>
      <c r="H50" s="15">
        <f t="shared" si="19"/>
        <v>177.33333333333334</v>
      </c>
      <c r="I50" s="159">
        <f t="shared" si="20"/>
        <v>1</v>
      </c>
      <c r="J50" s="159">
        <f t="shared" si="21"/>
        <v>2</v>
      </c>
      <c r="K50" s="52">
        <f t="shared" si="22"/>
        <v>213</v>
      </c>
      <c r="L50" s="152">
        <f t="shared" si="23"/>
        <v>559</v>
      </c>
      <c r="M50" s="172">
        <v>24</v>
      </c>
      <c r="N50" s="152">
        <v>164</v>
      </c>
      <c r="O50" s="152">
        <v>195</v>
      </c>
      <c r="P50" s="152">
        <v>195</v>
      </c>
      <c r="Q50" s="152">
        <v>213</v>
      </c>
      <c r="R50" s="152">
        <v>162</v>
      </c>
      <c r="S50" s="152">
        <v>184</v>
      </c>
      <c r="T50" s="10">
        <f t="shared" si="24"/>
        <v>1257</v>
      </c>
      <c r="U50" s="152">
        <v>143</v>
      </c>
      <c r="V50" s="152">
        <v>0</v>
      </c>
      <c r="W50" s="152">
        <v>170</v>
      </c>
      <c r="X50" s="152">
        <v>30</v>
      </c>
      <c r="Y50" s="152">
        <v>170</v>
      </c>
      <c r="Z50" s="152">
        <v>0</v>
      </c>
      <c r="AA50" s="10">
        <f t="shared" si="25"/>
        <v>1842</v>
      </c>
      <c r="AB50" s="153"/>
      <c r="AC50" s="153"/>
      <c r="AD50" s="153"/>
      <c r="AE50" s="153"/>
      <c r="AF50" s="151"/>
      <c r="AG50" s="151"/>
      <c r="AH50" s="151"/>
      <c r="AI50" s="151"/>
    </row>
    <row r="51" spans="1:35" x14ac:dyDescent="0.3">
      <c r="A51" s="9" t="s">
        <v>363</v>
      </c>
      <c r="B51" s="17">
        <v>10</v>
      </c>
      <c r="C51" s="17" t="s">
        <v>28</v>
      </c>
      <c r="D51" s="10">
        <v>9</v>
      </c>
      <c r="E51" s="58"/>
      <c r="F51" s="11">
        <f>SUM(O51:S51)+U51+W51+Y51+AB51+AD51+AF51+AH51</f>
        <v>1276</v>
      </c>
      <c r="G51" s="10">
        <f t="shared" si="18"/>
        <v>9</v>
      </c>
      <c r="H51" s="15">
        <f t="shared" si="19"/>
        <v>141.77777777777777</v>
      </c>
      <c r="I51" s="159">
        <f t="shared" si="20"/>
        <v>0</v>
      </c>
      <c r="J51" s="159">
        <f t="shared" si="21"/>
        <v>3</v>
      </c>
      <c r="K51" s="52">
        <f t="shared" si="22"/>
        <v>202</v>
      </c>
      <c r="L51" s="152">
        <f t="shared" si="23"/>
        <v>529</v>
      </c>
      <c r="M51" s="172">
        <v>43</v>
      </c>
      <c r="N51" s="152">
        <v>171</v>
      </c>
      <c r="O51" s="152">
        <v>156</v>
      </c>
      <c r="P51" s="152">
        <v>202</v>
      </c>
      <c r="Q51" s="152">
        <v>148</v>
      </c>
      <c r="R51" s="152">
        <v>153</v>
      </c>
      <c r="S51" s="152">
        <v>184</v>
      </c>
      <c r="T51" s="10">
        <f t="shared" si="24"/>
        <v>1272</v>
      </c>
      <c r="U51" s="152">
        <v>124</v>
      </c>
      <c r="V51" s="152">
        <v>0</v>
      </c>
      <c r="W51" s="152">
        <v>146</v>
      </c>
      <c r="X51" s="152">
        <v>0</v>
      </c>
      <c r="Y51" s="152">
        <v>163</v>
      </c>
      <c r="Z51" s="152">
        <v>0</v>
      </c>
      <c r="AA51" s="10">
        <f t="shared" si="25"/>
        <v>1834</v>
      </c>
      <c r="AB51" s="151"/>
      <c r="AC51" s="151"/>
      <c r="AD51" s="151"/>
      <c r="AE51" s="151"/>
      <c r="AF51" s="151"/>
      <c r="AG51" s="151"/>
      <c r="AH51" s="151"/>
      <c r="AI51" s="151"/>
    </row>
    <row r="52" spans="1:35" x14ac:dyDescent="0.3">
      <c r="A52" s="9" t="s">
        <v>338</v>
      </c>
      <c r="B52" s="9">
        <v>10</v>
      </c>
      <c r="C52" s="17" t="s">
        <v>28</v>
      </c>
      <c r="D52" s="10">
        <v>10</v>
      </c>
      <c r="E52" s="392"/>
      <c r="F52" s="11">
        <f>SUM(N52:S52)+U52+W52+Y52+AB52+AD52+AF52+AH52</f>
        <v>1619</v>
      </c>
      <c r="G52" s="10">
        <f t="shared" si="18"/>
        <v>9</v>
      </c>
      <c r="H52" s="15">
        <f t="shared" si="19"/>
        <v>179.88888888888889</v>
      </c>
      <c r="I52" s="159">
        <f t="shared" si="20"/>
        <v>1</v>
      </c>
      <c r="J52" s="159">
        <f t="shared" si="21"/>
        <v>2</v>
      </c>
      <c r="K52" s="52">
        <f t="shared" si="22"/>
        <v>231</v>
      </c>
      <c r="L52" s="152">
        <f t="shared" si="23"/>
        <v>564</v>
      </c>
      <c r="M52" s="172">
        <v>18</v>
      </c>
      <c r="N52" s="152">
        <v>163</v>
      </c>
      <c r="O52" s="152">
        <v>151</v>
      </c>
      <c r="P52" s="152">
        <v>211</v>
      </c>
      <c r="Q52" s="152">
        <v>231</v>
      </c>
      <c r="R52" s="152">
        <v>177</v>
      </c>
      <c r="S52" s="152">
        <v>156</v>
      </c>
      <c r="T52" s="10">
        <f t="shared" si="24"/>
        <v>1197</v>
      </c>
      <c r="U52" s="152">
        <v>160</v>
      </c>
      <c r="V52" s="152">
        <v>0</v>
      </c>
      <c r="W52" s="152">
        <v>156</v>
      </c>
      <c r="X52" s="152">
        <v>0</v>
      </c>
      <c r="Y52" s="152">
        <v>214</v>
      </c>
      <c r="Z52" s="152">
        <v>30</v>
      </c>
      <c r="AA52" s="10">
        <f t="shared" si="25"/>
        <v>1811</v>
      </c>
      <c r="AB52" s="151"/>
      <c r="AC52" s="151"/>
      <c r="AD52" s="151"/>
      <c r="AE52" s="151"/>
      <c r="AF52" s="151"/>
      <c r="AG52" s="151"/>
      <c r="AH52" s="151"/>
      <c r="AI52" s="151"/>
    </row>
    <row r="53" spans="1:35" x14ac:dyDescent="0.3">
      <c r="A53" s="9" t="s">
        <v>249</v>
      </c>
      <c r="B53" s="17">
        <v>10</v>
      </c>
      <c r="C53" s="17" t="s">
        <v>28</v>
      </c>
      <c r="D53" s="10">
        <v>11</v>
      </c>
      <c r="E53" s="151"/>
      <c r="F53" s="11">
        <f>SUM(N53:S53)+U53+W53+Y53+AB53+AD53+AF53+AH53</f>
        <v>1509</v>
      </c>
      <c r="G53" s="10">
        <f t="shared" si="18"/>
        <v>9</v>
      </c>
      <c r="H53" s="15">
        <f t="shared" si="19"/>
        <v>167.66666666666666</v>
      </c>
      <c r="I53" s="159">
        <f t="shared" si="20"/>
        <v>1</v>
      </c>
      <c r="J53" s="159">
        <f t="shared" si="21"/>
        <v>2</v>
      </c>
      <c r="K53" s="52">
        <f t="shared" si="22"/>
        <v>193</v>
      </c>
      <c r="L53" s="152">
        <f t="shared" si="23"/>
        <v>511</v>
      </c>
      <c r="M53" s="172">
        <v>30</v>
      </c>
      <c r="N53" s="152">
        <v>165</v>
      </c>
      <c r="O53" s="152">
        <v>157</v>
      </c>
      <c r="P53" s="152">
        <v>169</v>
      </c>
      <c r="Q53" s="152">
        <v>179</v>
      </c>
      <c r="R53" s="152">
        <v>169</v>
      </c>
      <c r="S53" s="152">
        <v>159</v>
      </c>
      <c r="T53" s="10">
        <f t="shared" si="24"/>
        <v>1178</v>
      </c>
      <c r="U53" s="152">
        <v>178</v>
      </c>
      <c r="V53" s="152">
        <v>0</v>
      </c>
      <c r="W53" s="152">
        <v>193</v>
      </c>
      <c r="X53" s="152">
        <v>30</v>
      </c>
      <c r="Y53" s="152">
        <v>140</v>
      </c>
      <c r="Z53" s="152">
        <v>0</v>
      </c>
      <c r="AA53" s="10">
        <f t="shared" si="25"/>
        <v>1809</v>
      </c>
      <c r="AB53" s="151"/>
      <c r="AC53" s="151"/>
      <c r="AD53" s="151"/>
      <c r="AE53" s="151"/>
      <c r="AF53" s="151"/>
      <c r="AG53" s="151"/>
      <c r="AH53" s="151"/>
      <c r="AI53" s="151"/>
    </row>
    <row r="54" spans="1:35" x14ac:dyDescent="0.3">
      <c r="A54" s="9" t="s">
        <v>112</v>
      </c>
      <c r="B54" s="9">
        <v>10</v>
      </c>
      <c r="C54" s="17" t="s">
        <v>28</v>
      </c>
      <c r="D54" s="10">
        <v>12</v>
      </c>
      <c r="E54" s="18"/>
      <c r="F54" s="11">
        <f>SUM(N54:S54)+U54+W54+Y54+AB54+AD54+AF54+AH54</f>
        <v>1722</v>
      </c>
      <c r="G54" s="10">
        <f t="shared" si="18"/>
        <v>9</v>
      </c>
      <c r="H54" s="15">
        <f t="shared" si="19"/>
        <v>191.33333333333334</v>
      </c>
      <c r="I54" s="159">
        <f t="shared" si="20"/>
        <v>0</v>
      </c>
      <c r="J54" s="159">
        <f t="shared" si="21"/>
        <v>3</v>
      </c>
      <c r="K54" s="52">
        <f t="shared" si="22"/>
        <v>235</v>
      </c>
      <c r="L54" s="152">
        <f t="shared" si="23"/>
        <v>604</v>
      </c>
      <c r="M54" s="172">
        <v>7</v>
      </c>
      <c r="N54" s="152">
        <v>224</v>
      </c>
      <c r="O54" s="152">
        <v>169</v>
      </c>
      <c r="P54" s="152">
        <v>160</v>
      </c>
      <c r="Q54" s="152">
        <v>168</v>
      </c>
      <c r="R54" s="152">
        <v>235</v>
      </c>
      <c r="S54" s="152">
        <v>201</v>
      </c>
      <c r="T54" s="10">
        <f t="shared" si="24"/>
        <v>1199</v>
      </c>
      <c r="U54" s="152">
        <v>217</v>
      </c>
      <c r="V54" s="152">
        <v>0</v>
      </c>
      <c r="W54" s="152">
        <v>148</v>
      </c>
      <c r="X54" s="152">
        <v>0</v>
      </c>
      <c r="Y54" s="152">
        <v>200</v>
      </c>
      <c r="Z54" s="152">
        <v>0</v>
      </c>
      <c r="AA54" s="10">
        <f t="shared" si="25"/>
        <v>1785</v>
      </c>
      <c r="AB54" s="151"/>
      <c r="AC54" s="151"/>
      <c r="AD54" s="151"/>
      <c r="AE54" s="151"/>
      <c r="AF54" s="151"/>
      <c r="AG54" s="151"/>
      <c r="AH54" s="151"/>
      <c r="AI54" s="151"/>
    </row>
    <row r="55" spans="1:35" x14ac:dyDescent="0.3">
      <c r="A55" s="9" t="s">
        <v>161</v>
      </c>
      <c r="B55" s="17">
        <v>10</v>
      </c>
      <c r="C55" s="17" t="s">
        <v>28</v>
      </c>
      <c r="D55" s="10">
        <v>13</v>
      </c>
      <c r="E55" s="151"/>
      <c r="F55" s="11">
        <f t="shared" ref="F55:F70" si="26">SUM(N55:S55)+U55+W55+Y55+AB55+AD55+AF55+AH55</f>
        <v>926</v>
      </c>
      <c r="G55" s="10">
        <f t="shared" ref="G55:G70" si="27">COUNT(N55,O55,P55,Q55,R55,S55,U55,W55,Y55,AB55,AD55,AF55,AH55)</f>
        <v>6</v>
      </c>
      <c r="H55" s="15">
        <f t="shared" ref="H55:H70" si="28">F55/G55</f>
        <v>154.33333333333334</v>
      </c>
      <c r="I55" s="17"/>
      <c r="J55" s="17"/>
      <c r="K55" s="52">
        <f t="shared" ref="K55:K70" si="29">MAX(N55:S55,U55:Z55,AB55:AH55)</f>
        <v>197</v>
      </c>
      <c r="L55" s="152">
        <f t="shared" ref="L55:L70" si="30">MAX((SUM(N55:P55)), (SUM(Q55:S55)), (SUM(U55,W55,Y55)))</f>
        <v>503</v>
      </c>
      <c r="M55" s="172">
        <v>41</v>
      </c>
      <c r="N55" s="152">
        <v>197</v>
      </c>
      <c r="O55" s="152">
        <v>151</v>
      </c>
      <c r="P55" s="152">
        <v>155</v>
      </c>
      <c r="Q55" s="152">
        <v>104</v>
      </c>
      <c r="R55" s="152">
        <v>152</v>
      </c>
      <c r="S55" s="152">
        <v>167</v>
      </c>
      <c r="T55" s="10">
        <f t="shared" ref="T55:T70" si="31">SUM(N55:S55)+(M55*6)</f>
        <v>1172</v>
      </c>
      <c r="U55" s="153"/>
      <c r="V55" s="153"/>
      <c r="W55" s="153"/>
      <c r="X55" s="153"/>
      <c r="Y55" s="153"/>
      <c r="Z55" s="153"/>
      <c r="AA55" s="56">
        <f t="shared" ref="AA55:AA62" si="32">SUM(T55:Z55)+(M55*3)</f>
        <v>1295</v>
      </c>
      <c r="AB55" s="151"/>
      <c r="AC55" s="151"/>
      <c r="AD55" s="151"/>
      <c r="AE55" s="151"/>
      <c r="AF55" s="151"/>
      <c r="AG55" s="151"/>
      <c r="AH55" s="151"/>
      <c r="AI55" s="151"/>
    </row>
    <row r="56" spans="1:35" x14ac:dyDescent="0.3">
      <c r="A56" s="9" t="s">
        <v>156</v>
      </c>
      <c r="B56" s="9">
        <v>10</v>
      </c>
      <c r="C56" s="17" t="s">
        <v>28</v>
      </c>
      <c r="D56" s="10">
        <v>14</v>
      </c>
      <c r="E56" s="151"/>
      <c r="F56" s="11">
        <f t="shared" si="26"/>
        <v>1126</v>
      </c>
      <c r="G56" s="10">
        <f t="shared" si="27"/>
        <v>6</v>
      </c>
      <c r="H56" s="15">
        <f t="shared" si="28"/>
        <v>187.66666666666666</v>
      </c>
      <c r="I56" s="17"/>
      <c r="J56" s="17"/>
      <c r="K56" s="52">
        <f t="shared" si="29"/>
        <v>217</v>
      </c>
      <c r="L56" s="152">
        <f t="shared" si="30"/>
        <v>574</v>
      </c>
      <c r="M56" s="172">
        <v>7</v>
      </c>
      <c r="N56" s="152">
        <v>179</v>
      </c>
      <c r="O56" s="152">
        <v>217</v>
      </c>
      <c r="P56" s="152">
        <v>178</v>
      </c>
      <c r="Q56" s="152">
        <v>195</v>
      </c>
      <c r="R56" s="152">
        <v>179</v>
      </c>
      <c r="S56" s="152">
        <v>178</v>
      </c>
      <c r="T56" s="10">
        <f t="shared" si="31"/>
        <v>1168</v>
      </c>
      <c r="U56" s="153"/>
      <c r="V56" s="153"/>
      <c r="W56" s="153"/>
      <c r="X56" s="153"/>
      <c r="Y56" s="153"/>
      <c r="Z56" s="153"/>
      <c r="AA56" s="56">
        <f t="shared" si="32"/>
        <v>1189</v>
      </c>
      <c r="AB56" s="151"/>
      <c r="AC56" s="151"/>
      <c r="AD56" s="151"/>
      <c r="AE56" s="151"/>
      <c r="AF56" s="151"/>
      <c r="AG56" s="151"/>
      <c r="AH56" s="151"/>
      <c r="AI56" s="151"/>
    </row>
    <row r="57" spans="1:35" x14ac:dyDescent="0.3">
      <c r="A57" s="9" t="s">
        <v>281</v>
      </c>
      <c r="B57" s="17">
        <v>10</v>
      </c>
      <c r="C57" s="17" t="s">
        <v>28</v>
      </c>
      <c r="D57" s="10">
        <v>15</v>
      </c>
      <c r="E57" s="151"/>
      <c r="F57" s="11">
        <f t="shared" si="26"/>
        <v>850</v>
      </c>
      <c r="G57" s="10">
        <f t="shared" si="27"/>
        <v>6</v>
      </c>
      <c r="H57" s="15">
        <f t="shared" si="28"/>
        <v>141.66666666666666</v>
      </c>
      <c r="I57" s="17"/>
      <c r="J57" s="17"/>
      <c r="K57" s="52">
        <f t="shared" si="29"/>
        <v>183</v>
      </c>
      <c r="L57" s="152">
        <f t="shared" si="30"/>
        <v>465</v>
      </c>
      <c r="M57" s="172">
        <v>53</v>
      </c>
      <c r="N57" s="152">
        <v>134</v>
      </c>
      <c r="O57" s="152">
        <v>123</v>
      </c>
      <c r="P57" s="152">
        <v>128</v>
      </c>
      <c r="Q57" s="152">
        <v>183</v>
      </c>
      <c r="R57" s="152">
        <v>110</v>
      </c>
      <c r="S57" s="152">
        <v>172</v>
      </c>
      <c r="T57" s="10">
        <f t="shared" si="31"/>
        <v>1168</v>
      </c>
      <c r="U57" s="153"/>
      <c r="V57" s="153"/>
      <c r="W57" s="153"/>
      <c r="X57" s="153"/>
      <c r="Y57" s="153"/>
      <c r="Z57" s="153"/>
      <c r="AA57" s="56">
        <f t="shared" si="32"/>
        <v>1327</v>
      </c>
      <c r="AB57" s="151"/>
      <c r="AC57" s="151"/>
      <c r="AD57" s="151"/>
      <c r="AE57" s="151"/>
      <c r="AF57" s="151"/>
      <c r="AG57" s="151"/>
      <c r="AH57" s="151"/>
      <c r="AI57" s="151"/>
    </row>
    <row r="58" spans="1:35" x14ac:dyDescent="0.3">
      <c r="A58" s="9" t="s">
        <v>396</v>
      </c>
      <c r="B58" s="9">
        <v>10</v>
      </c>
      <c r="C58" s="17" t="s">
        <v>28</v>
      </c>
      <c r="D58" s="10">
        <v>16</v>
      </c>
      <c r="E58" s="151"/>
      <c r="F58" s="11">
        <f t="shared" si="26"/>
        <v>958</v>
      </c>
      <c r="G58" s="10">
        <f t="shared" si="27"/>
        <v>6</v>
      </c>
      <c r="H58" s="15">
        <f t="shared" si="28"/>
        <v>159.66666666666666</v>
      </c>
      <c r="I58" s="17"/>
      <c r="J58" s="17"/>
      <c r="K58" s="52">
        <f t="shared" si="29"/>
        <v>185</v>
      </c>
      <c r="L58" s="152">
        <f t="shared" si="30"/>
        <v>505</v>
      </c>
      <c r="M58" s="172">
        <v>33</v>
      </c>
      <c r="N58" s="152">
        <v>185</v>
      </c>
      <c r="O58" s="152">
        <v>139</v>
      </c>
      <c r="P58" s="152">
        <v>129</v>
      </c>
      <c r="Q58" s="152">
        <v>159</v>
      </c>
      <c r="R58" s="152">
        <v>169</v>
      </c>
      <c r="S58" s="152">
        <v>177</v>
      </c>
      <c r="T58" s="10">
        <f t="shared" si="31"/>
        <v>1156</v>
      </c>
      <c r="U58" s="153"/>
      <c r="V58" s="153"/>
      <c r="W58" s="153"/>
      <c r="X58" s="153"/>
      <c r="Y58" s="153"/>
      <c r="Z58" s="153"/>
      <c r="AA58" s="56">
        <f t="shared" si="32"/>
        <v>1255</v>
      </c>
      <c r="AB58" s="151"/>
      <c r="AC58" s="151"/>
      <c r="AD58" s="151"/>
      <c r="AE58" s="151"/>
      <c r="AF58" s="151"/>
      <c r="AG58" s="151"/>
      <c r="AH58" s="151"/>
      <c r="AI58" s="151"/>
    </row>
    <row r="59" spans="1:35" x14ac:dyDescent="0.3">
      <c r="A59" s="9" t="s">
        <v>120</v>
      </c>
      <c r="B59" s="17">
        <v>10</v>
      </c>
      <c r="C59" s="17" t="s">
        <v>28</v>
      </c>
      <c r="D59" s="10">
        <v>17</v>
      </c>
      <c r="E59" s="151"/>
      <c r="F59" s="11">
        <f t="shared" si="26"/>
        <v>1042</v>
      </c>
      <c r="G59" s="10">
        <f t="shared" si="27"/>
        <v>6</v>
      </c>
      <c r="H59" s="15">
        <f t="shared" si="28"/>
        <v>173.66666666666666</v>
      </c>
      <c r="I59" s="17"/>
      <c r="J59" s="17"/>
      <c r="K59" s="52">
        <f t="shared" si="29"/>
        <v>223</v>
      </c>
      <c r="L59" s="152">
        <f t="shared" si="30"/>
        <v>561</v>
      </c>
      <c r="M59" s="172">
        <v>16</v>
      </c>
      <c r="N59" s="152">
        <v>129</v>
      </c>
      <c r="O59" s="152">
        <v>161</v>
      </c>
      <c r="P59" s="152">
        <v>191</v>
      </c>
      <c r="Q59" s="152">
        <v>223</v>
      </c>
      <c r="R59" s="152">
        <v>181</v>
      </c>
      <c r="S59" s="152">
        <v>157</v>
      </c>
      <c r="T59" s="10">
        <f t="shared" si="31"/>
        <v>1138</v>
      </c>
      <c r="U59" s="153"/>
      <c r="V59" s="153"/>
      <c r="W59" s="153"/>
      <c r="X59" s="153"/>
      <c r="Y59" s="153"/>
      <c r="Z59" s="153"/>
      <c r="AA59" s="56">
        <f t="shared" si="32"/>
        <v>1186</v>
      </c>
      <c r="AB59" s="151"/>
      <c r="AC59" s="151"/>
      <c r="AD59" s="151"/>
      <c r="AE59" s="151"/>
      <c r="AF59" s="151"/>
      <c r="AG59" s="151"/>
      <c r="AH59" s="151"/>
      <c r="AI59" s="151"/>
    </row>
    <row r="60" spans="1:35" x14ac:dyDescent="0.3">
      <c r="A60" s="9" t="s">
        <v>277</v>
      </c>
      <c r="B60" s="9">
        <v>10</v>
      </c>
      <c r="C60" s="17" t="s">
        <v>28</v>
      </c>
      <c r="D60" s="10">
        <v>18</v>
      </c>
      <c r="E60" s="151"/>
      <c r="F60" s="11">
        <f t="shared" si="26"/>
        <v>837</v>
      </c>
      <c r="G60" s="10">
        <f t="shared" si="27"/>
        <v>6</v>
      </c>
      <c r="H60" s="15">
        <f t="shared" si="28"/>
        <v>139.5</v>
      </c>
      <c r="I60" s="17"/>
      <c r="J60" s="17"/>
      <c r="K60" s="52">
        <f t="shared" si="29"/>
        <v>160</v>
      </c>
      <c r="L60" s="152">
        <f t="shared" si="30"/>
        <v>454</v>
      </c>
      <c r="M60" s="172">
        <v>48</v>
      </c>
      <c r="N60" s="152">
        <v>153</v>
      </c>
      <c r="O60" s="152">
        <v>115</v>
      </c>
      <c r="P60" s="152">
        <v>115</v>
      </c>
      <c r="Q60" s="152">
        <v>157</v>
      </c>
      <c r="R60" s="152">
        <v>160</v>
      </c>
      <c r="S60" s="152">
        <v>137</v>
      </c>
      <c r="T60" s="10">
        <f t="shared" si="31"/>
        <v>1125</v>
      </c>
      <c r="U60" s="153"/>
      <c r="V60" s="153"/>
      <c r="W60" s="153"/>
      <c r="X60" s="153"/>
      <c r="Y60" s="153"/>
      <c r="Z60" s="153"/>
      <c r="AA60" s="56">
        <f t="shared" si="32"/>
        <v>1269</v>
      </c>
      <c r="AB60" s="151"/>
      <c r="AC60" s="151"/>
      <c r="AD60" s="151"/>
      <c r="AE60" s="151"/>
      <c r="AF60" s="151"/>
      <c r="AG60" s="151"/>
      <c r="AH60" s="151"/>
      <c r="AI60" s="151"/>
    </row>
    <row r="61" spans="1:35" x14ac:dyDescent="0.3">
      <c r="A61" s="9" t="s">
        <v>103</v>
      </c>
      <c r="B61" s="17">
        <v>10</v>
      </c>
      <c r="C61" s="17" t="s">
        <v>28</v>
      </c>
      <c r="D61" s="10">
        <v>19</v>
      </c>
      <c r="E61" s="151"/>
      <c r="F61" s="11">
        <f t="shared" si="26"/>
        <v>867</v>
      </c>
      <c r="G61" s="10">
        <f t="shared" si="27"/>
        <v>6</v>
      </c>
      <c r="H61" s="15">
        <f t="shared" si="28"/>
        <v>144.5</v>
      </c>
      <c r="I61" s="17"/>
      <c r="J61" s="17"/>
      <c r="K61" s="52">
        <f t="shared" si="29"/>
        <v>167</v>
      </c>
      <c r="L61" s="152">
        <f t="shared" si="30"/>
        <v>479</v>
      </c>
      <c r="M61" s="172">
        <v>42</v>
      </c>
      <c r="N61" s="152">
        <v>152</v>
      </c>
      <c r="O61" s="152">
        <v>160</v>
      </c>
      <c r="P61" s="152">
        <v>167</v>
      </c>
      <c r="Q61" s="152">
        <v>156</v>
      </c>
      <c r="R61" s="152">
        <v>105</v>
      </c>
      <c r="S61" s="152">
        <v>127</v>
      </c>
      <c r="T61" s="10">
        <f t="shared" si="31"/>
        <v>1119</v>
      </c>
      <c r="U61" s="153"/>
      <c r="V61" s="153"/>
      <c r="W61" s="153"/>
      <c r="X61" s="153"/>
      <c r="Y61" s="153"/>
      <c r="Z61" s="153"/>
      <c r="AA61" s="56">
        <f t="shared" si="32"/>
        <v>1245</v>
      </c>
      <c r="AB61" s="151"/>
      <c r="AC61" s="151"/>
      <c r="AD61" s="151"/>
      <c r="AE61" s="151"/>
      <c r="AF61" s="151"/>
      <c r="AG61" s="151"/>
      <c r="AH61" s="151"/>
      <c r="AI61" s="151"/>
    </row>
    <row r="62" spans="1:35" x14ac:dyDescent="0.3">
      <c r="A62" s="9" t="s">
        <v>397</v>
      </c>
      <c r="B62" s="9">
        <v>10</v>
      </c>
      <c r="C62" s="17" t="s">
        <v>28</v>
      </c>
      <c r="D62" s="10">
        <v>20</v>
      </c>
      <c r="E62" s="151"/>
      <c r="F62" s="11">
        <f t="shared" si="26"/>
        <v>863</v>
      </c>
      <c r="G62" s="10">
        <f t="shared" si="27"/>
        <v>6</v>
      </c>
      <c r="H62" s="15">
        <f t="shared" si="28"/>
        <v>143.83333333333334</v>
      </c>
      <c r="I62" s="17"/>
      <c r="J62" s="17"/>
      <c r="K62" s="52">
        <f t="shared" si="29"/>
        <v>159</v>
      </c>
      <c r="L62" s="152">
        <f t="shared" si="30"/>
        <v>443</v>
      </c>
      <c r="M62" s="172">
        <v>42</v>
      </c>
      <c r="N62" s="152">
        <v>155</v>
      </c>
      <c r="O62" s="152">
        <v>106</v>
      </c>
      <c r="P62" s="152">
        <v>159</v>
      </c>
      <c r="Q62" s="152">
        <v>155</v>
      </c>
      <c r="R62" s="152">
        <v>133</v>
      </c>
      <c r="S62" s="152">
        <v>155</v>
      </c>
      <c r="T62" s="10">
        <f t="shared" si="31"/>
        <v>1115</v>
      </c>
      <c r="U62" s="153"/>
      <c r="V62" s="153"/>
      <c r="W62" s="153"/>
      <c r="X62" s="153"/>
      <c r="Y62" s="153"/>
      <c r="Z62" s="153"/>
      <c r="AA62" s="56">
        <f t="shared" si="32"/>
        <v>1241</v>
      </c>
      <c r="AB62" s="151"/>
      <c r="AC62" s="151"/>
      <c r="AD62" s="151"/>
      <c r="AE62" s="151"/>
      <c r="AF62" s="151"/>
      <c r="AG62" s="151"/>
      <c r="AH62" s="151"/>
      <c r="AI62" s="151"/>
    </row>
    <row r="63" spans="1:35" x14ac:dyDescent="0.3">
      <c r="A63" s="9" t="s">
        <v>176</v>
      </c>
      <c r="B63" s="17">
        <v>10</v>
      </c>
      <c r="C63" s="17" t="s">
        <v>28</v>
      </c>
      <c r="D63" s="10">
        <v>21</v>
      </c>
      <c r="E63" s="151"/>
      <c r="F63" s="11">
        <f t="shared" si="26"/>
        <v>1030</v>
      </c>
      <c r="G63" s="10">
        <f t="shared" si="27"/>
        <v>6</v>
      </c>
      <c r="H63" s="15">
        <f t="shared" si="28"/>
        <v>171.66666666666666</v>
      </c>
      <c r="I63" s="17"/>
      <c r="J63" s="17"/>
      <c r="K63" s="52">
        <f t="shared" si="29"/>
        <v>239</v>
      </c>
      <c r="L63" s="152">
        <f t="shared" si="30"/>
        <v>607</v>
      </c>
      <c r="M63" s="172">
        <v>14</v>
      </c>
      <c r="N63" s="152">
        <v>184</v>
      </c>
      <c r="O63" s="152">
        <v>184</v>
      </c>
      <c r="P63" s="152">
        <v>239</v>
      </c>
      <c r="Q63" s="152">
        <v>133</v>
      </c>
      <c r="R63" s="152">
        <v>156</v>
      </c>
      <c r="S63" s="152">
        <v>134</v>
      </c>
      <c r="T63" s="10">
        <f t="shared" si="31"/>
        <v>1114</v>
      </c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</row>
    <row r="64" spans="1:35" x14ac:dyDescent="0.3">
      <c r="A64" s="9" t="s">
        <v>180</v>
      </c>
      <c r="B64" s="9">
        <v>10</v>
      </c>
      <c r="C64" s="17" t="s">
        <v>28</v>
      </c>
      <c r="D64" s="10">
        <v>22</v>
      </c>
      <c r="E64" s="151"/>
      <c r="F64" s="11">
        <f t="shared" si="26"/>
        <v>779</v>
      </c>
      <c r="G64" s="10">
        <f t="shared" si="27"/>
        <v>6</v>
      </c>
      <c r="H64" s="15">
        <f t="shared" si="28"/>
        <v>129.83333333333334</v>
      </c>
      <c r="I64" s="17"/>
      <c r="J64" s="17"/>
      <c r="K64" s="52">
        <f t="shared" si="29"/>
        <v>146</v>
      </c>
      <c r="L64" s="152">
        <f t="shared" si="30"/>
        <v>421</v>
      </c>
      <c r="M64" s="172">
        <v>54</v>
      </c>
      <c r="N64" s="152">
        <v>123</v>
      </c>
      <c r="O64" s="152">
        <v>120</v>
      </c>
      <c r="P64" s="152">
        <v>115</v>
      </c>
      <c r="Q64" s="152">
        <v>146</v>
      </c>
      <c r="R64" s="152">
        <v>141</v>
      </c>
      <c r="S64" s="152">
        <v>134</v>
      </c>
      <c r="T64" s="10">
        <f t="shared" si="31"/>
        <v>1103</v>
      </c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</row>
    <row r="65" spans="1:35" x14ac:dyDescent="0.3">
      <c r="A65" s="9" t="s">
        <v>162</v>
      </c>
      <c r="B65" s="17">
        <v>10</v>
      </c>
      <c r="C65" s="17" t="s">
        <v>28</v>
      </c>
      <c r="D65" s="10">
        <v>23</v>
      </c>
      <c r="E65" s="151"/>
      <c r="F65" s="11">
        <f t="shared" si="26"/>
        <v>802</v>
      </c>
      <c r="G65" s="10">
        <f t="shared" si="27"/>
        <v>6</v>
      </c>
      <c r="H65" s="15">
        <f t="shared" si="28"/>
        <v>133.66666666666666</v>
      </c>
      <c r="I65" s="17"/>
      <c r="J65" s="17"/>
      <c r="K65" s="52">
        <f t="shared" si="29"/>
        <v>152</v>
      </c>
      <c r="L65" s="152">
        <f t="shared" si="30"/>
        <v>420</v>
      </c>
      <c r="M65" s="172">
        <v>48</v>
      </c>
      <c r="N65" s="152">
        <v>143</v>
      </c>
      <c r="O65" s="152">
        <v>119</v>
      </c>
      <c r="P65" s="152">
        <v>120</v>
      </c>
      <c r="Q65" s="152">
        <v>144</v>
      </c>
      <c r="R65" s="152">
        <v>152</v>
      </c>
      <c r="S65" s="152">
        <v>124</v>
      </c>
      <c r="T65" s="10">
        <f t="shared" si="31"/>
        <v>1090</v>
      </c>
      <c r="U65" s="151"/>
      <c r="V65" s="151"/>
      <c r="W65" s="151"/>
      <c r="X65" s="151"/>
      <c r="Y65" s="151"/>
      <c r="Z65" s="151"/>
      <c r="AA65" s="151"/>
      <c r="AB65" s="151"/>
      <c r="AC65" s="151"/>
      <c r="AD65" s="151"/>
      <c r="AE65" s="151"/>
      <c r="AF65" s="151"/>
      <c r="AG65" s="151"/>
      <c r="AH65" s="151"/>
      <c r="AI65" s="151"/>
    </row>
    <row r="66" spans="1:35" x14ac:dyDescent="0.3">
      <c r="A66" s="9" t="s">
        <v>170</v>
      </c>
      <c r="B66" s="9">
        <v>10</v>
      </c>
      <c r="C66" s="17" t="s">
        <v>28</v>
      </c>
      <c r="D66" s="10">
        <v>24</v>
      </c>
      <c r="E66" s="151"/>
      <c r="F66" s="11">
        <f t="shared" si="26"/>
        <v>1002</v>
      </c>
      <c r="G66" s="10">
        <f t="shared" si="27"/>
        <v>6</v>
      </c>
      <c r="H66" s="15">
        <f t="shared" si="28"/>
        <v>167</v>
      </c>
      <c r="I66" s="17"/>
      <c r="J66" s="17"/>
      <c r="K66" s="52">
        <f t="shared" si="29"/>
        <v>226</v>
      </c>
      <c r="L66" s="152">
        <f t="shared" si="30"/>
        <v>529</v>
      </c>
      <c r="M66" s="172">
        <v>14</v>
      </c>
      <c r="N66" s="152">
        <v>133</v>
      </c>
      <c r="O66" s="152">
        <v>166</v>
      </c>
      <c r="P66" s="152">
        <v>174</v>
      </c>
      <c r="Q66" s="152">
        <v>156</v>
      </c>
      <c r="R66" s="152">
        <v>226</v>
      </c>
      <c r="S66" s="152">
        <v>147</v>
      </c>
      <c r="T66" s="10">
        <f t="shared" si="31"/>
        <v>1086</v>
      </c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</row>
    <row r="67" spans="1:35" x14ac:dyDescent="0.3">
      <c r="A67" s="9" t="s">
        <v>171</v>
      </c>
      <c r="B67" s="17">
        <v>10</v>
      </c>
      <c r="C67" s="17" t="s">
        <v>28</v>
      </c>
      <c r="D67" s="10">
        <v>25</v>
      </c>
      <c r="E67" s="151"/>
      <c r="F67" s="11">
        <f t="shared" si="26"/>
        <v>780</v>
      </c>
      <c r="G67" s="10">
        <f t="shared" si="27"/>
        <v>6</v>
      </c>
      <c r="H67" s="15">
        <f t="shared" si="28"/>
        <v>130</v>
      </c>
      <c r="I67" s="17"/>
      <c r="J67" s="17"/>
      <c r="K67" s="52">
        <f t="shared" si="29"/>
        <v>144</v>
      </c>
      <c r="L67" s="152">
        <f t="shared" si="30"/>
        <v>396</v>
      </c>
      <c r="M67" s="172">
        <v>49</v>
      </c>
      <c r="N67" s="152">
        <v>144</v>
      </c>
      <c r="O67" s="152">
        <v>134</v>
      </c>
      <c r="P67" s="152">
        <v>118</v>
      </c>
      <c r="Q67" s="152">
        <v>134</v>
      </c>
      <c r="R67" s="152">
        <v>134</v>
      </c>
      <c r="S67" s="152">
        <v>116</v>
      </c>
      <c r="T67" s="10">
        <f t="shared" si="31"/>
        <v>1074</v>
      </c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</row>
    <row r="68" spans="1:35" x14ac:dyDescent="0.3">
      <c r="A68" s="9" t="s">
        <v>163</v>
      </c>
      <c r="B68" s="9">
        <v>10</v>
      </c>
      <c r="C68" s="17" t="s">
        <v>28</v>
      </c>
      <c r="D68" s="10">
        <v>26</v>
      </c>
      <c r="E68" s="151"/>
      <c r="F68" s="11">
        <f t="shared" si="26"/>
        <v>965</v>
      </c>
      <c r="G68" s="10">
        <f t="shared" si="27"/>
        <v>6</v>
      </c>
      <c r="H68" s="15">
        <f t="shared" si="28"/>
        <v>160.83333333333334</v>
      </c>
      <c r="I68" s="17"/>
      <c r="J68" s="17"/>
      <c r="K68" s="52">
        <f t="shared" si="29"/>
        <v>181</v>
      </c>
      <c r="L68" s="152">
        <f t="shared" si="30"/>
        <v>502</v>
      </c>
      <c r="M68" s="172">
        <v>12</v>
      </c>
      <c r="N68" s="152">
        <v>143</v>
      </c>
      <c r="O68" s="152">
        <v>162</v>
      </c>
      <c r="P68" s="152">
        <v>158</v>
      </c>
      <c r="Q68" s="152">
        <v>163</v>
      </c>
      <c r="R68" s="152">
        <v>181</v>
      </c>
      <c r="S68" s="152">
        <v>158</v>
      </c>
      <c r="T68" s="10">
        <f t="shared" si="31"/>
        <v>1037</v>
      </c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</row>
    <row r="69" spans="1:35" x14ac:dyDescent="0.3">
      <c r="A69" s="9" t="s">
        <v>247</v>
      </c>
      <c r="B69" s="17">
        <v>10</v>
      </c>
      <c r="C69" s="17" t="s">
        <v>28</v>
      </c>
      <c r="D69" s="10">
        <v>27</v>
      </c>
      <c r="E69" s="151"/>
      <c r="F69" s="11">
        <f t="shared" si="26"/>
        <v>948</v>
      </c>
      <c r="G69" s="10">
        <f t="shared" si="27"/>
        <v>6</v>
      </c>
      <c r="H69" s="15">
        <f t="shared" si="28"/>
        <v>158</v>
      </c>
      <c r="I69" s="17"/>
      <c r="J69" s="17"/>
      <c r="K69" s="52">
        <f t="shared" si="29"/>
        <v>208</v>
      </c>
      <c r="L69" s="152">
        <f t="shared" si="30"/>
        <v>510</v>
      </c>
      <c r="M69" s="172">
        <v>9</v>
      </c>
      <c r="N69" s="152">
        <v>148</v>
      </c>
      <c r="O69" s="152">
        <v>154</v>
      </c>
      <c r="P69" s="152">
        <v>208</v>
      </c>
      <c r="Q69" s="152">
        <v>135</v>
      </c>
      <c r="R69" s="152">
        <v>190</v>
      </c>
      <c r="S69" s="152">
        <v>113</v>
      </c>
      <c r="T69" s="10">
        <f t="shared" si="31"/>
        <v>1002</v>
      </c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</row>
    <row r="70" spans="1:35" x14ac:dyDescent="0.3">
      <c r="A70" s="9" t="s">
        <v>105</v>
      </c>
      <c r="B70" s="9">
        <v>10</v>
      </c>
      <c r="C70" s="17" t="s">
        <v>28</v>
      </c>
      <c r="D70" s="10">
        <v>28</v>
      </c>
      <c r="E70" s="151"/>
      <c r="F70" s="11">
        <f t="shared" si="26"/>
        <v>775</v>
      </c>
      <c r="G70" s="10">
        <f t="shared" si="27"/>
        <v>6</v>
      </c>
      <c r="H70" s="15">
        <f t="shared" si="28"/>
        <v>129.16666666666666</v>
      </c>
      <c r="I70" s="17"/>
      <c r="J70" s="17"/>
      <c r="K70" s="52">
        <f t="shared" si="29"/>
        <v>156</v>
      </c>
      <c r="L70" s="152">
        <f t="shared" si="30"/>
        <v>419</v>
      </c>
      <c r="M70" s="172">
        <v>36</v>
      </c>
      <c r="N70" s="152">
        <v>139</v>
      </c>
      <c r="O70" s="152">
        <v>156</v>
      </c>
      <c r="P70" s="152">
        <v>124</v>
      </c>
      <c r="Q70" s="152">
        <v>104</v>
      </c>
      <c r="R70" s="152">
        <v>114</v>
      </c>
      <c r="S70" s="152">
        <v>138</v>
      </c>
      <c r="T70" s="10">
        <f t="shared" si="31"/>
        <v>991</v>
      </c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</row>
    <row r="71" spans="1:35" x14ac:dyDescent="0.3">
      <c r="A71" s="9" t="s">
        <v>283</v>
      </c>
      <c r="B71" s="9">
        <v>10</v>
      </c>
      <c r="C71" s="17" t="s">
        <v>28</v>
      </c>
      <c r="D71" s="10">
        <v>29</v>
      </c>
      <c r="E71" s="392"/>
      <c r="F71" s="11">
        <f>SUM(N71:S71)+U71+W71+Y71+AB71+AD71+AF71+AH71</f>
        <v>966</v>
      </c>
      <c r="G71" s="10">
        <f>COUNT(N71,O71,P71,Q71,R71,S71,U71,W71,Y71,AB71,AD71,AF71,AH71)</f>
        <v>6</v>
      </c>
      <c r="H71" s="15">
        <f>F71/G71</f>
        <v>161</v>
      </c>
      <c r="I71" s="17"/>
      <c r="J71" s="17"/>
      <c r="K71" s="52">
        <f>MAX(N71:S71,U71:Z71,AB71:AH71)</f>
        <v>187</v>
      </c>
      <c r="L71" s="391">
        <f>MAX((SUM(N71:P71)), (SUM(Q71:S71)), (SUM(U71,W71,Y71)))</f>
        <v>486</v>
      </c>
      <c r="M71" s="172">
        <v>3</v>
      </c>
      <c r="N71" s="391">
        <v>136</v>
      </c>
      <c r="O71" s="391">
        <v>171</v>
      </c>
      <c r="P71" s="391">
        <v>173</v>
      </c>
      <c r="Q71" s="391">
        <v>187</v>
      </c>
      <c r="R71" s="391">
        <v>127</v>
      </c>
      <c r="S71" s="391">
        <v>172</v>
      </c>
      <c r="T71" s="10">
        <f>SUM(N71:S71)+(M71*6)</f>
        <v>984</v>
      </c>
    </row>
    <row r="72" spans="1:35" x14ac:dyDescent="0.3">
      <c r="A72" s="9" t="s">
        <v>398</v>
      </c>
      <c r="B72" s="9">
        <v>10</v>
      </c>
      <c r="C72" s="17" t="s">
        <v>28</v>
      </c>
      <c r="D72" s="10">
        <v>30</v>
      </c>
      <c r="E72" s="392"/>
      <c r="F72" s="11">
        <f>SUM(N72:S72)+U72+W72+Y72+AB72+AD72+AF72+AH72</f>
        <v>925</v>
      </c>
      <c r="G72" s="10">
        <f>COUNT(N72,O72,P72,Q72,R72,S72,U72,W72,Y72,AB72,AD72,AF72,AH72)</f>
        <v>6</v>
      </c>
      <c r="H72" s="15">
        <f>F72/G72</f>
        <v>154.16666666666666</v>
      </c>
      <c r="I72" s="17"/>
      <c r="J72" s="17"/>
      <c r="K72" s="52">
        <f>MAX(N72:S72,U72:Z72,AB72:AH72)</f>
        <v>247</v>
      </c>
      <c r="L72" s="391">
        <f>MAX((SUM(N72:P72)), (SUM(Q72:S72)), (SUM(U72,W72,Y72)))</f>
        <v>538</v>
      </c>
      <c r="M72" s="172">
        <v>9</v>
      </c>
      <c r="N72" s="391">
        <v>158</v>
      </c>
      <c r="O72" s="391">
        <v>122</v>
      </c>
      <c r="P72" s="391">
        <v>107</v>
      </c>
      <c r="Q72" s="391">
        <v>137</v>
      </c>
      <c r="R72" s="391">
        <v>247</v>
      </c>
      <c r="S72" s="391">
        <v>154</v>
      </c>
      <c r="T72" s="10">
        <f>SUM(N72:S72)+(M72*6)</f>
        <v>979</v>
      </c>
    </row>
    <row r="73" spans="1:35" x14ac:dyDescent="0.3">
      <c r="F73" s="64">
        <f>SUM(F43:F72)</f>
        <v>37928</v>
      </c>
      <c r="G73" s="64">
        <f>SUM(G43:G72)</f>
        <v>226</v>
      </c>
      <c r="H73" s="15">
        <f>F73/G73</f>
        <v>167.82300884955751</v>
      </c>
      <c r="N73">
        <f t="shared" ref="N73:S73" si="33">AVERAGE(N43:N72)</f>
        <v>166.2</v>
      </c>
      <c r="O73">
        <f t="shared" si="33"/>
        <v>159.76666666666668</v>
      </c>
      <c r="P73">
        <f t="shared" si="33"/>
        <v>168.43333333333334</v>
      </c>
      <c r="Q73">
        <f t="shared" si="33"/>
        <v>167.6</v>
      </c>
      <c r="R73">
        <f t="shared" si="33"/>
        <v>171.73333333333332</v>
      </c>
      <c r="S73">
        <f t="shared" si="33"/>
        <v>162.9</v>
      </c>
      <c r="U73">
        <f>AVERAGE(U43:U72)</f>
        <v>179</v>
      </c>
      <c r="W73">
        <f>AVERAGE(W43:W72)</f>
        <v>171.83333333333334</v>
      </c>
      <c r="Y73">
        <f>AVERAGE(Y43:Y72)</f>
        <v>184.5</v>
      </c>
      <c r="AB73">
        <f>AVERAGE(AB43:AB72)</f>
        <v>185.33333333333334</v>
      </c>
      <c r="AD73">
        <f>AVERAGE(AD43:AD72)</f>
        <v>171.33333333333334</v>
      </c>
      <c r="AF73">
        <f>AVERAGE(AF43:AF72)</f>
        <v>167</v>
      </c>
      <c r="AH73">
        <f>AVERAGE(AH43:AH72)</f>
        <v>186</v>
      </c>
    </row>
  </sheetData>
  <sortState ref="A4:AI5">
    <sortCondition ref="D4:D5"/>
  </sortState>
  <mergeCells count="2">
    <mergeCell ref="A40:AI41"/>
    <mergeCell ref="A1:AI2"/>
  </mergeCells>
  <pageMargins left="0.7" right="0.7" top="0.75" bottom="0.75" header="0.3" footer="0.3"/>
  <pageSetup scale="50" orientation="landscape" r:id="rId1"/>
  <rowBreaks count="1" manualBreakCount="1">
    <brk id="39" max="34" man="1"/>
  </rowBreaks>
  <colBreaks count="1" manualBreakCount="1">
    <brk id="35" max="1048575" man="1"/>
  </colBreaks>
  <ignoredErrors>
    <ignoredError sqref="K55:K7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M68"/>
  <sheetViews>
    <sheetView topLeftCell="A10" zoomScaleNormal="100" workbookViewId="0">
      <selection activeCell="A21" sqref="A21"/>
    </sheetView>
  </sheetViews>
  <sheetFormatPr defaultRowHeight="14.4" x14ac:dyDescent="0.3"/>
  <cols>
    <col min="1" max="1" width="17" bestFit="1" customWidth="1"/>
    <col min="2" max="2" width="3" bestFit="1" customWidth="1"/>
    <col min="3" max="3" width="3.109375" bestFit="1" customWidth="1"/>
    <col min="4" max="5" width="5.6640625" customWidth="1"/>
    <col min="6" max="6" width="6" customWidth="1"/>
    <col min="7" max="7" width="4" customWidth="1"/>
    <col min="8" max="8" width="6.5546875" customWidth="1"/>
    <col min="9" max="10" width="3.5546875" customWidth="1"/>
    <col min="11" max="12" width="4" customWidth="1"/>
    <col min="13" max="13" width="3" style="96" bestFit="1" customWidth="1"/>
    <col min="14" max="18" width="5.109375" bestFit="1" customWidth="1"/>
    <col min="19" max="19" width="6.664062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5.88671875" bestFit="1" customWidth="1"/>
    <col min="36" max="36" width="7.33203125" bestFit="1" customWidth="1"/>
    <col min="37" max="37" width="7.5546875" bestFit="1" customWidth="1"/>
    <col min="38" max="38" width="5.109375" bestFit="1" customWidth="1"/>
    <col min="39" max="39" width="7.5546875" bestFit="1" customWidth="1"/>
  </cols>
  <sheetData>
    <row r="1" spans="1:39" x14ac:dyDescent="0.3">
      <c r="A1" s="587" t="s">
        <v>41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  <c r="AM1" s="158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  <c r="AM2" s="158"/>
    </row>
    <row r="3" spans="1:39" x14ac:dyDescent="0.3">
      <c r="A3" s="1" t="s">
        <v>0</v>
      </c>
      <c r="B3" s="1"/>
      <c r="C3" s="1"/>
      <c r="D3" s="2" t="s">
        <v>2</v>
      </c>
      <c r="E3" s="61">
        <f>SUM(E4:E8)</f>
        <v>970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9" x14ac:dyDescent="0.3">
      <c r="A4" s="9" t="s">
        <v>134</v>
      </c>
      <c r="B4" s="9">
        <v>11</v>
      </c>
      <c r="C4" s="9" t="s">
        <v>28</v>
      </c>
      <c r="D4" s="11">
        <v>1</v>
      </c>
      <c r="E4" s="50">
        <v>500</v>
      </c>
      <c r="F4" s="6">
        <f>SUM(N4:R4)+T4+V4+X4+AA4+AC4+AE4+AG4</f>
        <v>2198</v>
      </c>
      <c r="G4" s="6">
        <f>COUNT(N4,O4,P4,Q4,R4,#REF!,T4,V4,X4,AA4,AC4, AE4, AG4)</f>
        <v>11</v>
      </c>
      <c r="H4" s="7">
        <f>F4/G4</f>
        <v>199.81818181818181</v>
      </c>
      <c r="I4" s="159">
        <f>((SUM(U4+W4+Y4))/30)+(COUNTIFS(AB4,"W")+(COUNTIFS(AD4,"W")+(COUNTIFS(AF4,"W")+(COUNTIFS(AH4,"W")))))</f>
        <v>6</v>
      </c>
      <c r="J4" s="159">
        <f>(3-(SUM(U4+W4+Y4)/30))+(COUNTIFS(AB4,"L"))+(COUNTIFS(AD4,"L"))+(COUNTIFS(AF4,"L"))+(COUNTIFS(AH4,"L"))</f>
        <v>0</v>
      </c>
      <c r="K4" s="52">
        <f>MAX(N4,O4,P4,Q4,R4,T4,V4,X4,AA4,AC4,AE4,AG4)</f>
        <v>268</v>
      </c>
      <c r="L4" s="148">
        <f>MAX((SUM(N4:P4)), (SUM(T4,V4,X4)), (SUM(AA4,AC4,AE4)), (SUM(AE4,AH4,AJ4)))</f>
        <v>609</v>
      </c>
      <c r="M4" s="145"/>
      <c r="N4" s="4">
        <v>211</v>
      </c>
      <c r="O4" s="4">
        <v>171</v>
      </c>
      <c r="P4" s="4">
        <v>166</v>
      </c>
      <c r="Q4" s="4">
        <v>158</v>
      </c>
      <c r="R4" s="4">
        <v>214</v>
      </c>
      <c r="S4" s="10">
        <f>SUM(N4:R4)</f>
        <v>920</v>
      </c>
      <c r="T4" s="51">
        <v>176</v>
      </c>
      <c r="U4" s="4">
        <v>30</v>
      </c>
      <c r="V4" s="4">
        <v>165</v>
      </c>
      <c r="W4" s="4">
        <v>30</v>
      </c>
      <c r="X4" s="4">
        <v>268</v>
      </c>
      <c r="Y4" s="4">
        <v>30</v>
      </c>
      <c r="Z4" s="1">
        <f>SUM(S4:Y4)</f>
        <v>1619</v>
      </c>
      <c r="AA4" s="4"/>
      <c r="AB4" s="5"/>
      <c r="AC4" s="5">
        <v>254</v>
      </c>
      <c r="AD4" s="5" t="s">
        <v>23</v>
      </c>
      <c r="AE4" s="5">
        <v>221</v>
      </c>
      <c r="AF4" s="5" t="s">
        <v>23</v>
      </c>
      <c r="AG4" s="5">
        <v>194</v>
      </c>
      <c r="AH4" s="4" t="s">
        <v>23</v>
      </c>
    </row>
    <row r="5" spans="1:39" x14ac:dyDescent="0.3">
      <c r="A5" s="9" t="s">
        <v>187</v>
      </c>
      <c r="B5" s="9">
        <v>11</v>
      </c>
      <c r="C5" s="9" t="s">
        <v>28</v>
      </c>
      <c r="D5" s="11">
        <v>2</v>
      </c>
      <c r="E5" s="50">
        <v>250</v>
      </c>
      <c r="F5" s="6">
        <f>SUM(N5:R5)+T5+V5+X5+AA5+AC5+AE5+AG5</f>
        <v>1878</v>
      </c>
      <c r="G5" s="6">
        <f>COUNT(N5,O5,P5,Q5,R5,#REF!,T5,V5,X5,AA5,AC5, AE5, AG5)</f>
        <v>9</v>
      </c>
      <c r="H5" s="7">
        <f>F5/G5</f>
        <v>208.66666666666666</v>
      </c>
      <c r="I5" s="159">
        <f>((SUM(U5+W5+Y5))/30)+(COUNTIFS(AB5,"W")+(COUNTIFS(AD5,"W")+(COUNTIFS(AF5,"W")+(COUNTIFS(AH5,"W")))))</f>
        <v>3</v>
      </c>
      <c r="J5" s="159">
        <f>(3-(SUM(U5+W5+Y5)/30))+(COUNTIFS(AB5,"L"))+(COUNTIFS(AD5,"L"))+(COUNTIFS(AF5,"L"))+(COUNTIFS(AH5,"L"))</f>
        <v>1</v>
      </c>
      <c r="K5" s="52">
        <f>MAX(N5,O5,P5,Q5,R5,T5,V5,X5,AA5,AC5,AE5,AG5)</f>
        <v>279</v>
      </c>
      <c r="L5" s="148">
        <f>MAX((SUM(N5:P5)), (SUM(T5,V5,X5)), (SUM(AA5,AC5,AE5)), (SUM(AE5,AH5,AJ5)))</f>
        <v>653</v>
      </c>
      <c r="M5" s="145"/>
      <c r="N5" s="4">
        <v>235</v>
      </c>
      <c r="O5" s="4">
        <v>214</v>
      </c>
      <c r="P5" s="4">
        <v>172</v>
      </c>
      <c r="Q5" s="4">
        <v>202</v>
      </c>
      <c r="R5" s="4">
        <v>234</v>
      </c>
      <c r="S5" s="10">
        <f>SUM(N5:R5)</f>
        <v>1057</v>
      </c>
      <c r="T5" s="51">
        <v>180</v>
      </c>
      <c r="U5" s="4">
        <v>30</v>
      </c>
      <c r="V5" s="4">
        <v>279</v>
      </c>
      <c r="W5" s="4">
        <v>30</v>
      </c>
      <c r="X5" s="4">
        <v>194</v>
      </c>
      <c r="Y5" s="4">
        <v>30</v>
      </c>
      <c r="Z5" s="1">
        <f>SUM(S5:Y5)</f>
        <v>1800</v>
      </c>
      <c r="AA5" s="4"/>
      <c r="AB5" s="5"/>
      <c r="AC5" s="5"/>
      <c r="AD5" s="5"/>
      <c r="AE5" s="5"/>
      <c r="AF5" s="5"/>
      <c r="AG5" s="5">
        <v>168</v>
      </c>
      <c r="AH5" s="4" t="s">
        <v>24</v>
      </c>
    </row>
    <row r="6" spans="1:39" x14ac:dyDescent="0.3">
      <c r="A6" s="9" t="s">
        <v>146</v>
      </c>
      <c r="B6" s="9">
        <v>11</v>
      </c>
      <c r="C6" s="9" t="s">
        <v>28</v>
      </c>
      <c r="D6" s="11">
        <v>3</v>
      </c>
      <c r="E6" s="50">
        <v>125</v>
      </c>
      <c r="F6" s="6">
        <f>SUM(N6:R6)+T6+V6+X6+AA6+AC6+AE6+AG6</f>
        <v>1769</v>
      </c>
      <c r="G6" s="6">
        <f>COUNT(N6,O6,P6,Q6,R6,#REF!,T6,V6,X6,AA6,AC6, AE6, AG6)</f>
        <v>9</v>
      </c>
      <c r="H6" s="7">
        <f>F6/G6</f>
        <v>196.55555555555554</v>
      </c>
      <c r="I6" s="159">
        <f>((SUM(U6+W6+Y6))/30)+(COUNTIFS(AB6,"W")+(COUNTIFS(AD6,"W")+(COUNTIFS(AF6,"W")+(COUNTIFS(AH6,"W")))))</f>
        <v>3</v>
      </c>
      <c r="J6" s="159">
        <f>(3-(SUM(U6+W6+Y6)/30))+(COUNTIFS(AB6,"L"))+(COUNTIFS(AD6,"L"))+(COUNTIFS(AF6,"L"))+(COUNTIFS(AH6,"L"))</f>
        <v>1</v>
      </c>
      <c r="K6" s="52">
        <f>MAX(N6,O6,P6,Q6,R6,T6,V6,X6,AA6,AC6,AE6,AG6)</f>
        <v>226</v>
      </c>
      <c r="L6" s="148">
        <f>MAX((SUM(N6:P6)), (SUM(T6,V6,X6)), (SUM(AA6,AC6,AE6)), (SUM(AE6,AH6,AJ6)))</f>
        <v>602</v>
      </c>
      <c r="M6" s="145"/>
      <c r="N6" s="4">
        <v>164</v>
      </c>
      <c r="O6" s="4">
        <v>212</v>
      </c>
      <c r="P6" s="4">
        <v>226</v>
      </c>
      <c r="Q6" s="4">
        <v>200</v>
      </c>
      <c r="R6" s="4">
        <v>158</v>
      </c>
      <c r="S6" s="10">
        <f>SUM(N6:R6)</f>
        <v>960</v>
      </c>
      <c r="T6" s="51">
        <v>203</v>
      </c>
      <c r="U6" s="4">
        <v>30</v>
      </c>
      <c r="V6" s="4">
        <v>224</v>
      </c>
      <c r="W6" s="4">
        <v>30</v>
      </c>
      <c r="X6" s="4">
        <v>170</v>
      </c>
      <c r="Y6" s="4">
        <v>30</v>
      </c>
      <c r="Z6" s="1">
        <f>SUM(S6:Y6)</f>
        <v>1647</v>
      </c>
      <c r="AA6" s="4"/>
      <c r="AB6" s="4"/>
      <c r="AC6" s="4"/>
      <c r="AD6" s="4"/>
      <c r="AE6" s="4">
        <v>212</v>
      </c>
      <c r="AF6" s="4" t="s">
        <v>24</v>
      </c>
    </row>
    <row r="7" spans="1:39" x14ac:dyDescent="0.3">
      <c r="A7" s="9" t="s">
        <v>109</v>
      </c>
      <c r="B7" s="9">
        <v>11</v>
      </c>
      <c r="C7" s="9" t="s">
        <v>28</v>
      </c>
      <c r="D7" s="11">
        <v>4</v>
      </c>
      <c r="E7" s="50">
        <v>65</v>
      </c>
      <c r="F7" s="6">
        <f t="shared" ref="F7:F15" si="0">SUM(N7:R7)+T7+V7+X7+AA7+AC7+AE7+AG7</f>
        <v>1975</v>
      </c>
      <c r="G7" s="6">
        <f>COUNT(N7,O7,P7,Q7,R7,#REF!,T7,V7,X7,AA7,AC7, AE7, AG7)</f>
        <v>10</v>
      </c>
      <c r="H7" s="7">
        <f t="shared" ref="H7:H15" si="1">F7/G7</f>
        <v>197.5</v>
      </c>
      <c r="I7" s="159">
        <f t="shared" ref="I7:I15" si="2">((SUM(U7+W7+Y7))/30)+(COUNTIFS(AB7,"W")+(COUNTIFS(AD7,"W")+(COUNTIFS(AF7,"W")+(COUNTIFS(AH7,"W")))))</f>
        <v>3</v>
      </c>
      <c r="J7" s="159">
        <f t="shared" ref="J7:J15" si="3">(3-(SUM(U7+W7+Y7)/30))+(COUNTIFS(AB7,"L"))+(COUNTIFS(AD7,"L"))+(COUNTIFS(AF7,"L"))+(COUNTIFS(AH7,"L"))</f>
        <v>2</v>
      </c>
      <c r="K7" s="52">
        <f t="shared" ref="K7:K15" si="4">MAX(N7,O7,P7,Q7,R7,T7,V7,X7,AA7,AC7,AE7,AG7)</f>
        <v>248</v>
      </c>
      <c r="L7" s="148">
        <f t="shared" ref="L7:L15" si="5">MAX((SUM(N7:P7)), (SUM(T7,V7,X7)), (SUM(AA7,AC7,AE7)), (SUM(AE7,AH7,AJ7)))</f>
        <v>608</v>
      </c>
      <c r="M7" s="145"/>
      <c r="N7" s="4">
        <v>147</v>
      </c>
      <c r="O7" s="4">
        <v>186</v>
      </c>
      <c r="P7" s="4">
        <v>208</v>
      </c>
      <c r="Q7" s="4">
        <v>180</v>
      </c>
      <c r="R7" s="4">
        <v>182</v>
      </c>
      <c r="S7" s="10">
        <f t="shared" ref="S7:S15" si="6">SUM(N7:R7)</f>
        <v>903</v>
      </c>
      <c r="T7" s="51">
        <v>203</v>
      </c>
      <c r="U7" s="4">
        <v>30</v>
      </c>
      <c r="V7" s="4">
        <v>157</v>
      </c>
      <c r="W7" s="4">
        <v>0</v>
      </c>
      <c r="X7" s="4">
        <v>248</v>
      </c>
      <c r="Y7" s="4">
        <v>30</v>
      </c>
      <c r="Z7" s="1">
        <f t="shared" ref="Z7:Z15" si="7">SUM(S7:Y7)</f>
        <v>1571</v>
      </c>
      <c r="AA7" s="4">
        <v>236</v>
      </c>
      <c r="AB7" s="4" t="s">
        <v>23</v>
      </c>
      <c r="AC7" s="54">
        <v>228</v>
      </c>
      <c r="AD7" s="4" t="s">
        <v>24</v>
      </c>
    </row>
    <row r="8" spans="1:39" x14ac:dyDescent="0.3">
      <c r="A8" s="9" t="s">
        <v>402</v>
      </c>
      <c r="B8" s="9">
        <v>11</v>
      </c>
      <c r="C8" s="9" t="s">
        <v>28</v>
      </c>
      <c r="D8" s="11">
        <v>5</v>
      </c>
      <c r="E8" s="50">
        <v>30</v>
      </c>
      <c r="F8" s="6">
        <f t="shared" si="0"/>
        <v>1715</v>
      </c>
      <c r="G8" s="6">
        <f>COUNT(N8,O8,P8,Q8,R8,#REF!,T8,V8,X8,AA8,AC8, AE8, AG8)</f>
        <v>9</v>
      </c>
      <c r="H8" s="7">
        <f t="shared" si="1"/>
        <v>190.55555555555554</v>
      </c>
      <c r="I8" s="159">
        <f t="shared" si="2"/>
        <v>0</v>
      </c>
      <c r="J8" s="159">
        <f t="shared" si="3"/>
        <v>4</v>
      </c>
      <c r="K8" s="52">
        <f t="shared" si="4"/>
        <v>231</v>
      </c>
      <c r="L8" s="148">
        <f t="shared" si="5"/>
        <v>569</v>
      </c>
      <c r="M8" s="145"/>
      <c r="N8" s="4">
        <v>221</v>
      </c>
      <c r="O8" s="4">
        <v>162</v>
      </c>
      <c r="P8" s="4">
        <v>186</v>
      </c>
      <c r="Q8" s="4">
        <v>214</v>
      </c>
      <c r="R8" s="4">
        <v>231</v>
      </c>
      <c r="S8" s="10">
        <f t="shared" si="6"/>
        <v>1014</v>
      </c>
      <c r="T8" s="51">
        <v>166</v>
      </c>
      <c r="U8" s="4">
        <v>0</v>
      </c>
      <c r="V8" s="4">
        <v>190</v>
      </c>
      <c r="W8" s="4">
        <v>0</v>
      </c>
      <c r="X8" s="4">
        <v>174</v>
      </c>
      <c r="Y8" s="4">
        <v>0</v>
      </c>
      <c r="Z8" s="1">
        <f t="shared" si="7"/>
        <v>1544</v>
      </c>
      <c r="AA8" s="4">
        <v>171</v>
      </c>
      <c r="AB8" s="4" t="s">
        <v>24</v>
      </c>
    </row>
    <row r="9" spans="1:39" x14ac:dyDescent="0.3">
      <c r="A9" s="9" t="s">
        <v>128</v>
      </c>
      <c r="B9" s="9">
        <v>11</v>
      </c>
      <c r="C9" s="9" t="s">
        <v>28</v>
      </c>
      <c r="D9" s="11">
        <v>6</v>
      </c>
      <c r="E9" s="8"/>
      <c r="F9" s="6">
        <f t="shared" si="0"/>
        <v>1480</v>
      </c>
      <c r="G9" s="6">
        <f>COUNT(N9,O9,P9,Q9,R9,#REF!,T9,V9,X9,AA9,AC9, AE9, AG9)</f>
        <v>8</v>
      </c>
      <c r="H9" s="7">
        <f t="shared" si="1"/>
        <v>185</v>
      </c>
      <c r="I9" s="159">
        <f t="shared" si="2"/>
        <v>2</v>
      </c>
      <c r="J9" s="159">
        <f t="shared" si="3"/>
        <v>1</v>
      </c>
      <c r="K9" s="52">
        <f t="shared" si="4"/>
        <v>233</v>
      </c>
      <c r="L9" s="148">
        <f t="shared" si="5"/>
        <v>594</v>
      </c>
      <c r="M9" s="145"/>
      <c r="N9" s="4">
        <v>223</v>
      </c>
      <c r="O9" s="4">
        <v>203</v>
      </c>
      <c r="P9" s="4">
        <v>168</v>
      </c>
      <c r="Q9" s="4">
        <v>145</v>
      </c>
      <c r="R9" s="4">
        <v>167</v>
      </c>
      <c r="S9" s="10">
        <f t="shared" si="6"/>
        <v>906</v>
      </c>
      <c r="T9" s="51">
        <v>149</v>
      </c>
      <c r="U9" s="4">
        <v>0</v>
      </c>
      <c r="V9" s="4">
        <v>192</v>
      </c>
      <c r="W9" s="4">
        <v>30</v>
      </c>
      <c r="X9" s="4">
        <v>233</v>
      </c>
      <c r="Y9" s="4">
        <v>30</v>
      </c>
      <c r="Z9" s="1">
        <f t="shared" si="7"/>
        <v>1540</v>
      </c>
    </row>
    <row r="10" spans="1:39" x14ac:dyDescent="0.3">
      <c r="A10" s="9" t="s">
        <v>209</v>
      </c>
      <c r="B10" s="9">
        <v>11</v>
      </c>
      <c r="C10" s="9" t="s">
        <v>28</v>
      </c>
      <c r="D10" s="11">
        <v>7</v>
      </c>
      <c r="E10" s="8"/>
      <c r="F10" s="6">
        <f t="shared" si="0"/>
        <v>1472</v>
      </c>
      <c r="G10" s="6">
        <f>COUNT(N10,O10,P10,Q10,R10,#REF!,T10,V10,X10,AA10,AC10, AE10, AG10)</f>
        <v>8</v>
      </c>
      <c r="H10" s="7">
        <f t="shared" si="1"/>
        <v>184</v>
      </c>
      <c r="I10" s="159">
        <f t="shared" si="2"/>
        <v>1</v>
      </c>
      <c r="J10" s="159">
        <f t="shared" si="3"/>
        <v>2</v>
      </c>
      <c r="K10" s="52">
        <f t="shared" si="4"/>
        <v>198</v>
      </c>
      <c r="L10" s="148">
        <f t="shared" si="5"/>
        <v>585</v>
      </c>
      <c r="M10" s="145"/>
      <c r="N10" s="4">
        <v>184</v>
      </c>
      <c r="O10" s="4">
        <v>169</v>
      </c>
      <c r="P10" s="4">
        <v>190</v>
      </c>
      <c r="Q10" s="4">
        <v>188</v>
      </c>
      <c r="R10" s="4">
        <v>156</v>
      </c>
      <c r="S10" s="10">
        <f t="shared" si="6"/>
        <v>887</v>
      </c>
      <c r="T10" s="51">
        <v>189</v>
      </c>
      <c r="U10" s="4">
        <v>30</v>
      </c>
      <c r="V10" s="4">
        <v>198</v>
      </c>
      <c r="W10" s="4">
        <v>0</v>
      </c>
      <c r="X10" s="4">
        <v>198</v>
      </c>
      <c r="Y10" s="4">
        <v>0</v>
      </c>
      <c r="Z10" s="1">
        <f t="shared" si="7"/>
        <v>1502</v>
      </c>
    </row>
    <row r="11" spans="1:39" x14ac:dyDescent="0.3">
      <c r="A11" s="9" t="s">
        <v>191</v>
      </c>
      <c r="B11" s="9">
        <v>11</v>
      </c>
      <c r="C11" s="9" t="s">
        <v>28</v>
      </c>
      <c r="D11" s="11">
        <v>8</v>
      </c>
      <c r="E11" s="8"/>
      <c r="F11" s="6">
        <f t="shared" si="0"/>
        <v>1464</v>
      </c>
      <c r="G11" s="6">
        <f>COUNT(N11,O11,P11,Q11,R11,#REF!,T11,V11,X11,AA11,AC11, AE11, AG11)</f>
        <v>8</v>
      </c>
      <c r="H11" s="7">
        <f t="shared" si="1"/>
        <v>183</v>
      </c>
      <c r="I11" s="159">
        <f t="shared" si="2"/>
        <v>1</v>
      </c>
      <c r="J11" s="159">
        <f t="shared" si="3"/>
        <v>2</v>
      </c>
      <c r="K11" s="52">
        <f t="shared" si="4"/>
        <v>230</v>
      </c>
      <c r="L11" s="148">
        <f t="shared" si="5"/>
        <v>579</v>
      </c>
      <c r="M11" s="145"/>
      <c r="N11" s="4">
        <v>164</v>
      </c>
      <c r="O11" s="4">
        <v>164</v>
      </c>
      <c r="P11" s="4">
        <v>187</v>
      </c>
      <c r="Q11" s="4">
        <v>143</v>
      </c>
      <c r="R11" s="4">
        <v>227</v>
      </c>
      <c r="S11" s="10">
        <f t="shared" si="6"/>
        <v>885</v>
      </c>
      <c r="T11" s="51">
        <v>183</v>
      </c>
      <c r="U11" s="4">
        <v>0</v>
      </c>
      <c r="V11" s="4">
        <v>230</v>
      </c>
      <c r="W11" s="4">
        <v>30</v>
      </c>
      <c r="X11" s="4">
        <v>166</v>
      </c>
      <c r="Y11" s="4">
        <v>0</v>
      </c>
      <c r="Z11" s="1">
        <f t="shared" si="7"/>
        <v>1494</v>
      </c>
    </row>
    <row r="12" spans="1:39" x14ac:dyDescent="0.3">
      <c r="A12" s="9" t="s">
        <v>136</v>
      </c>
      <c r="B12" s="9">
        <v>11</v>
      </c>
      <c r="C12" s="9" t="s">
        <v>28</v>
      </c>
      <c r="D12" s="11">
        <v>9</v>
      </c>
      <c r="E12" s="8"/>
      <c r="F12" s="6">
        <f t="shared" si="0"/>
        <v>1395</v>
      </c>
      <c r="G12" s="6">
        <f>COUNT(N12,O12,P12,Q12,R12,#REF!,T12,V12,X12,AA12,AC12, AE12, AG12)</f>
        <v>8</v>
      </c>
      <c r="H12" s="7">
        <f t="shared" si="1"/>
        <v>174.375</v>
      </c>
      <c r="I12" s="159">
        <f t="shared" si="2"/>
        <v>1</v>
      </c>
      <c r="J12" s="159">
        <f t="shared" si="3"/>
        <v>2</v>
      </c>
      <c r="K12" s="52">
        <f t="shared" si="4"/>
        <v>225</v>
      </c>
      <c r="L12" s="148">
        <f t="shared" si="5"/>
        <v>580</v>
      </c>
      <c r="M12" s="145"/>
      <c r="N12" s="4">
        <v>225</v>
      </c>
      <c r="O12" s="4">
        <v>164</v>
      </c>
      <c r="P12" s="4">
        <v>191</v>
      </c>
      <c r="Q12" s="4">
        <v>176</v>
      </c>
      <c r="R12" s="4">
        <v>182</v>
      </c>
      <c r="S12" s="10">
        <f t="shared" si="6"/>
        <v>938</v>
      </c>
      <c r="T12" s="51">
        <v>168</v>
      </c>
      <c r="U12" s="4">
        <v>30</v>
      </c>
      <c r="V12" s="4">
        <v>130</v>
      </c>
      <c r="W12" s="4">
        <v>0</v>
      </c>
      <c r="X12" s="4">
        <v>159</v>
      </c>
      <c r="Y12" s="4">
        <v>0</v>
      </c>
      <c r="Z12" s="1">
        <f t="shared" si="7"/>
        <v>1425</v>
      </c>
    </row>
    <row r="13" spans="1:39" x14ac:dyDescent="0.3">
      <c r="A13" s="9" t="s">
        <v>189</v>
      </c>
      <c r="B13" s="9">
        <v>11</v>
      </c>
      <c r="C13" s="9" t="s">
        <v>28</v>
      </c>
      <c r="D13" s="11">
        <v>10</v>
      </c>
      <c r="E13" s="8"/>
      <c r="F13" s="6">
        <f t="shared" si="0"/>
        <v>1392</v>
      </c>
      <c r="G13" s="6">
        <f>COUNT(N13,O13,P13,Q13,R13,#REF!,T13,V13,X13,AA13,AC13, AE13, AG13)</f>
        <v>8</v>
      </c>
      <c r="H13" s="7">
        <f t="shared" si="1"/>
        <v>174</v>
      </c>
      <c r="I13" s="159">
        <f t="shared" si="2"/>
        <v>1</v>
      </c>
      <c r="J13" s="159">
        <f t="shared" si="3"/>
        <v>2</v>
      </c>
      <c r="K13" s="52">
        <f t="shared" si="4"/>
        <v>225</v>
      </c>
      <c r="L13" s="148">
        <f t="shared" si="5"/>
        <v>510</v>
      </c>
      <c r="M13" s="145"/>
      <c r="N13" s="4">
        <v>103</v>
      </c>
      <c r="O13" s="4">
        <v>144</v>
      </c>
      <c r="P13" s="4">
        <v>210</v>
      </c>
      <c r="Q13" s="4">
        <v>225</v>
      </c>
      <c r="R13" s="4">
        <v>200</v>
      </c>
      <c r="S13" s="10">
        <f t="shared" si="6"/>
        <v>882</v>
      </c>
      <c r="T13" s="51">
        <v>171</v>
      </c>
      <c r="U13" s="4">
        <v>0</v>
      </c>
      <c r="V13" s="4">
        <v>161</v>
      </c>
      <c r="W13" s="4">
        <v>0</v>
      </c>
      <c r="X13" s="4">
        <v>178</v>
      </c>
      <c r="Y13" s="4">
        <v>30</v>
      </c>
      <c r="Z13" s="24">
        <f t="shared" si="7"/>
        <v>1422</v>
      </c>
    </row>
    <row r="14" spans="1:39" x14ac:dyDescent="0.3">
      <c r="A14" s="9" t="s">
        <v>125</v>
      </c>
      <c r="B14" s="9">
        <v>11</v>
      </c>
      <c r="C14" s="9" t="s">
        <v>28</v>
      </c>
      <c r="D14" s="11">
        <v>11</v>
      </c>
      <c r="E14" s="8"/>
      <c r="F14" s="6">
        <f t="shared" si="0"/>
        <v>1367</v>
      </c>
      <c r="G14" s="6">
        <f>COUNT(N14,O14,P14,Q14,R14,#REF!,T14,V14,X14,AA14,AC14, AE14, AG14)</f>
        <v>8</v>
      </c>
      <c r="H14" s="7">
        <f t="shared" si="1"/>
        <v>170.875</v>
      </c>
      <c r="I14" s="159">
        <f t="shared" si="2"/>
        <v>1</v>
      </c>
      <c r="J14" s="159">
        <f t="shared" si="3"/>
        <v>2</v>
      </c>
      <c r="K14" s="52">
        <f t="shared" si="4"/>
        <v>237</v>
      </c>
      <c r="L14" s="148">
        <f t="shared" si="5"/>
        <v>585</v>
      </c>
      <c r="M14" s="145"/>
      <c r="N14" s="4">
        <v>157</v>
      </c>
      <c r="O14" s="4">
        <v>191</v>
      </c>
      <c r="P14" s="4">
        <v>237</v>
      </c>
      <c r="Q14" s="4">
        <v>173</v>
      </c>
      <c r="R14" s="4">
        <v>164</v>
      </c>
      <c r="S14" s="10">
        <f t="shared" si="6"/>
        <v>922</v>
      </c>
      <c r="T14" s="43">
        <v>144</v>
      </c>
      <c r="U14" s="55">
        <v>0</v>
      </c>
      <c r="V14" s="55">
        <v>164</v>
      </c>
      <c r="W14" s="55">
        <v>30</v>
      </c>
      <c r="X14" s="55">
        <v>137</v>
      </c>
      <c r="Y14" s="55">
        <v>0</v>
      </c>
      <c r="Z14" s="1">
        <f t="shared" si="7"/>
        <v>1397</v>
      </c>
    </row>
    <row r="15" spans="1:39" x14ac:dyDescent="0.3">
      <c r="A15" s="9" t="s">
        <v>240</v>
      </c>
      <c r="B15" s="9">
        <v>11</v>
      </c>
      <c r="C15" s="9" t="s">
        <v>28</v>
      </c>
      <c r="D15" s="11">
        <v>12</v>
      </c>
      <c r="E15" s="8"/>
      <c r="F15" s="6">
        <f t="shared" si="0"/>
        <v>1380</v>
      </c>
      <c r="G15" s="6">
        <f>COUNT(N15,O15,P15,Q15,R15,#REF!,T15,V15,X15,AA15,AC15, AE15, AG15)</f>
        <v>8</v>
      </c>
      <c r="H15" s="7">
        <f t="shared" si="1"/>
        <v>172.5</v>
      </c>
      <c r="I15" s="159">
        <f t="shared" si="2"/>
        <v>0</v>
      </c>
      <c r="J15" s="159">
        <f t="shared" si="3"/>
        <v>3</v>
      </c>
      <c r="K15" s="52">
        <f t="shared" si="4"/>
        <v>221</v>
      </c>
      <c r="L15" s="148">
        <f t="shared" si="5"/>
        <v>516</v>
      </c>
      <c r="M15" s="145"/>
      <c r="N15" s="4">
        <v>156</v>
      </c>
      <c r="O15" s="4">
        <v>186</v>
      </c>
      <c r="P15" s="4">
        <v>174</v>
      </c>
      <c r="Q15" s="4">
        <v>221</v>
      </c>
      <c r="R15" s="4">
        <v>170</v>
      </c>
      <c r="S15" s="10">
        <f t="shared" si="6"/>
        <v>907</v>
      </c>
      <c r="T15" s="4">
        <v>143</v>
      </c>
      <c r="U15" s="4">
        <v>0</v>
      </c>
      <c r="V15" s="4">
        <v>135</v>
      </c>
      <c r="W15" s="4">
        <v>0</v>
      </c>
      <c r="X15" s="4">
        <v>195</v>
      </c>
      <c r="Y15" s="4">
        <v>0</v>
      </c>
      <c r="Z15" s="1">
        <f t="shared" si="7"/>
        <v>1380</v>
      </c>
    </row>
    <row r="16" spans="1:39" x14ac:dyDescent="0.3">
      <c r="A16" s="9" t="s">
        <v>407</v>
      </c>
      <c r="B16" s="9">
        <v>11</v>
      </c>
      <c r="C16" s="9" t="s">
        <v>28</v>
      </c>
      <c r="D16" s="11">
        <v>13</v>
      </c>
      <c r="E16" s="8"/>
      <c r="F16" s="6">
        <f t="shared" ref="F16:F30" si="8">SUM(N16:R16)+T16+V16+X16+AA16+AC16+AE16+AG16</f>
        <v>863</v>
      </c>
      <c r="G16" s="6">
        <f>COUNT(N16,O16,P16,Q16,R16,#REF!,T16,V16,X16,AA16,AC16, AE16, AG16)</f>
        <v>5</v>
      </c>
      <c r="H16" s="7">
        <f t="shared" ref="H16:H31" si="9">F16/G16</f>
        <v>172.6</v>
      </c>
      <c r="I16" s="9"/>
      <c r="J16" s="9"/>
      <c r="K16" s="52">
        <f t="shared" ref="K16:K30" si="10">MAX(N16,O16,P16,Q16,R16,T16,V16,X16,AA16,AC16,AE16,AG16)</f>
        <v>206</v>
      </c>
      <c r="L16" s="148">
        <f t="shared" ref="L16:L30" si="11">MAX((SUM(N16:P16)), (SUM(T16,V16,X16)), (SUM(AA16,AC16,AE16)), (SUM(AE16,AH16,AJ16)))</f>
        <v>540</v>
      </c>
      <c r="M16" s="145"/>
      <c r="N16" s="4">
        <v>201</v>
      </c>
      <c r="O16" s="4">
        <v>206</v>
      </c>
      <c r="P16" s="4">
        <v>133</v>
      </c>
      <c r="Q16" s="4">
        <v>177</v>
      </c>
      <c r="R16" s="4">
        <v>146</v>
      </c>
      <c r="S16" s="10">
        <f t="shared" ref="S16:S30" si="12">SUM(N16:R16)</f>
        <v>863</v>
      </c>
      <c r="T16" s="19"/>
      <c r="U16" s="19"/>
      <c r="V16" s="19"/>
      <c r="W16" s="19"/>
      <c r="X16" s="19"/>
      <c r="Y16" s="19"/>
      <c r="Z16" s="56"/>
    </row>
    <row r="17" spans="1:33" x14ac:dyDescent="0.3">
      <c r="A17" s="9" t="s">
        <v>276</v>
      </c>
      <c r="B17" s="9">
        <v>11</v>
      </c>
      <c r="C17" s="9" t="s">
        <v>28</v>
      </c>
      <c r="D17" s="11">
        <v>14</v>
      </c>
      <c r="E17" s="8"/>
      <c r="F17" s="6">
        <f t="shared" si="8"/>
        <v>858</v>
      </c>
      <c r="G17" s="6">
        <f>COUNT(N17,O17,P17,Q17,R17,#REF!,T17,V17,X17,AA17,AC17, AE17, AG17)</f>
        <v>5</v>
      </c>
      <c r="H17" s="7">
        <f t="shared" si="9"/>
        <v>171.6</v>
      </c>
      <c r="I17" s="9"/>
      <c r="J17" s="9"/>
      <c r="K17" s="52">
        <f t="shared" si="10"/>
        <v>205</v>
      </c>
      <c r="L17" s="148">
        <f t="shared" si="11"/>
        <v>489</v>
      </c>
      <c r="M17" s="145"/>
      <c r="N17" s="4">
        <v>158</v>
      </c>
      <c r="O17" s="4">
        <v>158</v>
      </c>
      <c r="P17" s="4">
        <v>173</v>
      </c>
      <c r="Q17" s="4">
        <v>205</v>
      </c>
      <c r="R17" s="4">
        <v>164</v>
      </c>
      <c r="S17" s="10">
        <f t="shared" si="12"/>
        <v>858</v>
      </c>
      <c r="T17" s="19"/>
      <c r="U17" s="19"/>
      <c r="V17" s="19"/>
      <c r="W17" s="19"/>
      <c r="X17" s="19"/>
      <c r="Y17" s="19"/>
      <c r="Z17" s="56"/>
    </row>
    <row r="18" spans="1:33" x14ac:dyDescent="0.3">
      <c r="A18" s="9" t="s">
        <v>133</v>
      </c>
      <c r="B18" s="9">
        <v>11</v>
      </c>
      <c r="C18" s="9" t="s">
        <v>28</v>
      </c>
      <c r="D18" s="11">
        <v>15</v>
      </c>
      <c r="E18" s="8"/>
      <c r="F18" s="6">
        <f t="shared" si="8"/>
        <v>857</v>
      </c>
      <c r="G18" s="6">
        <f>COUNT(N18,O18,P18,Q18,R18,#REF!,T18,V18,X18,AA18,AC18, AE18, AG18)</f>
        <v>5</v>
      </c>
      <c r="H18" s="7">
        <f t="shared" si="9"/>
        <v>171.4</v>
      </c>
      <c r="I18" s="9"/>
      <c r="J18" s="9"/>
      <c r="K18" s="52">
        <f t="shared" si="10"/>
        <v>182</v>
      </c>
      <c r="L18" s="148">
        <f t="shared" si="11"/>
        <v>520</v>
      </c>
      <c r="M18" s="145"/>
      <c r="N18" s="4">
        <v>173</v>
      </c>
      <c r="O18" s="4">
        <v>182</v>
      </c>
      <c r="P18" s="4">
        <v>165</v>
      </c>
      <c r="Q18" s="4">
        <v>180</v>
      </c>
      <c r="R18" s="4">
        <v>157</v>
      </c>
      <c r="S18" s="10">
        <f t="shared" si="12"/>
        <v>857</v>
      </c>
      <c r="T18" s="19"/>
      <c r="U18" s="19"/>
      <c r="V18" s="19"/>
      <c r="W18" s="19"/>
      <c r="X18" s="19"/>
      <c r="Y18" s="19"/>
      <c r="Z18" s="56"/>
    </row>
    <row r="19" spans="1:33" x14ac:dyDescent="0.3">
      <c r="A19" s="9" t="s">
        <v>408</v>
      </c>
      <c r="B19" s="9">
        <v>11</v>
      </c>
      <c r="C19" s="9" t="s">
        <v>28</v>
      </c>
      <c r="D19" s="11">
        <v>16</v>
      </c>
      <c r="E19" s="8"/>
      <c r="F19" s="6">
        <f t="shared" si="8"/>
        <v>847</v>
      </c>
      <c r="G19" s="6">
        <f>COUNT(N19,O19,P19,Q19,R19,#REF!,T19,V19,X19,AA19,AC19, AE19, AG19)</f>
        <v>5</v>
      </c>
      <c r="H19" s="7">
        <f t="shared" si="9"/>
        <v>169.4</v>
      </c>
      <c r="I19" s="9"/>
      <c r="J19" s="9"/>
      <c r="K19" s="52">
        <f t="shared" si="10"/>
        <v>213</v>
      </c>
      <c r="L19" s="148">
        <f t="shared" si="11"/>
        <v>538</v>
      </c>
      <c r="M19" s="145"/>
      <c r="N19" s="4">
        <v>186</v>
      </c>
      <c r="O19" s="4">
        <v>139</v>
      </c>
      <c r="P19" s="4">
        <v>213</v>
      </c>
      <c r="Q19" s="4">
        <v>150</v>
      </c>
      <c r="R19" s="4">
        <v>159</v>
      </c>
      <c r="S19" s="10">
        <f t="shared" si="12"/>
        <v>847</v>
      </c>
      <c r="T19" s="19"/>
      <c r="U19" s="19"/>
      <c r="V19" s="19"/>
      <c r="W19" s="19"/>
      <c r="X19" s="19"/>
      <c r="Y19" s="19"/>
      <c r="Z19" s="56"/>
    </row>
    <row r="20" spans="1:33" x14ac:dyDescent="0.3">
      <c r="A20" s="9" t="s">
        <v>195</v>
      </c>
      <c r="B20" s="9">
        <v>11</v>
      </c>
      <c r="C20" s="9" t="s">
        <v>28</v>
      </c>
      <c r="D20" s="11">
        <v>17</v>
      </c>
      <c r="E20" s="8"/>
      <c r="F20" s="6">
        <f t="shared" si="8"/>
        <v>838</v>
      </c>
      <c r="G20" s="6">
        <f>COUNT(N20,O20,P20,Q20,R20,#REF!,T20,V20,X20,AA20,AC20, AE20, AG20)</f>
        <v>5</v>
      </c>
      <c r="H20" s="7">
        <f t="shared" si="9"/>
        <v>167.6</v>
      </c>
      <c r="I20" s="9"/>
      <c r="J20" s="9"/>
      <c r="K20" s="52">
        <f t="shared" si="10"/>
        <v>193</v>
      </c>
      <c r="L20" s="148">
        <f t="shared" si="11"/>
        <v>480</v>
      </c>
      <c r="M20" s="145"/>
      <c r="N20" s="4">
        <v>136</v>
      </c>
      <c r="O20" s="4">
        <v>170</v>
      </c>
      <c r="P20" s="4">
        <v>174</v>
      </c>
      <c r="Q20" s="4">
        <v>165</v>
      </c>
      <c r="R20" s="4">
        <v>193</v>
      </c>
      <c r="S20" s="10">
        <f t="shared" si="12"/>
        <v>838</v>
      </c>
      <c r="T20" s="19"/>
      <c r="U20" s="19"/>
      <c r="V20" s="19"/>
      <c r="W20" s="19"/>
      <c r="X20" s="19"/>
      <c r="Y20" s="19"/>
      <c r="Z20" s="56"/>
    </row>
    <row r="21" spans="1:33" x14ac:dyDescent="0.3">
      <c r="A21" s="9" t="s">
        <v>248</v>
      </c>
      <c r="B21" s="9">
        <v>11</v>
      </c>
      <c r="C21" s="9" t="s">
        <v>28</v>
      </c>
      <c r="D21" s="11">
        <v>18</v>
      </c>
      <c r="E21" s="8"/>
      <c r="F21" s="6">
        <f t="shared" si="8"/>
        <v>834</v>
      </c>
      <c r="G21" s="6">
        <f>COUNT(N21,O21,P21,Q21,R21,#REF!,T21,V21,X21,AA21,AC21, AE21, AG21)</f>
        <v>5</v>
      </c>
      <c r="H21" s="7">
        <f t="shared" si="9"/>
        <v>166.8</v>
      </c>
      <c r="I21" s="9"/>
      <c r="J21" s="9"/>
      <c r="K21" s="52">
        <f t="shared" si="10"/>
        <v>198</v>
      </c>
      <c r="L21" s="148">
        <f t="shared" si="11"/>
        <v>480</v>
      </c>
      <c r="M21" s="145"/>
      <c r="N21" s="4">
        <v>116</v>
      </c>
      <c r="O21" s="4">
        <v>198</v>
      </c>
      <c r="P21" s="4">
        <v>166</v>
      </c>
      <c r="Q21" s="4">
        <v>156</v>
      </c>
      <c r="R21" s="4">
        <v>198</v>
      </c>
      <c r="S21" s="10">
        <f t="shared" si="12"/>
        <v>834</v>
      </c>
      <c r="T21" s="19"/>
      <c r="U21" s="19"/>
      <c r="V21" s="19"/>
      <c r="W21" s="19"/>
      <c r="X21" s="19"/>
      <c r="Y21" s="19"/>
      <c r="Z21" s="56"/>
    </row>
    <row r="22" spans="1:33" x14ac:dyDescent="0.3">
      <c r="A22" s="9" t="s">
        <v>166</v>
      </c>
      <c r="B22" s="9">
        <v>11</v>
      </c>
      <c r="C22" s="9" t="s">
        <v>28</v>
      </c>
      <c r="D22" s="11">
        <v>19</v>
      </c>
      <c r="E22" s="8"/>
      <c r="F22" s="6">
        <f t="shared" si="8"/>
        <v>831</v>
      </c>
      <c r="G22" s="6">
        <f>COUNT(N22,O22,P22,Q22,R22,#REF!,T22,V22,X22,AA22,AC22, AE22, AG22)</f>
        <v>5</v>
      </c>
      <c r="H22" s="7">
        <f t="shared" si="9"/>
        <v>166.2</v>
      </c>
      <c r="I22" s="9"/>
      <c r="J22" s="9"/>
      <c r="K22" s="52">
        <f t="shared" si="10"/>
        <v>204</v>
      </c>
      <c r="L22" s="148">
        <f t="shared" si="11"/>
        <v>476</v>
      </c>
      <c r="M22" s="145"/>
      <c r="N22" s="4">
        <v>157</v>
      </c>
      <c r="O22" s="4">
        <v>158</v>
      </c>
      <c r="P22" s="4">
        <v>161</v>
      </c>
      <c r="Q22" s="4">
        <v>151</v>
      </c>
      <c r="R22" s="4">
        <v>204</v>
      </c>
      <c r="S22" s="10">
        <f t="shared" si="12"/>
        <v>831</v>
      </c>
      <c r="T22" s="19"/>
      <c r="U22" s="19"/>
      <c r="V22" s="19"/>
      <c r="W22" s="19"/>
      <c r="X22" s="19"/>
      <c r="Y22" s="19"/>
      <c r="Z22" s="56"/>
    </row>
    <row r="23" spans="1:33" x14ac:dyDescent="0.3">
      <c r="A23" s="9" t="s">
        <v>409</v>
      </c>
      <c r="B23" s="9">
        <v>11</v>
      </c>
      <c r="C23" s="9" t="s">
        <v>28</v>
      </c>
      <c r="D23" s="11">
        <v>20</v>
      </c>
      <c r="E23" s="8"/>
      <c r="F23" s="6">
        <f t="shared" si="8"/>
        <v>829</v>
      </c>
      <c r="G23" s="6">
        <f>COUNT(N23,O23,P23,Q23,R23,#REF!,T23,V23,X23,AA23,AC23, AE23, AG23)</f>
        <v>5</v>
      </c>
      <c r="H23" s="7">
        <f t="shared" si="9"/>
        <v>165.8</v>
      </c>
      <c r="I23" s="9"/>
      <c r="J23" s="9"/>
      <c r="K23" s="52">
        <f t="shared" si="10"/>
        <v>177</v>
      </c>
      <c r="L23" s="148">
        <f t="shared" si="11"/>
        <v>507</v>
      </c>
      <c r="M23" s="145"/>
      <c r="N23" s="4">
        <v>154</v>
      </c>
      <c r="O23" s="4">
        <v>177</v>
      </c>
      <c r="P23" s="4">
        <v>176</v>
      </c>
      <c r="Q23" s="4">
        <v>154</v>
      </c>
      <c r="R23" s="4">
        <v>168</v>
      </c>
      <c r="S23" s="10">
        <f t="shared" si="12"/>
        <v>829</v>
      </c>
      <c r="T23" s="19"/>
      <c r="U23" s="19"/>
      <c r="V23" s="19"/>
      <c r="W23" s="19"/>
      <c r="X23" s="19"/>
      <c r="Y23" s="19"/>
      <c r="Z23" s="56"/>
    </row>
    <row r="24" spans="1:33" x14ac:dyDescent="0.3">
      <c r="A24" s="9" t="s">
        <v>345</v>
      </c>
      <c r="B24" s="9">
        <v>11</v>
      </c>
      <c r="C24" s="9" t="s">
        <v>28</v>
      </c>
      <c r="D24" s="11">
        <v>21</v>
      </c>
      <c r="E24" s="8"/>
      <c r="F24" s="6">
        <f t="shared" si="8"/>
        <v>807</v>
      </c>
      <c r="G24" s="6">
        <f>COUNT(N24,O24,P24,Q24,R24,#REF!,T24,V24,X24,AA24,AC24, AE24, AG24)</f>
        <v>5</v>
      </c>
      <c r="H24" s="7">
        <f t="shared" si="9"/>
        <v>161.4</v>
      </c>
      <c r="I24" s="9"/>
      <c r="J24" s="9"/>
      <c r="K24" s="52">
        <f t="shared" si="10"/>
        <v>179</v>
      </c>
      <c r="L24" s="148">
        <f t="shared" si="11"/>
        <v>520</v>
      </c>
      <c r="M24" s="145"/>
      <c r="N24" s="4">
        <v>179</v>
      </c>
      <c r="O24" s="4">
        <v>179</v>
      </c>
      <c r="P24" s="4">
        <v>162</v>
      </c>
      <c r="Q24" s="4">
        <v>157</v>
      </c>
      <c r="R24" s="4">
        <v>130</v>
      </c>
      <c r="S24" s="10">
        <f t="shared" si="12"/>
        <v>807</v>
      </c>
      <c r="T24" s="16"/>
      <c r="U24" s="16"/>
      <c r="V24" s="16"/>
      <c r="W24" s="16"/>
      <c r="X24" s="16"/>
      <c r="Y24" s="16"/>
      <c r="Z24" s="56"/>
    </row>
    <row r="25" spans="1:33" x14ac:dyDescent="0.3">
      <c r="A25" s="9" t="s">
        <v>410</v>
      </c>
      <c r="B25" s="9">
        <v>11</v>
      </c>
      <c r="C25" s="9" t="s">
        <v>28</v>
      </c>
      <c r="D25" s="11">
        <v>22</v>
      </c>
      <c r="E25" s="8"/>
      <c r="F25" s="6">
        <f t="shared" si="8"/>
        <v>781</v>
      </c>
      <c r="G25" s="6">
        <f>COUNT(N25,O25,P25,Q25,R25,#REF!,T25,V25,X25,AA25,AC25, AE25, AG25)</f>
        <v>5</v>
      </c>
      <c r="H25" s="7">
        <f t="shared" si="9"/>
        <v>156.19999999999999</v>
      </c>
      <c r="I25" s="9"/>
      <c r="J25" s="9"/>
      <c r="K25" s="52">
        <f t="shared" si="10"/>
        <v>176</v>
      </c>
      <c r="L25" s="148">
        <f t="shared" si="11"/>
        <v>473</v>
      </c>
      <c r="M25" s="145"/>
      <c r="N25" s="4">
        <v>176</v>
      </c>
      <c r="O25" s="4">
        <v>157</v>
      </c>
      <c r="P25" s="4">
        <v>140</v>
      </c>
      <c r="Q25" s="4">
        <v>169</v>
      </c>
      <c r="R25" s="4">
        <v>139</v>
      </c>
      <c r="S25" s="10">
        <f t="shared" si="12"/>
        <v>781</v>
      </c>
      <c r="T25" s="16"/>
      <c r="U25" s="16"/>
      <c r="V25" s="16"/>
      <c r="W25" s="16"/>
      <c r="X25" s="16"/>
      <c r="Y25" s="16"/>
      <c r="Z25" s="56"/>
    </row>
    <row r="26" spans="1:33" x14ac:dyDescent="0.3">
      <c r="A26" s="9" t="s">
        <v>411</v>
      </c>
      <c r="B26" s="9">
        <v>11</v>
      </c>
      <c r="C26" s="9" t="s">
        <v>28</v>
      </c>
      <c r="D26" s="11">
        <v>23</v>
      </c>
      <c r="E26" s="8"/>
      <c r="F26" s="6">
        <f t="shared" si="8"/>
        <v>778</v>
      </c>
      <c r="G26" s="6">
        <f>COUNT(N26,O26,P26,Q26,R26,#REF!,T26,V26,X26,AA26,AC26, AE26, AG26)</f>
        <v>5</v>
      </c>
      <c r="H26" s="7">
        <f t="shared" si="9"/>
        <v>155.6</v>
      </c>
      <c r="I26" s="9"/>
      <c r="J26" s="9"/>
      <c r="K26" s="52">
        <f t="shared" si="10"/>
        <v>191</v>
      </c>
      <c r="L26" s="148">
        <f t="shared" si="11"/>
        <v>471</v>
      </c>
      <c r="M26" s="145"/>
      <c r="N26" s="4">
        <v>167</v>
      </c>
      <c r="O26" s="4">
        <v>139</v>
      </c>
      <c r="P26" s="4">
        <v>165</v>
      </c>
      <c r="Q26" s="4">
        <v>116</v>
      </c>
      <c r="R26" s="4">
        <v>191</v>
      </c>
      <c r="S26" s="10">
        <f t="shared" si="12"/>
        <v>778</v>
      </c>
      <c r="T26" s="16"/>
      <c r="U26" s="16"/>
      <c r="V26" s="16"/>
      <c r="W26" s="16"/>
      <c r="X26" s="16"/>
      <c r="Y26" s="16"/>
      <c r="Z26" s="56"/>
    </row>
    <row r="27" spans="1:33" x14ac:dyDescent="0.3">
      <c r="A27" s="9" t="s">
        <v>296</v>
      </c>
      <c r="B27" s="9">
        <v>11</v>
      </c>
      <c r="C27" s="9" t="s">
        <v>28</v>
      </c>
      <c r="D27" s="11">
        <v>24</v>
      </c>
      <c r="E27" s="8"/>
      <c r="F27" s="6">
        <f t="shared" si="8"/>
        <v>777</v>
      </c>
      <c r="G27" s="6">
        <f>COUNT(N27,O27,P27,Q27,R27,#REF!,T27,V27,X27,AA27,AC27, AE27, AG27)</f>
        <v>5</v>
      </c>
      <c r="H27" s="7">
        <f t="shared" si="9"/>
        <v>155.4</v>
      </c>
      <c r="I27" s="9"/>
      <c r="J27" s="9"/>
      <c r="K27" s="52">
        <f t="shared" si="10"/>
        <v>212</v>
      </c>
      <c r="L27" s="148">
        <f t="shared" si="11"/>
        <v>441</v>
      </c>
      <c r="M27" s="145"/>
      <c r="N27" s="4">
        <v>134</v>
      </c>
      <c r="O27" s="4">
        <v>163</v>
      </c>
      <c r="P27" s="4">
        <v>144</v>
      </c>
      <c r="Q27" s="4">
        <v>212</v>
      </c>
      <c r="R27" s="4">
        <v>124</v>
      </c>
      <c r="S27" s="10">
        <f t="shared" si="12"/>
        <v>777</v>
      </c>
      <c r="T27" s="16"/>
      <c r="U27" s="16"/>
      <c r="V27" s="16"/>
      <c r="W27" s="16"/>
      <c r="X27" s="16"/>
      <c r="Y27" s="16"/>
      <c r="Z27" s="56"/>
    </row>
    <row r="28" spans="1:33" x14ac:dyDescent="0.3">
      <c r="A28" s="9" t="s">
        <v>241</v>
      </c>
      <c r="B28" s="9">
        <v>11</v>
      </c>
      <c r="C28" s="9" t="s">
        <v>28</v>
      </c>
      <c r="D28" s="11">
        <v>25</v>
      </c>
      <c r="E28" s="8"/>
      <c r="F28" s="6">
        <f t="shared" si="8"/>
        <v>733</v>
      </c>
      <c r="G28" s="6">
        <f>COUNT(N28,O28,P28,Q28,R28,#REF!,T28,V28,X28,AA28,AC28, AE28, AG28)</f>
        <v>5</v>
      </c>
      <c r="H28" s="7">
        <f t="shared" si="9"/>
        <v>146.6</v>
      </c>
      <c r="I28" s="9"/>
      <c r="J28" s="9"/>
      <c r="K28" s="52">
        <f t="shared" si="10"/>
        <v>155</v>
      </c>
      <c r="L28" s="148">
        <f t="shared" si="11"/>
        <v>451</v>
      </c>
      <c r="M28" s="145"/>
      <c r="N28" s="4">
        <v>155</v>
      </c>
      <c r="O28" s="4">
        <v>147</v>
      </c>
      <c r="P28" s="4">
        <v>149</v>
      </c>
      <c r="Q28" s="4">
        <v>148</v>
      </c>
      <c r="R28" s="4">
        <v>134</v>
      </c>
      <c r="S28" s="10">
        <f t="shared" si="12"/>
        <v>733</v>
      </c>
      <c r="T28" s="16"/>
      <c r="U28" s="16"/>
      <c r="V28" s="16"/>
      <c r="W28" s="16"/>
      <c r="X28" s="16"/>
      <c r="Y28" s="16"/>
      <c r="Z28" s="56"/>
    </row>
    <row r="29" spans="1:33" x14ac:dyDescent="0.3">
      <c r="A29" s="9" t="s">
        <v>243</v>
      </c>
      <c r="B29" s="9">
        <v>11</v>
      </c>
      <c r="C29" s="9" t="s">
        <v>28</v>
      </c>
      <c r="D29" s="11" t="s">
        <v>12</v>
      </c>
      <c r="E29" s="8"/>
      <c r="F29" s="6">
        <f t="shared" si="8"/>
        <v>728</v>
      </c>
      <c r="G29" s="6">
        <f>COUNT(N29,O29,P29,Q29,R29,#REF!,T29,V29,X29,AA29,AC29, AE29, AG29)</f>
        <v>5</v>
      </c>
      <c r="H29" s="7">
        <f t="shared" si="9"/>
        <v>145.6</v>
      </c>
      <c r="I29" s="9"/>
      <c r="J29" s="9"/>
      <c r="K29" s="52">
        <f t="shared" si="10"/>
        <v>189</v>
      </c>
      <c r="L29" s="148">
        <f t="shared" si="11"/>
        <v>399</v>
      </c>
      <c r="M29" s="145"/>
      <c r="N29" s="4">
        <v>120</v>
      </c>
      <c r="O29" s="4">
        <v>147</v>
      </c>
      <c r="P29" s="4">
        <v>132</v>
      </c>
      <c r="Q29" s="4">
        <v>189</v>
      </c>
      <c r="R29" s="4">
        <v>140</v>
      </c>
      <c r="S29" s="10">
        <f t="shared" si="12"/>
        <v>728</v>
      </c>
      <c r="T29" s="16"/>
      <c r="U29" s="16"/>
      <c r="V29" s="16"/>
      <c r="W29" s="16"/>
      <c r="X29" s="16"/>
      <c r="Y29" s="16"/>
      <c r="Z29" s="56"/>
    </row>
    <row r="30" spans="1:33" x14ac:dyDescent="0.3">
      <c r="A30" s="9" t="s">
        <v>412</v>
      </c>
      <c r="B30" s="9">
        <v>11</v>
      </c>
      <c r="C30" s="9" t="s">
        <v>28</v>
      </c>
      <c r="D30" s="11" t="s">
        <v>12</v>
      </c>
      <c r="E30" s="8"/>
      <c r="F30" s="6">
        <f t="shared" si="8"/>
        <v>728</v>
      </c>
      <c r="G30" s="6">
        <f>COUNT(N30,O30,P30,Q30,R30,#REF!,T30,V30,X30,AA30,AC30, AE30, AG30)</f>
        <v>5</v>
      </c>
      <c r="H30" s="7">
        <f t="shared" si="9"/>
        <v>145.6</v>
      </c>
      <c r="I30" s="9"/>
      <c r="J30" s="9"/>
      <c r="K30" s="52">
        <f t="shared" si="10"/>
        <v>176</v>
      </c>
      <c r="L30" s="148">
        <f t="shared" si="11"/>
        <v>457</v>
      </c>
      <c r="M30" s="145"/>
      <c r="N30" s="4">
        <v>176</v>
      </c>
      <c r="O30" s="4">
        <v>161</v>
      </c>
      <c r="P30" s="4">
        <v>120</v>
      </c>
      <c r="Q30" s="4">
        <v>135</v>
      </c>
      <c r="R30" s="4">
        <v>136</v>
      </c>
      <c r="S30" s="10">
        <f t="shared" si="12"/>
        <v>728</v>
      </c>
      <c r="T30" s="16"/>
      <c r="U30" s="16"/>
      <c r="V30" s="16"/>
      <c r="W30" s="16"/>
      <c r="X30" s="16"/>
      <c r="Y30" s="16"/>
      <c r="Z30" s="56"/>
    </row>
    <row r="31" spans="1:33" x14ac:dyDescent="0.3">
      <c r="F31" s="48">
        <f>SUM(F4:F30)</f>
        <v>31574</v>
      </c>
      <c r="G31" s="48">
        <f>SUM(G4:G30)</f>
        <v>179</v>
      </c>
      <c r="H31" s="49">
        <f t="shared" si="9"/>
        <v>176.39106145251398</v>
      </c>
      <c r="N31">
        <f>AVERAGE(N4:N30)</f>
        <v>169.55555555555554</v>
      </c>
      <c r="O31">
        <f>AVERAGE(O4:O30)</f>
        <v>172.11111111111111</v>
      </c>
      <c r="P31">
        <f>AVERAGE(P4:P30)</f>
        <v>173.62962962962962</v>
      </c>
      <c r="Q31">
        <f>AVERAGE(Q4:Q30)</f>
        <v>173.66666666666666</v>
      </c>
      <c r="R31">
        <f>AVERAGE(R4:R30)</f>
        <v>172.88888888888889</v>
      </c>
      <c r="T31">
        <f>AVERAGE(T4:T30)</f>
        <v>172.91666666666666</v>
      </c>
      <c r="V31">
        <f>AVERAGE(V4:V30)</f>
        <v>185.41666666666666</v>
      </c>
      <c r="X31">
        <f>AVERAGE(X4:X30)</f>
        <v>193.33333333333334</v>
      </c>
      <c r="AA31">
        <f>AVERAGE(AA4:AA30)</f>
        <v>203.5</v>
      </c>
      <c r="AC31">
        <f>AVERAGE(AC4:AC30)</f>
        <v>241</v>
      </c>
      <c r="AE31">
        <f>AVERAGE(AE4:AE30)</f>
        <v>216.5</v>
      </c>
      <c r="AG31">
        <f>AVERAGE(AG4:AG30)</f>
        <v>181</v>
      </c>
    </row>
    <row r="33" spans="1:39" x14ac:dyDescent="0.3">
      <c r="A33" s="587" t="s">
        <v>42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7"/>
      <c r="AH33" s="587"/>
      <c r="AI33" s="158"/>
      <c r="AJ33" s="158"/>
      <c r="AK33" s="158"/>
      <c r="AL33" s="158"/>
      <c r="AM33" s="158"/>
    </row>
    <row r="34" spans="1:39" x14ac:dyDescent="0.3">
      <c r="A34" s="587"/>
      <c r="B34" s="587"/>
      <c r="C34" s="587"/>
      <c r="D34" s="587"/>
      <c r="E34" s="587"/>
      <c r="F34" s="587"/>
      <c r="G34" s="587"/>
      <c r="H34" s="587"/>
      <c r="I34" s="587"/>
      <c r="J34" s="587"/>
      <c r="K34" s="587"/>
      <c r="L34" s="587"/>
      <c r="M34" s="587"/>
      <c r="N34" s="587"/>
      <c r="O34" s="587"/>
      <c r="P34" s="587"/>
      <c r="Q34" s="587"/>
      <c r="R34" s="587"/>
      <c r="S34" s="587"/>
      <c r="T34" s="587"/>
      <c r="U34" s="587"/>
      <c r="V34" s="587"/>
      <c r="W34" s="587"/>
      <c r="X34" s="587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158"/>
      <c r="AJ34" s="158"/>
      <c r="AK34" s="158"/>
      <c r="AL34" s="158"/>
      <c r="AM34" s="158"/>
    </row>
    <row r="35" spans="1:39" x14ac:dyDescent="0.3">
      <c r="A35" s="10" t="s">
        <v>0</v>
      </c>
      <c r="B35" s="10"/>
      <c r="C35" s="10"/>
      <c r="D35" s="10" t="s">
        <v>2</v>
      </c>
      <c r="E35" s="77">
        <f>SUM(E36:E40)</f>
        <v>970</v>
      </c>
      <c r="F35" s="11" t="s">
        <v>4</v>
      </c>
      <c r="G35" s="10" t="s">
        <v>5</v>
      </c>
      <c r="H35" s="10" t="s">
        <v>6</v>
      </c>
      <c r="I35" s="1" t="s">
        <v>23</v>
      </c>
      <c r="J35" s="1" t="s">
        <v>24</v>
      </c>
      <c r="K35" s="1" t="s">
        <v>25</v>
      </c>
      <c r="L35" s="1" t="s">
        <v>26</v>
      </c>
      <c r="M35" s="97" t="s">
        <v>9</v>
      </c>
      <c r="N35" s="10">
        <v>1</v>
      </c>
      <c r="O35" s="10">
        <v>2</v>
      </c>
      <c r="P35" s="10">
        <v>3</v>
      </c>
      <c r="Q35" s="10">
        <v>4</v>
      </c>
      <c r="R35" s="10">
        <v>5</v>
      </c>
      <c r="S35" s="10" t="s">
        <v>8</v>
      </c>
      <c r="T35" s="10">
        <v>6</v>
      </c>
      <c r="U35" s="10" t="s">
        <v>7</v>
      </c>
      <c r="V35" s="10">
        <v>7</v>
      </c>
      <c r="W35" s="10" t="s">
        <v>7</v>
      </c>
      <c r="X35" s="10">
        <v>8</v>
      </c>
      <c r="Y35" s="10" t="s">
        <v>7</v>
      </c>
      <c r="Z35" s="10" t="s">
        <v>8</v>
      </c>
      <c r="AA35" s="10">
        <v>9</v>
      </c>
      <c r="AB35" s="10"/>
      <c r="AC35" s="10">
        <v>10</v>
      </c>
      <c r="AD35" s="10"/>
      <c r="AE35" s="10">
        <v>11</v>
      </c>
      <c r="AF35" s="10"/>
      <c r="AG35" s="10">
        <v>12</v>
      </c>
      <c r="AH35" s="10"/>
    </row>
    <row r="36" spans="1:39" x14ac:dyDescent="0.3">
      <c r="A36" s="17" t="s">
        <v>404</v>
      </c>
      <c r="B36" s="9">
        <v>11</v>
      </c>
      <c r="C36" s="9" t="s">
        <v>28</v>
      </c>
      <c r="D36" s="10">
        <v>1</v>
      </c>
      <c r="E36" s="50">
        <v>500</v>
      </c>
      <c r="F36" s="11">
        <f>SUM(N36:R36)+T36+V36+X36+AA36+AC36+AE36+AG36</f>
        <v>1560</v>
      </c>
      <c r="G36" s="10">
        <f>COUNT(N36,O36,P36,Q36,R36,#REF!,T36,V36,X36,AA36,AC36,AE36,AG36)</f>
        <v>9</v>
      </c>
      <c r="H36" s="15">
        <f>F36/G36</f>
        <v>173.33333333333334</v>
      </c>
      <c r="I36" s="159">
        <f>((SUM(U36+W36+Y36))/30)+(COUNTIFS(AB36,"W")+(COUNTIFS(AD36,"W")+(COUNTIFS(AF36,"W")+(COUNTIFS(AH36,"W")))))</f>
        <v>4</v>
      </c>
      <c r="J36" s="159">
        <f>(3-(SUM(U36+W36+Y36)/30))+(COUNTIFS(AB36,"L"))+(COUNTIFS(AD36,"L"))+(COUNTIFS(AF36,"L"))+(COUNTIFS(AH36,"L"))</f>
        <v>0</v>
      </c>
      <c r="K36" s="52">
        <f>MAX(N36,O36,P36,Q36,R36,T36,V36,X36,AA36,AC36,AE36,AG36)</f>
        <v>202</v>
      </c>
      <c r="L36" s="148">
        <f>MAX((SUM(N36:P36)), (SUM(T36,V36,X36)), (SUM(AA36,AC36,AE36)), (SUM(AE36,AH36,E36)))</f>
        <v>538</v>
      </c>
      <c r="M36" s="331">
        <v>39</v>
      </c>
      <c r="N36" s="127">
        <v>115</v>
      </c>
      <c r="O36" s="127">
        <v>196</v>
      </c>
      <c r="P36" s="127">
        <v>139</v>
      </c>
      <c r="Q36" s="127">
        <v>191</v>
      </c>
      <c r="R36" s="127">
        <v>183</v>
      </c>
      <c r="S36" s="10">
        <f>SUM(N36:R36)+(M36*5)</f>
        <v>1019</v>
      </c>
      <c r="T36" s="127">
        <v>166</v>
      </c>
      <c r="U36" s="127">
        <v>30</v>
      </c>
      <c r="V36" s="127">
        <v>170</v>
      </c>
      <c r="W36" s="127">
        <v>30</v>
      </c>
      <c r="X36" s="127">
        <v>202</v>
      </c>
      <c r="Y36" s="127">
        <v>30</v>
      </c>
      <c r="Z36" s="10">
        <f>SUM(S36:Y36)+(M36*3)</f>
        <v>1764</v>
      </c>
      <c r="AA36" s="13"/>
      <c r="AB36" s="13"/>
      <c r="AC36" s="13"/>
      <c r="AD36" s="13"/>
      <c r="AE36" s="13"/>
      <c r="AF36" s="13"/>
      <c r="AG36" s="13">
        <v>198</v>
      </c>
      <c r="AH36" s="13" t="s">
        <v>23</v>
      </c>
    </row>
    <row r="37" spans="1:39" x14ac:dyDescent="0.3">
      <c r="A37" s="9" t="s">
        <v>162</v>
      </c>
      <c r="B37" s="9">
        <v>11</v>
      </c>
      <c r="C37" s="9" t="s">
        <v>28</v>
      </c>
      <c r="D37" s="10">
        <v>2</v>
      </c>
      <c r="E37" s="50">
        <v>250</v>
      </c>
      <c r="F37" s="11">
        <f>SUM(N37:R37)+T37+V37+X37+AA37+AC37+AE37+AG37</f>
        <v>1822</v>
      </c>
      <c r="G37" s="10">
        <f>COUNT(N37,O37,P37,Q37,R37,#REF!,T37,V37,X37,AA37,AC37,AE37,AG37)</f>
        <v>12</v>
      </c>
      <c r="H37" s="15">
        <f>F37/G37</f>
        <v>151.83333333333334</v>
      </c>
      <c r="I37" s="159">
        <f>((SUM(U37+W37+Y37))/30)+(COUNTIFS(AB37,"W")+(COUNTIFS(AD37,"W")+(COUNTIFS(AF37,"W")+(COUNTIFS(AH37,"W")))))</f>
        <v>5</v>
      </c>
      <c r="J37" s="159">
        <f>(3-(SUM(U37+W37+Y37)/30))+(COUNTIFS(AB37,"L"))+(COUNTIFS(AD37,"L"))+(COUNTIFS(AF37,"L"))+(COUNTIFS(AH37,"L"))</f>
        <v>2</v>
      </c>
      <c r="K37" s="52">
        <f>MAX(N37,O37,P37,Q37,R37,T37,V37,X37,AA37,AC37,AE37,AG37)</f>
        <v>212</v>
      </c>
      <c r="L37" s="148">
        <f>MAX((SUM(N37:P37)), (SUM(T37,V37,X37)), (SUM(AA37,AC37,AE37)), (SUM(AE37,AH37,E37)))</f>
        <v>518</v>
      </c>
      <c r="M37" s="332">
        <v>48</v>
      </c>
      <c r="N37" s="127">
        <v>139</v>
      </c>
      <c r="O37" s="127">
        <v>93</v>
      </c>
      <c r="P37" s="127">
        <v>157</v>
      </c>
      <c r="Q37" s="127">
        <v>151</v>
      </c>
      <c r="R37" s="127">
        <v>167</v>
      </c>
      <c r="S37" s="10">
        <f>SUM(N37:R37)+(M37*5)</f>
        <v>947</v>
      </c>
      <c r="T37" s="127">
        <v>212</v>
      </c>
      <c r="U37" s="127">
        <v>30</v>
      </c>
      <c r="V37" s="127">
        <v>153</v>
      </c>
      <c r="W37" s="127">
        <v>30</v>
      </c>
      <c r="X37" s="127">
        <v>153</v>
      </c>
      <c r="Y37" s="127">
        <v>0</v>
      </c>
      <c r="Z37" s="10">
        <f>SUM(S37:Y37)+(M37*3)</f>
        <v>1669</v>
      </c>
      <c r="AA37" s="13">
        <v>134</v>
      </c>
      <c r="AB37" s="13" t="s">
        <v>23</v>
      </c>
      <c r="AC37" s="13">
        <v>136</v>
      </c>
      <c r="AD37" s="13" t="s">
        <v>23</v>
      </c>
      <c r="AE37" s="13">
        <v>165</v>
      </c>
      <c r="AF37" s="13" t="s">
        <v>23</v>
      </c>
      <c r="AG37" s="13">
        <v>162</v>
      </c>
      <c r="AH37" s="13" t="s">
        <v>24</v>
      </c>
    </row>
    <row r="38" spans="1:39" x14ac:dyDescent="0.3">
      <c r="A38" s="9" t="s">
        <v>124</v>
      </c>
      <c r="B38" s="9">
        <v>11</v>
      </c>
      <c r="C38" s="9" t="s">
        <v>28</v>
      </c>
      <c r="D38" s="10">
        <v>3</v>
      </c>
      <c r="E38" s="50">
        <v>125</v>
      </c>
      <c r="F38" s="11">
        <f>SUM(N38:R38)+T38+V38+X38+AA38+AC38+AE38+AG38</f>
        <v>1613</v>
      </c>
      <c r="G38" s="10">
        <f>COUNT(N38,O38,P38,Q38,R38,#REF!,T38,V38,X38,AA38,AC38,AE38,AG38)</f>
        <v>9</v>
      </c>
      <c r="H38" s="15">
        <f>F38/G38</f>
        <v>179.22222222222223</v>
      </c>
      <c r="I38" s="159">
        <f>((SUM(U38+W38+Y38))/30)+(COUNTIFS(AB38,"W")+(COUNTIFS(AD38,"W")+(COUNTIFS(AF38,"W")+(COUNTIFS(AH38,"W")))))</f>
        <v>3</v>
      </c>
      <c r="J38" s="159">
        <f>(3-(SUM(U38+W38+Y38)/30))+(COUNTIFS(AB38,"L"))+(COUNTIFS(AD38,"L"))+(COUNTIFS(AF38,"L"))+(COUNTIFS(AH38,"L"))</f>
        <v>1</v>
      </c>
      <c r="K38" s="52">
        <f>MAX(N38,O38,P38,Q38,R38,T38,V38,X38,AA38,AC38,AE38,AG38)</f>
        <v>247</v>
      </c>
      <c r="L38" s="148">
        <f>MAX((SUM(N38:P38)), (SUM(T38,V38,X38)), (SUM(AA38,AC38,AE38)), (SUM(AE38,AH38,E38)))</f>
        <v>645</v>
      </c>
      <c r="M38" s="332">
        <v>21</v>
      </c>
      <c r="N38" s="127">
        <v>153</v>
      </c>
      <c r="O38" s="127">
        <v>169</v>
      </c>
      <c r="P38" s="127">
        <v>209</v>
      </c>
      <c r="Q38" s="127">
        <v>143</v>
      </c>
      <c r="R38" s="127">
        <v>164</v>
      </c>
      <c r="S38" s="10">
        <f>SUM(N38:R38)+(M38*5)</f>
        <v>943</v>
      </c>
      <c r="T38" s="127">
        <v>247</v>
      </c>
      <c r="U38" s="127">
        <v>30</v>
      </c>
      <c r="V38" s="127">
        <v>204</v>
      </c>
      <c r="W38" s="127">
        <v>30</v>
      </c>
      <c r="X38" s="127">
        <v>194</v>
      </c>
      <c r="Y38" s="127">
        <v>30</v>
      </c>
      <c r="Z38" s="10">
        <f>SUM(S38:Y38)+(M38*3)</f>
        <v>1741</v>
      </c>
      <c r="AA38" s="13"/>
      <c r="AB38" s="13"/>
      <c r="AC38" s="127"/>
      <c r="AD38" s="148"/>
      <c r="AE38" s="127">
        <v>130</v>
      </c>
      <c r="AF38" s="13" t="s">
        <v>24</v>
      </c>
      <c r="AG38" s="126"/>
      <c r="AH38" s="147"/>
    </row>
    <row r="39" spans="1:39" x14ac:dyDescent="0.3">
      <c r="A39" s="9" t="s">
        <v>324</v>
      </c>
      <c r="B39" s="9">
        <v>11</v>
      </c>
      <c r="C39" s="9" t="s">
        <v>28</v>
      </c>
      <c r="D39" s="10">
        <v>4</v>
      </c>
      <c r="E39" s="50">
        <v>65</v>
      </c>
      <c r="F39" s="11">
        <f>SUM(N39:R39)+T39+V39+X39+AA39+AC39+AE39+AG39</f>
        <v>1533</v>
      </c>
      <c r="G39" s="10">
        <f>COUNT(N39,O39,P39,Q39,R39,#REF!,T39,V39,X39,AA39,AC39,AE39,AG39)</f>
        <v>9</v>
      </c>
      <c r="H39" s="15">
        <f>F39/G39</f>
        <v>170.33333333333334</v>
      </c>
      <c r="I39" s="159">
        <f>((SUM(U39+W39+Y39))/30)+(COUNTIFS(AB39,"W")+(COUNTIFS(AD39,"W")+(COUNTIFS(AF39,"W")+(COUNTIFS(AH39,"W")))))</f>
        <v>2</v>
      </c>
      <c r="J39" s="159">
        <f>(3-(SUM(U39+W39+Y39)/30))+(COUNTIFS(AB39,"L"))+(COUNTIFS(AD39,"L"))+(COUNTIFS(AF39,"L"))+(COUNTIFS(AH39,"L"))</f>
        <v>2</v>
      </c>
      <c r="K39" s="52">
        <f>MAX(N39,O39,P39,Q39,R39,T39,V39,X39,AA39,AC39,AE39,AG39)</f>
        <v>206</v>
      </c>
      <c r="L39" s="148">
        <f>MAX((SUM(N39:P39)), (SUM(T39,V39,X39)), (SUM(AA39,AC39,AE39)), (SUM(AE39,AH39,E39)))</f>
        <v>543</v>
      </c>
      <c r="M39" s="332">
        <v>27</v>
      </c>
      <c r="N39" s="127">
        <v>194</v>
      </c>
      <c r="O39" s="127">
        <v>171</v>
      </c>
      <c r="P39" s="127">
        <v>139</v>
      </c>
      <c r="Q39" s="127">
        <v>206</v>
      </c>
      <c r="R39" s="127">
        <v>146</v>
      </c>
      <c r="S39" s="10">
        <f>SUM(N39:R39)+(M39*5)</f>
        <v>991</v>
      </c>
      <c r="T39" s="127">
        <v>191</v>
      </c>
      <c r="U39" s="127">
        <v>30</v>
      </c>
      <c r="V39" s="127">
        <v>192</v>
      </c>
      <c r="W39" s="127">
        <v>30</v>
      </c>
      <c r="X39" s="127">
        <v>160</v>
      </c>
      <c r="Y39" s="127">
        <v>0</v>
      </c>
      <c r="Z39" s="10">
        <f>SUM(S39:Y39)+(M39*3)</f>
        <v>1675</v>
      </c>
      <c r="AA39" s="13"/>
      <c r="AB39" s="13"/>
      <c r="AC39" s="127">
        <v>134</v>
      </c>
      <c r="AD39" s="13" t="s">
        <v>24</v>
      </c>
      <c r="AE39" s="126"/>
      <c r="AF39" s="147"/>
      <c r="AG39" s="126"/>
      <c r="AH39" s="147"/>
    </row>
    <row r="40" spans="1:39" x14ac:dyDescent="0.3">
      <c r="A40" s="9" t="s">
        <v>405</v>
      </c>
      <c r="B40" s="9">
        <v>11</v>
      </c>
      <c r="C40" s="9" t="s">
        <v>28</v>
      </c>
      <c r="D40" s="10">
        <v>5</v>
      </c>
      <c r="E40" s="50">
        <v>30</v>
      </c>
      <c r="F40" s="11">
        <f>SUM(N40:R40)+T40+V40+X40+AA40+AC40+AE40+AG40</f>
        <v>1516</v>
      </c>
      <c r="G40" s="10">
        <f>COUNT(N40,O40,P40,Q40,R40,#REF!,T40,V40,X40,AA40,AC40,AE40,AG40)</f>
        <v>9</v>
      </c>
      <c r="H40" s="15">
        <f>F40/G40</f>
        <v>168.44444444444446</v>
      </c>
      <c r="I40" s="159">
        <f>((SUM(U40+W40+Y40))/30)+(COUNTIFS(AB40,"W")+(COUNTIFS(AD40,"W")+(COUNTIFS(AF40,"W")+(COUNTIFS(AH40,"W")))))</f>
        <v>2</v>
      </c>
      <c r="J40" s="159">
        <f>(3-(SUM(U40+W40+Y40)/30))+(COUNTIFS(AB40,"L"))+(COUNTIFS(AD40,"L"))+(COUNTIFS(AF40,"L"))+(COUNTIFS(AH40,"L"))</f>
        <v>2</v>
      </c>
      <c r="K40" s="52">
        <f>MAX(N40,O40,P40,Q40,R40,T40,V40,X40,AA40,AC40,AE40,AG40)</f>
        <v>205</v>
      </c>
      <c r="L40" s="148">
        <f>MAX((SUM(N40:P40)), (SUM(T40,V40,X40)), (SUM(AA40,AC40,AE40)), (SUM(AE40,AH40,E40)))</f>
        <v>530</v>
      </c>
      <c r="M40" s="332">
        <v>26</v>
      </c>
      <c r="N40" s="127">
        <v>152</v>
      </c>
      <c r="O40" s="127">
        <v>192</v>
      </c>
      <c r="P40" s="127">
        <v>154</v>
      </c>
      <c r="Q40" s="127">
        <v>205</v>
      </c>
      <c r="R40" s="127">
        <v>166</v>
      </c>
      <c r="S40" s="10">
        <f>SUM(N40:R40)+(M40*5)</f>
        <v>999</v>
      </c>
      <c r="T40" s="127">
        <v>177</v>
      </c>
      <c r="U40" s="127">
        <v>30</v>
      </c>
      <c r="V40" s="127">
        <v>161</v>
      </c>
      <c r="W40" s="127">
        <v>0</v>
      </c>
      <c r="X40" s="127">
        <v>192</v>
      </c>
      <c r="Y40" s="127">
        <v>30</v>
      </c>
      <c r="Z40" s="10">
        <f>SUM(S40:Y40)+(M40*3)</f>
        <v>1667</v>
      </c>
      <c r="AA40" s="127">
        <v>117</v>
      </c>
      <c r="AB40" s="13" t="s">
        <v>24</v>
      </c>
      <c r="AC40" s="126"/>
      <c r="AD40" s="147"/>
      <c r="AE40" s="126"/>
      <c r="AF40" s="147"/>
      <c r="AG40" s="126"/>
      <c r="AH40" s="147"/>
    </row>
    <row r="41" spans="1:39" x14ac:dyDescent="0.3">
      <c r="A41" s="9" t="s">
        <v>403</v>
      </c>
      <c r="B41" s="9">
        <v>11</v>
      </c>
      <c r="C41" s="9" t="s">
        <v>28</v>
      </c>
      <c r="D41" s="10">
        <v>6</v>
      </c>
      <c r="E41" s="8"/>
      <c r="F41" s="11">
        <f t="shared" ref="F41:F47" si="13">SUM(N41:R41)+T41+V41+X41+AA41+AC41+AE41+AG41</f>
        <v>1521</v>
      </c>
      <c r="G41" s="10">
        <f>COUNT(N41,O41,P41,Q41,R41,#REF!,T41,V41,X41,AA41,AC41,AE41,AG41)</f>
        <v>8</v>
      </c>
      <c r="H41" s="15">
        <f t="shared" ref="H41:H47" si="14">F41/G41</f>
        <v>190.125</v>
      </c>
      <c r="I41" s="159">
        <f t="shared" ref="I41:I46" si="15">((SUM(U41+W41+Y41))/30)+(COUNTIFS(AB41,"W")+(COUNTIFS(AD41,"W")+(COUNTIFS(AF41,"W")+(COUNTIFS(AH41,"W")))))</f>
        <v>1</v>
      </c>
      <c r="J41" s="159">
        <f t="shared" ref="J41:J46" si="16">(3-(SUM(U41+W41+Y41)/30))+(COUNTIFS(AB41,"L"))+(COUNTIFS(AD41,"L"))+(COUNTIFS(AF41,"L"))+(COUNTIFS(AH41,"L"))</f>
        <v>2</v>
      </c>
      <c r="K41" s="52">
        <f t="shared" ref="K41:K47" si="17">MAX(N41,O41,P41,Q41,R41,T41,V41,X41,AA41,AC41,AE41,AG41)</f>
        <v>251</v>
      </c>
      <c r="L41" s="148">
        <f t="shared" ref="L41:L47" si="18">MAX((SUM(N41:P41)), (SUM(T41,V41,X41)), (SUM(AA41,AC41,AE41)), (SUM(AE41,AH41,E41)))</f>
        <v>541</v>
      </c>
      <c r="M41" s="332">
        <v>13</v>
      </c>
      <c r="N41" s="127">
        <v>136</v>
      </c>
      <c r="O41" s="127">
        <v>219</v>
      </c>
      <c r="P41" s="127">
        <v>186</v>
      </c>
      <c r="Q41" s="127">
        <v>251</v>
      </c>
      <c r="R41" s="127">
        <v>192</v>
      </c>
      <c r="S41" s="10">
        <f t="shared" ref="S41:S47" si="19">SUM(N41:R41)+(M41*5)</f>
        <v>1049</v>
      </c>
      <c r="T41" s="127">
        <v>178</v>
      </c>
      <c r="U41" s="127">
        <v>30</v>
      </c>
      <c r="V41" s="127">
        <v>173</v>
      </c>
      <c r="W41" s="127">
        <v>0</v>
      </c>
      <c r="X41" s="127">
        <v>186</v>
      </c>
      <c r="Y41" s="127">
        <v>0</v>
      </c>
      <c r="Z41" s="10">
        <f t="shared" ref="Z41:Z47" si="20">SUM(S41:Y41)+(M41*3)</f>
        <v>1655</v>
      </c>
      <c r="AA41" s="126"/>
      <c r="AB41" s="147"/>
      <c r="AC41" s="126"/>
      <c r="AD41" s="147"/>
      <c r="AE41" s="126"/>
      <c r="AF41" s="147"/>
      <c r="AG41" s="126"/>
      <c r="AH41" s="147"/>
    </row>
    <row r="42" spans="1:39" x14ac:dyDescent="0.3">
      <c r="A42" s="9" t="s">
        <v>123</v>
      </c>
      <c r="B42" s="9">
        <v>11</v>
      </c>
      <c r="C42" s="9" t="s">
        <v>28</v>
      </c>
      <c r="D42" s="10">
        <v>7</v>
      </c>
      <c r="E42" s="8"/>
      <c r="F42" s="11">
        <f t="shared" si="13"/>
        <v>1402</v>
      </c>
      <c r="G42" s="10">
        <f>COUNT(N42,O42,P42,Q42,R42,#REF!,T42,V42,X42,AA42,AC42,AE42,AG42)</f>
        <v>8</v>
      </c>
      <c r="H42" s="15">
        <f t="shared" si="14"/>
        <v>175.25</v>
      </c>
      <c r="I42" s="159">
        <f t="shared" si="15"/>
        <v>2</v>
      </c>
      <c r="J42" s="159">
        <f t="shared" si="16"/>
        <v>1</v>
      </c>
      <c r="K42" s="52">
        <f t="shared" si="17"/>
        <v>199</v>
      </c>
      <c r="L42" s="148">
        <f t="shared" si="18"/>
        <v>514</v>
      </c>
      <c r="M42" s="332">
        <v>16</v>
      </c>
      <c r="N42" s="127">
        <v>177</v>
      </c>
      <c r="O42" s="127">
        <v>180</v>
      </c>
      <c r="P42" s="127">
        <v>148</v>
      </c>
      <c r="Q42" s="127">
        <v>184</v>
      </c>
      <c r="R42" s="127">
        <v>199</v>
      </c>
      <c r="S42" s="10">
        <f t="shared" si="19"/>
        <v>968</v>
      </c>
      <c r="T42" s="127">
        <v>177</v>
      </c>
      <c r="U42" s="127">
        <v>0</v>
      </c>
      <c r="V42" s="127">
        <v>175</v>
      </c>
      <c r="W42" s="127">
        <v>30</v>
      </c>
      <c r="X42" s="127">
        <v>162</v>
      </c>
      <c r="Y42" s="127">
        <v>30</v>
      </c>
      <c r="Z42" s="10">
        <f t="shared" si="20"/>
        <v>1590</v>
      </c>
      <c r="AA42" s="126"/>
      <c r="AB42" s="147"/>
      <c r="AC42" s="126"/>
      <c r="AD42" s="147"/>
      <c r="AE42" s="126"/>
      <c r="AF42" s="147"/>
      <c r="AG42" s="126"/>
      <c r="AH42" s="147"/>
    </row>
    <row r="43" spans="1:39" x14ac:dyDescent="0.3">
      <c r="A43" s="9" t="s">
        <v>120</v>
      </c>
      <c r="B43" s="9">
        <v>11</v>
      </c>
      <c r="C43" s="9" t="s">
        <v>28</v>
      </c>
      <c r="D43" s="10">
        <v>8</v>
      </c>
      <c r="E43" s="8"/>
      <c r="F43" s="11">
        <f t="shared" si="13"/>
        <v>1376</v>
      </c>
      <c r="G43" s="10">
        <f>COUNT(N43,O43,P43,Q43,R43,#REF!,T43,V43,X43,AA43,AC43,AE43,AG43)</f>
        <v>8</v>
      </c>
      <c r="H43" s="15">
        <f t="shared" si="14"/>
        <v>172</v>
      </c>
      <c r="I43" s="159">
        <f t="shared" si="15"/>
        <v>1</v>
      </c>
      <c r="J43" s="159">
        <f t="shared" si="16"/>
        <v>2</v>
      </c>
      <c r="K43" s="52">
        <f t="shared" si="17"/>
        <v>204</v>
      </c>
      <c r="L43" s="148">
        <f t="shared" si="18"/>
        <v>540</v>
      </c>
      <c r="M43" s="332">
        <v>16</v>
      </c>
      <c r="N43" s="127">
        <v>175</v>
      </c>
      <c r="O43" s="127">
        <v>169</v>
      </c>
      <c r="P43" s="127">
        <v>196</v>
      </c>
      <c r="Q43" s="127">
        <v>196</v>
      </c>
      <c r="R43" s="127">
        <v>141</v>
      </c>
      <c r="S43" s="10">
        <f t="shared" si="19"/>
        <v>957</v>
      </c>
      <c r="T43" s="127">
        <v>162</v>
      </c>
      <c r="U43" s="127">
        <v>0</v>
      </c>
      <c r="V43" s="127">
        <v>204</v>
      </c>
      <c r="W43" s="127">
        <v>30</v>
      </c>
      <c r="X43" s="127">
        <v>133</v>
      </c>
      <c r="Y43" s="127">
        <v>0</v>
      </c>
      <c r="Z43" s="10">
        <f t="shared" si="20"/>
        <v>1534</v>
      </c>
      <c r="AA43" s="126"/>
      <c r="AB43" s="147"/>
      <c r="AC43" s="126"/>
      <c r="AD43" s="147"/>
      <c r="AE43" s="126"/>
      <c r="AF43" s="147"/>
      <c r="AG43" s="126"/>
      <c r="AH43" s="147"/>
    </row>
    <row r="44" spans="1:39" x14ac:dyDescent="0.3">
      <c r="A44" s="9" t="s">
        <v>149</v>
      </c>
      <c r="B44" s="9">
        <v>11</v>
      </c>
      <c r="C44" s="9" t="s">
        <v>28</v>
      </c>
      <c r="D44" s="10">
        <v>9</v>
      </c>
      <c r="E44" s="394"/>
      <c r="F44" s="11">
        <f t="shared" si="13"/>
        <v>1454</v>
      </c>
      <c r="G44" s="10">
        <f>COUNT(N44,O44,P44,Q44,R44,#REF!,T44,V44,X44,AA44,AC44,AE44,AG44)</f>
        <v>8</v>
      </c>
      <c r="H44" s="15">
        <f t="shared" si="14"/>
        <v>181.75</v>
      </c>
      <c r="I44" s="159">
        <f>((SUM(U44+W44+Y44))/30)+(COUNTIFS(AB44,"W")+(COUNTIFS(AD44,"W")+(COUNTIFS(AF44,"W")+(COUNTIFS(AH44,"W")))))</f>
        <v>1</v>
      </c>
      <c r="J44" s="159">
        <f>(3-(SUM(U44+W44+Y44)/30))+(COUNTIFS(AB44,"L"))+(COUNTIFS(AD44,"L"))+(COUNTIFS(AF44,"L"))+(COUNTIFS(AH44,"L"))</f>
        <v>2</v>
      </c>
      <c r="K44" s="52">
        <f t="shared" si="17"/>
        <v>222</v>
      </c>
      <c r="L44" s="148">
        <f t="shared" si="18"/>
        <v>574</v>
      </c>
      <c r="M44" s="332">
        <v>5</v>
      </c>
      <c r="N44" s="127">
        <v>150</v>
      </c>
      <c r="O44" s="127">
        <v>222</v>
      </c>
      <c r="P44" s="127">
        <v>202</v>
      </c>
      <c r="Q44" s="127">
        <v>189</v>
      </c>
      <c r="R44" s="127">
        <v>137</v>
      </c>
      <c r="S44" s="10">
        <f t="shared" si="19"/>
        <v>925</v>
      </c>
      <c r="T44" s="127">
        <v>189</v>
      </c>
      <c r="U44" s="127">
        <v>0</v>
      </c>
      <c r="V44" s="127">
        <v>182</v>
      </c>
      <c r="W44" s="127">
        <v>0</v>
      </c>
      <c r="X44" s="127">
        <v>183</v>
      </c>
      <c r="Y44" s="127">
        <v>30</v>
      </c>
      <c r="Z44" s="10">
        <f t="shared" si="20"/>
        <v>1524</v>
      </c>
      <c r="AA44" s="126"/>
      <c r="AB44" s="147"/>
      <c r="AC44" s="126"/>
      <c r="AD44" s="147"/>
      <c r="AE44" s="126"/>
      <c r="AF44" s="147"/>
      <c r="AG44" s="126"/>
      <c r="AH44" s="147"/>
    </row>
    <row r="45" spans="1:39" x14ac:dyDescent="0.3">
      <c r="A45" s="9" t="s">
        <v>406</v>
      </c>
      <c r="B45" s="9">
        <v>11</v>
      </c>
      <c r="C45" s="9" t="s">
        <v>28</v>
      </c>
      <c r="D45" s="10">
        <v>10</v>
      </c>
      <c r="E45" s="8"/>
      <c r="F45" s="11">
        <f t="shared" si="13"/>
        <v>1178</v>
      </c>
      <c r="G45" s="10">
        <f>COUNT(N45,O45,P45,Q45,R45,#REF!,T45,V45,X45,AA45,AC45,AE45,AG45)</f>
        <v>8</v>
      </c>
      <c r="H45" s="15">
        <f t="shared" si="14"/>
        <v>147.25</v>
      </c>
      <c r="I45" s="159">
        <f t="shared" si="15"/>
        <v>1</v>
      </c>
      <c r="J45" s="159">
        <f t="shared" si="16"/>
        <v>2</v>
      </c>
      <c r="K45" s="52">
        <f t="shared" si="17"/>
        <v>173</v>
      </c>
      <c r="L45" s="148">
        <f t="shared" si="18"/>
        <v>438</v>
      </c>
      <c r="M45" s="332">
        <v>38</v>
      </c>
      <c r="N45" s="127">
        <v>173</v>
      </c>
      <c r="O45" s="127">
        <v>131</v>
      </c>
      <c r="P45" s="127">
        <v>134</v>
      </c>
      <c r="Q45" s="127">
        <v>159</v>
      </c>
      <c r="R45" s="127">
        <v>169</v>
      </c>
      <c r="S45" s="10">
        <f t="shared" si="19"/>
        <v>956</v>
      </c>
      <c r="T45" s="127">
        <v>140</v>
      </c>
      <c r="U45" s="127">
        <v>0</v>
      </c>
      <c r="V45" s="127">
        <v>135</v>
      </c>
      <c r="W45" s="127">
        <v>0</v>
      </c>
      <c r="X45" s="127">
        <v>137</v>
      </c>
      <c r="Y45" s="127">
        <v>30</v>
      </c>
      <c r="Z45" s="10">
        <f t="shared" si="20"/>
        <v>1512</v>
      </c>
      <c r="AA45" s="126"/>
      <c r="AB45" s="147"/>
      <c r="AC45" s="126"/>
      <c r="AD45" s="147"/>
      <c r="AE45" s="126"/>
      <c r="AF45" s="147"/>
      <c r="AG45" s="126"/>
      <c r="AH45" s="147"/>
    </row>
    <row r="46" spans="1:39" x14ac:dyDescent="0.3">
      <c r="A46" s="9" t="s">
        <v>179</v>
      </c>
      <c r="B46" s="9">
        <v>11</v>
      </c>
      <c r="C46" s="9" t="s">
        <v>28</v>
      </c>
      <c r="D46" s="10">
        <v>11</v>
      </c>
      <c r="E46" s="58"/>
      <c r="F46" s="11">
        <f t="shared" si="13"/>
        <v>1378</v>
      </c>
      <c r="G46" s="10">
        <f>COUNT(N46,O46,P46,Q46,R46,#REF!,T46,V46,X46,AA46,AC46,AE46,AG46)</f>
        <v>8</v>
      </c>
      <c r="H46" s="15">
        <f t="shared" si="14"/>
        <v>172.25</v>
      </c>
      <c r="I46" s="159">
        <f t="shared" si="15"/>
        <v>0</v>
      </c>
      <c r="J46" s="159">
        <f t="shared" si="16"/>
        <v>3</v>
      </c>
      <c r="K46" s="52">
        <f t="shared" si="17"/>
        <v>215</v>
      </c>
      <c r="L46" s="148">
        <f t="shared" si="18"/>
        <v>494</v>
      </c>
      <c r="M46" s="332">
        <v>14</v>
      </c>
      <c r="N46" s="127">
        <v>186</v>
      </c>
      <c r="O46" s="127">
        <v>151</v>
      </c>
      <c r="P46" s="127">
        <v>155</v>
      </c>
      <c r="Q46" s="127">
        <v>206</v>
      </c>
      <c r="R46" s="127">
        <v>186</v>
      </c>
      <c r="S46" s="10">
        <f t="shared" si="19"/>
        <v>954</v>
      </c>
      <c r="T46" s="393">
        <v>215</v>
      </c>
      <c r="U46" s="393">
        <v>0</v>
      </c>
      <c r="V46" s="393">
        <v>133</v>
      </c>
      <c r="W46" s="393">
        <v>0</v>
      </c>
      <c r="X46" s="393">
        <v>146</v>
      </c>
      <c r="Y46" s="393">
        <v>0</v>
      </c>
      <c r="Z46" s="10">
        <f t="shared" si="20"/>
        <v>1490</v>
      </c>
      <c r="AA46" s="126"/>
      <c r="AB46" s="147"/>
      <c r="AC46" s="126"/>
      <c r="AD46" s="147"/>
      <c r="AE46" s="126"/>
      <c r="AF46" s="147"/>
      <c r="AG46" s="126"/>
      <c r="AH46" s="147"/>
    </row>
    <row r="47" spans="1:39" x14ac:dyDescent="0.3">
      <c r="A47" s="9" t="s">
        <v>105</v>
      </c>
      <c r="B47" s="9">
        <v>11</v>
      </c>
      <c r="C47" s="9" t="s">
        <v>28</v>
      </c>
      <c r="D47" s="10">
        <v>12</v>
      </c>
      <c r="E47" s="126"/>
      <c r="F47" s="11">
        <f t="shared" si="13"/>
        <v>1175</v>
      </c>
      <c r="G47" s="10">
        <f>COUNT(N47,O47,P47,Q47,R47,#REF!,T47,V47,X47,AA47,AC47,AE47,AG47)</f>
        <v>8</v>
      </c>
      <c r="H47" s="15">
        <f t="shared" si="14"/>
        <v>146.875</v>
      </c>
      <c r="I47" s="159">
        <f>((SUM(U47+W47+Y47))/30)+(COUNTIFS(AB47,"W")+(COUNTIFS(AD47,"W")+(COUNTIFS(AF47,"W")+(COUNTIFS(AH47,"W")))))</f>
        <v>0</v>
      </c>
      <c r="J47" s="159">
        <f>(3-(SUM(U47+W47+Y47)/30))+(COUNTIFS(AB47,"L"))+(COUNTIFS(AD47,"L"))+(COUNTIFS(AF47,"L"))+(COUNTIFS(AH47,"L"))</f>
        <v>3</v>
      </c>
      <c r="K47" s="52">
        <f t="shared" si="17"/>
        <v>203</v>
      </c>
      <c r="L47" s="148">
        <f t="shared" si="18"/>
        <v>483</v>
      </c>
      <c r="M47" s="332">
        <v>36</v>
      </c>
      <c r="N47" s="127">
        <v>203</v>
      </c>
      <c r="O47" s="127">
        <v>142</v>
      </c>
      <c r="P47" s="127">
        <v>138</v>
      </c>
      <c r="Q47" s="127">
        <v>118</v>
      </c>
      <c r="R47" s="127">
        <v>150</v>
      </c>
      <c r="S47" s="10">
        <f t="shared" si="19"/>
        <v>931</v>
      </c>
      <c r="T47" s="393">
        <v>149</v>
      </c>
      <c r="U47" s="393">
        <v>0</v>
      </c>
      <c r="V47" s="393">
        <v>156</v>
      </c>
      <c r="W47" s="393">
        <v>0</v>
      </c>
      <c r="X47" s="393">
        <v>119</v>
      </c>
      <c r="Y47" s="393">
        <v>0</v>
      </c>
      <c r="Z47" s="10">
        <f t="shared" si="20"/>
        <v>1463</v>
      </c>
      <c r="AA47" s="126"/>
      <c r="AB47" s="147"/>
      <c r="AC47" s="126"/>
      <c r="AD47" s="147"/>
      <c r="AE47" s="126"/>
      <c r="AF47" s="147"/>
      <c r="AG47" s="126"/>
      <c r="AH47" s="147"/>
    </row>
    <row r="48" spans="1:39" x14ac:dyDescent="0.3">
      <c r="A48" s="9" t="s">
        <v>119</v>
      </c>
      <c r="B48" s="9">
        <v>11</v>
      </c>
      <c r="C48" s="9" t="s">
        <v>28</v>
      </c>
      <c r="D48" s="10">
        <v>13</v>
      </c>
      <c r="E48" s="126"/>
      <c r="F48" s="11">
        <f t="shared" ref="F48:F59" si="21">SUM(N48:R48)+T48+V48+X48+AA48+AC48+AE48+AG48</f>
        <v>869</v>
      </c>
      <c r="G48" s="10">
        <f>COUNT(N48,O48,P48,Q48,R48,#REF!,T48,V48,X48,AA48,AC48,AE48,AG48)</f>
        <v>5</v>
      </c>
      <c r="H48" s="15">
        <f t="shared" ref="H48:H59" si="22">F48/G48</f>
        <v>173.8</v>
      </c>
      <c r="I48" s="9"/>
      <c r="J48" s="9"/>
      <c r="K48" s="52">
        <f t="shared" ref="K48:K67" si="23">MAX(N48,O48,P48,Q48,R48,T48,V48,X48,AA48,AC48,AE48,AG48)</f>
        <v>236</v>
      </c>
      <c r="L48" s="148">
        <f t="shared" ref="L48:L67" si="24">MAX((SUM(N48:P48)), (SUM(T48,V48,X48)), (SUM(AA48,AC48,AE48)), (SUM(AE48,AH48,E48)))</f>
        <v>463</v>
      </c>
      <c r="M48" s="332">
        <v>11</v>
      </c>
      <c r="N48" s="127">
        <v>125</v>
      </c>
      <c r="O48" s="127">
        <v>121</v>
      </c>
      <c r="P48" s="127">
        <v>217</v>
      </c>
      <c r="Q48" s="127">
        <v>170</v>
      </c>
      <c r="R48" s="127">
        <v>236</v>
      </c>
      <c r="S48" s="10">
        <f t="shared" ref="S48:S67" si="25">SUM(N48:R48)+(M48*5)</f>
        <v>924</v>
      </c>
      <c r="T48" s="57"/>
      <c r="U48" s="57"/>
      <c r="V48" s="57"/>
      <c r="W48" s="57"/>
      <c r="X48" s="57"/>
      <c r="Y48" s="57"/>
      <c r="Z48" s="56"/>
      <c r="AA48" s="126"/>
      <c r="AB48" s="147"/>
      <c r="AC48" s="126"/>
      <c r="AD48" s="147"/>
      <c r="AE48" s="126"/>
      <c r="AF48" s="147"/>
      <c r="AG48" s="126"/>
      <c r="AH48" s="147"/>
    </row>
    <row r="49" spans="1:34" x14ac:dyDescent="0.3">
      <c r="A49" s="9" t="s">
        <v>106</v>
      </c>
      <c r="B49" s="9">
        <v>11</v>
      </c>
      <c r="C49" s="9" t="s">
        <v>28</v>
      </c>
      <c r="D49" s="10">
        <v>14</v>
      </c>
      <c r="E49" s="126"/>
      <c r="F49" s="11">
        <f t="shared" si="21"/>
        <v>766</v>
      </c>
      <c r="G49" s="10">
        <f>COUNT(N49,O49,P49,Q49,R49,#REF!,T49,V49,X49,AA49,AC49,AE49,AG49)</f>
        <v>5</v>
      </c>
      <c r="H49" s="15">
        <f t="shared" si="22"/>
        <v>153.19999999999999</v>
      </c>
      <c r="I49" s="9"/>
      <c r="J49" s="9"/>
      <c r="K49" s="52">
        <f t="shared" si="23"/>
        <v>169</v>
      </c>
      <c r="L49" s="148">
        <f t="shared" si="24"/>
        <v>449</v>
      </c>
      <c r="M49" s="332">
        <v>31</v>
      </c>
      <c r="N49" s="127">
        <v>150</v>
      </c>
      <c r="O49" s="127">
        <v>165</v>
      </c>
      <c r="P49" s="127">
        <v>134</v>
      </c>
      <c r="Q49" s="127">
        <v>148</v>
      </c>
      <c r="R49" s="127">
        <v>169</v>
      </c>
      <c r="S49" s="10">
        <f t="shared" si="25"/>
        <v>921</v>
      </c>
      <c r="T49" s="57"/>
      <c r="U49" s="57"/>
      <c r="V49" s="57"/>
      <c r="W49" s="57"/>
      <c r="X49" s="57"/>
      <c r="Y49" s="57"/>
      <c r="Z49" s="56"/>
      <c r="AA49" s="126"/>
      <c r="AB49" s="147"/>
      <c r="AC49" s="126"/>
      <c r="AD49" s="147"/>
      <c r="AE49" s="126"/>
      <c r="AF49" s="147"/>
      <c r="AG49" s="126"/>
      <c r="AH49" s="147"/>
    </row>
    <row r="50" spans="1:34" x14ac:dyDescent="0.3">
      <c r="A50" s="9" t="s">
        <v>325</v>
      </c>
      <c r="B50" s="9">
        <v>11</v>
      </c>
      <c r="C50" s="9" t="s">
        <v>28</v>
      </c>
      <c r="D50" s="10">
        <v>15</v>
      </c>
      <c r="E50" s="126"/>
      <c r="F50" s="11">
        <f t="shared" si="21"/>
        <v>662</v>
      </c>
      <c r="G50" s="10">
        <f>COUNT(N50,O50,P50,Q50,R50,#REF!,T50,V50,X50,AA50,AC50,AE50,AG50)</f>
        <v>5</v>
      </c>
      <c r="H50" s="15">
        <f t="shared" si="22"/>
        <v>132.4</v>
      </c>
      <c r="I50" s="9"/>
      <c r="J50" s="9"/>
      <c r="K50" s="52">
        <f t="shared" si="23"/>
        <v>143</v>
      </c>
      <c r="L50" s="148">
        <f t="shared" si="24"/>
        <v>378</v>
      </c>
      <c r="M50" s="332">
        <v>50</v>
      </c>
      <c r="N50" s="127">
        <v>112</v>
      </c>
      <c r="O50" s="127">
        <v>132</v>
      </c>
      <c r="P50" s="127">
        <v>134</v>
      </c>
      <c r="Q50" s="127">
        <v>141</v>
      </c>
      <c r="R50" s="127">
        <v>143</v>
      </c>
      <c r="S50" s="10">
        <f t="shared" si="25"/>
        <v>912</v>
      </c>
      <c r="T50" s="57"/>
      <c r="U50" s="57"/>
      <c r="V50" s="57"/>
      <c r="W50" s="57"/>
      <c r="X50" s="57"/>
      <c r="Y50" s="57"/>
      <c r="Z50" s="56"/>
      <c r="AA50" s="126"/>
      <c r="AB50" s="147"/>
      <c r="AC50" s="126"/>
      <c r="AD50" s="147"/>
      <c r="AE50" s="126"/>
      <c r="AF50" s="147"/>
      <c r="AG50" s="126"/>
      <c r="AH50" s="147"/>
    </row>
    <row r="51" spans="1:34" x14ac:dyDescent="0.3">
      <c r="A51" s="9" t="s">
        <v>326</v>
      </c>
      <c r="B51" s="9">
        <v>11</v>
      </c>
      <c r="C51" s="9" t="s">
        <v>28</v>
      </c>
      <c r="D51" s="10">
        <v>16</v>
      </c>
      <c r="E51" s="126"/>
      <c r="F51" s="11">
        <f t="shared" si="21"/>
        <v>722</v>
      </c>
      <c r="G51" s="10">
        <f>COUNT(N51,O51,P51,Q51,R51,#REF!,T51,V51,X51,AA51,AC51,AE51,AG51)</f>
        <v>5</v>
      </c>
      <c r="H51" s="15">
        <f t="shared" si="22"/>
        <v>144.4</v>
      </c>
      <c r="I51" s="9"/>
      <c r="J51" s="9"/>
      <c r="K51" s="52">
        <f t="shared" si="23"/>
        <v>196</v>
      </c>
      <c r="L51" s="148">
        <f t="shared" si="24"/>
        <v>443</v>
      </c>
      <c r="M51" s="332">
        <v>37</v>
      </c>
      <c r="N51" s="127">
        <v>196</v>
      </c>
      <c r="O51" s="127">
        <v>134</v>
      </c>
      <c r="P51" s="127">
        <v>113</v>
      </c>
      <c r="Q51" s="127">
        <v>168</v>
      </c>
      <c r="R51" s="127">
        <v>111</v>
      </c>
      <c r="S51" s="10">
        <f t="shared" si="25"/>
        <v>907</v>
      </c>
      <c r="T51" s="57"/>
      <c r="U51" s="57"/>
      <c r="V51" s="57"/>
      <c r="W51" s="57"/>
      <c r="X51" s="57"/>
      <c r="Y51" s="57"/>
      <c r="Z51" s="56"/>
      <c r="AA51" s="126"/>
      <c r="AB51" s="147"/>
      <c r="AC51" s="126"/>
      <c r="AD51" s="147"/>
      <c r="AE51" s="126"/>
      <c r="AF51" s="147"/>
      <c r="AG51" s="126"/>
      <c r="AH51" s="147"/>
    </row>
    <row r="52" spans="1:34" x14ac:dyDescent="0.3">
      <c r="A52" s="9" t="s">
        <v>413</v>
      </c>
      <c r="B52" s="9">
        <v>11</v>
      </c>
      <c r="C52" s="9" t="s">
        <v>28</v>
      </c>
      <c r="D52" s="10">
        <v>17</v>
      </c>
      <c r="E52" s="126"/>
      <c r="F52" s="11">
        <f t="shared" si="21"/>
        <v>496</v>
      </c>
      <c r="G52" s="10">
        <f>COUNT(N52,O52,P52,Q52,R52,#REF!,T52,V52,X52,AA52,AC52,AE52,AG52)</f>
        <v>5</v>
      </c>
      <c r="H52" s="15">
        <f t="shared" si="22"/>
        <v>99.2</v>
      </c>
      <c r="I52" s="9"/>
      <c r="J52" s="9"/>
      <c r="K52" s="52">
        <f t="shared" si="23"/>
        <v>122</v>
      </c>
      <c r="L52" s="148">
        <f t="shared" si="24"/>
        <v>281</v>
      </c>
      <c r="M52" s="332">
        <v>76</v>
      </c>
      <c r="N52" s="127">
        <v>69</v>
      </c>
      <c r="O52" s="127">
        <v>112</v>
      </c>
      <c r="P52" s="127">
        <v>100</v>
      </c>
      <c r="Q52" s="127">
        <v>93</v>
      </c>
      <c r="R52" s="127">
        <v>122</v>
      </c>
      <c r="S52" s="10">
        <f t="shared" si="25"/>
        <v>876</v>
      </c>
      <c r="T52" s="57"/>
      <c r="U52" s="57"/>
      <c r="V52" s="57"/>
      <c r="W52" s="57"/>
      <c r="X52" s="57"/>
      <c r="Y52" s="57"/>
      <c r="Z52" s="56"/>
      <c r="AA52" s="126"/>
      <c r="AB52" s="147"/>
      <c r="AC52" s="126"/>
      <c r="AD52" s="147"/>
      <c r="AE52" s="126"/>
      <c r="AF52" s="147"/>
      <c r="AG52" s="126"/>
      <c r="AH52" s="147"/>
    </row>
    <row r="53" spans="1:34" x14ac:dyDescent="0.3">
      <c r="A53" s="9" t="s">
        <v>151</v>
      </c>
      <c r="B53" s="9">
        <v>11</v>
      </c>
      <c r="C53" s="9" t="s">
        <v>28</v>
      </c>
      <c r="D53" s="10">
        <v>18</v>
      </c>
      <c r="E53" s="126"/>
      <c r="F53" s="11">
        <f t="shared" si="21"/>
        <v>626</v>
      </c>
      <c r="G53" s="10">
        <f>COUNT(N53,O53,P53,Q53,R53,#REF!,T53,V53,X53,AA53,AC53,AE53,AG53)</f>
        <v>5</v>
      </c>
      <c r="H53" s="15">
        <f t="shared" si="22"/>
        <v>125.2</v>
      </c>
      <c r="I53" s="9"/>
      <c r="J53" s="9"/>
      <c r="K53" s="52">
        <f t="shared" si="23"/>
        <v>129</v>
      </c>
      <c r="L53" s="148">
        <f t="shared" si="24"/>
        <v>382</v>
      </c>
      <c r="M53" s="332">
        <v>48</v>
      </c>
      <c r="N53" s="127">
        <v>125</v>
      </c>
      <c r="O53" s="127">
        <v>129</v>
      </c>
      <c r="P53" s="127">
        <v>128</v>
      </c>
      <c r="Q53" s="127">
        <v>121</v>
      </c>
      <c r="R53" s="127">
        <v>123</v>
      </c>
      <c r="S53" s="10">
        <f t="shared" si="25"/>
        <v>866</v>
      </c>
      <c r="T53" s="57"/>
      <c r="U53" s="57"/>
      <c r="V53" s="57"/>
      <c r="W53" s="57"/>
      <c r="X53" s="57"/>
      <c r="Y53" s="57"/>
      <c r="Z53" s="56"/>
      <c r="AA53" s="126"/>
      <c r="AB53" s="147"/>
      <c r="AC53" s="126"/>
      <c r="AD53" s="147"/>
      <c r="AE53" s="126"/>
      <c r="AF53" s="147"/>
      <c r="AG53" s="126"/>
      <c r="AH53" s="147"/>
    </row>
    <row r="54" spans="1:34" x14ac:dyDescent="0.3">
      <c r="A54" s="9" t="s">
        <v>161</v>
      </c>
      <c r="B54" s="9">
        <v>11</v>
      </c>
      <c r="C54" s="9" t="s">
        <v>28</v>
      </c>
      <c r="D54" s="10">
        <v>19</v>
      </c>
      <c r="E54" s="126"/>
      <c r="F54" s="11">
        <f t="shared" si="21"/>
        <v>658</v>
      </c>
      <c r="G54" s="10">
        <f>COUNT(N54,O54,P54,Q54,R54,#REF!,T54,V54,X54,AA54,AC54,AE54,AG54)</f>
        <v>5</v>
      </c>
      <c r="H54" s="15">
        <f t="shared" si="22"/>
        <v>131.6</v>
      </c>
      <c r="I54" s="9"/>
      <c r="J54" s="9"/>
      <c r="K54" s="52">
        <f t="shared" si="23"/>
        <v>168</v>
      </c>
      <c r="L54" s="148">
        <f t="shared" si="24"/>
        <v>380</v>
      </c>
      <c r="M54" s="332">
        <v>41</v>
      </c>
      <c r="N54" s="127">
        <v>143</v>
      </c>
      <c r="O54" s="127">
        <v>120</v>
      </c>
      <c r="P54" s="127">
        <v>117</v>
      </c>
      <c r="Q54" s="127">
        <v>168</v>
      </c>
      <c r="R54" s="127">
        <v>110</v>
      </c>
      <c r="S54" s="10">
        <f t="shared" si="25"/>
        <v>863</v>
      </c>
      <c r="T54" s="57"/>
      <c r="U54" s="57"/>
      <c r="V54" s="57"/>
      <c r="W54" s="57"/>
      <c r="X54" s="57"/>
      <c r="Y54" s="57"/>
      <c r="Z54" s="56"/>
      <c r="AA54" s="126"/>
      <c r="AB54" s="147"/>
      <c r="AC54" s="126"/>
      <c r="AD54" s="147"/>
      <c r="AE54" s="126"/>
      <c r="AF54" s="147"/>
      <c r="AG54" s="126"/>
      <c r="AH54" s="147"/>
    </row>
    <row r="55" spans="1:34" x14ac:dyDescent="0.3">
      <c r="A55" s="9" t="s">
        <v>167</v>
      </c>
      <c r="B55" s="9">
        <v>11</v>
      </c>
      <c r="C55" s="9" t="s">
        <v>28</v>
      </c>
      <c r="D55" s="10">
        <v>20</v>
      </c>
      <c r="E55" s="126"/>
      <c r="F55" s="11">
        <f t="shared" si="21"/>
        <v>586</v>
      </c>
      <c r="G55" s="10">
        <f>COUNT(N55,O55,P55,Q55,R55,#REF!,T55,V55,X55,AA55,AC55,AE55,AG55)</f>
        <v>5</v>
      </c>
      <c r="H55" s="15">
        <f t="shared" si="22"/>
        <v>117.2</v>
      </c>
      <c r="I55" s="9"/>
      <c r="J55" s="9"/>
      <c r="K55" s="52">
        <f t="shared" si="23"/>
        <v>132</v>
      </c>
      <c r="L55" s="148">
        <f t="shared" si="24"/>
        <v>361</v>
      </c>
      <c r="M55" s="332">
        <v>55</v>
      </c>
      <c r="N55" s="127">
        <v>115</v>
      </c>
      <c r="O55" s="127">
        <v>114</v>
      </c>
      <c r="P55" s="127">
        <v>132</v>
      </c>
      <c r="Q55" s="127">
        <v>126</v>
      </c>
      <c r="R55" s="127">
        <v>99</v>
      </c>
      <c r="S55" s="10">
        <f t="shared" si="25"/>
        <v>861</v>
      </c>
      <c r="T55" s="57"/>
      <c r="U55" s="57"/>
      <c r="V55" s="57"/>
      <c r="W55" s="57"/>
      <c r="X55" s="57"/>
      <c r="Y55" s="57"/>
      <c r="Z55" s="56"/>
      <c r="AA55" s="126"/>
      <c r="AB55" s="147"/>
      <c r="AC55" s="126"/>
      <c r="AD55" s="147"/>
      <c r="AE55" s="126"/>
      <c r="AF55" s="147"/>
      <c r="AG55" s="126"/>
      <c r="AH55" s="147"/>
    </row>
    <row r="56" spans="1:34" x14ac:dyDescent="0.3">
      <c r="A56" s="9" t="s">
        <v>414</v>
      </c>
      <c r="B56" s="9">
        <v>11</v>
      </c>
      <c r="C56" s="9" t="s">
        <v>28</v>
      </c>
      <c r="D56" s="10">
        <v>21</v>
      </c>
      <c r="E56" s="126"/>
      <c r="F56" s="11">
        <f t="shared" si="21"/>
        <v>679</v>
      </c>
      <c r="G56" s="10">
        <f>COUNT(N56,O56,P56,Q56,R56,#REF!,T56,V56,X56,AA56,AC56,AE56,AG56)</f>
        <v>5</v>
      </c>
      <c r="H56" s="15">
        <f t="shared" si="22"/>
        <v>135.80000000000001</v>
      </c>
      <c r="I56" s="9"/>
      <c r="J56" s="9"/>
      <c r="K56" s="52">
        <f t="shared" si="23"/>
        <v>186</v>
      </c>
      <c r="L56" s="148">
        <f t="shared" si="24"/>
        <v>359</v>
      </c>
      <c r="M56" s="332">
        <v>36</v>
      </c>
      <c r="N56" s="127">
        <v>154</v>
      </c>
      <c r="O56" s="127">
        <v>101</v>
      </c>
      <c r="P56" s="127">
        <v>104</v>
      </c>
      <c r="Q56" s="127">
        <v>134</v>
      </c>
      <c r="R56" s="127">
        <v>186</v>
      </c>
      <c r="S56" s="10">
        <f t="shared" si="25"/>
        <v>859</v>
      </c>
      <c r="T56" s="57"/>
      <c r="U56" s="57"/>
      <c r="V56" s="57"/>
      <c r="W56" s="57"/>
      <c r="X56" s="57"/>
      <c r="Y56" s="57"/>
      <c r="Z56" s="56"/>
      <c r="AA56" s="126"/>
      <c r="AB56" s="147"/>
      <c r="AC56" s="126"/>
      <c r="AD56" s="147"/>
      <c r="AE56" s="126"/>
      <c r="AF56" s="147"/>
      <c r="AG56" s="126"/>
      <c r="AH56" s="147"/>
    </row>
    <row r="57" spans="1:34" x14ac:dyDescent="0.3">
      <c r="A57" s="9" t="s">
        <v>102</v>
      </c>
      <c r="B57" s="9">
        <v>11</v>
      </c>
      <c r="C57" s="9" t="s">
        <v>28</v>
      </c>
      <c r="D57" s="10">
        <v>22</v>
      </c>
      <c r="E57" s="126"/>
      <c r="F57" s="11">
        <f t="shared" si="21"/>
        <v>744</v>
      </c>
      <c r="G57" s="10">
        <f>COUNT(N57,O57,P57,Q57,R57,#REF!,T57,V57,X57,AA57,AC57,AE57,AG57)</f>
        <v>5</v>
      </c>
      <c r="H57" s="15">
        <f t="shared" si="22"/>
        <v>148.80000000000001</v>
      </c>
      <c r="I57" s="9"/>
      <c r="J57" s="9"/>
      <c r="K57" s="52">
        <f t="shared" si="23"/>
        <v>177</v>
      </c>
      <c r="L57" s="148">
        <f t="shared" si="24"/>
        <v>412</v>
      </c>
      <c r="M57" s="332">
        <v>23</v>
      </c>
      <c r="N57" s="127">
        <v>136</v>
      </c>
      <c r="O57" s="127">
        <v>129</v>
      </c>
      <c r="P57" s="127">
        <v>147</v>
      </c>
      <c r="Q57" s="127">
        <v>155</v>
      </c>
      <c r="R57" s="127">
        <v>177</v>
      </c>
      <c r="S57" s="10">
        <f t="shared" si="25"/>
        <v>859</v>
      </c>
      <c r="T57" s="57"/>
      <c r="U57" s="57"/>
      <c r="V57" s="57"/>
      <c r="W57" s="57"/>
      <c r="X57" s="57"/>
      <c r="Y57" s="57"/>
      <c r="Z57" s="56"/>
      <c r="AA57" s="126"/>
      <c r="AB57" s="147"/>
      <c r="AC57" s="126"/>
      <c r="AD57" s="147"/>
      <c r="AE57" s="126"/>
      <c r="AF57" s="147"/>
      <c r="AG57" s="126"/>
      <c r="AH57" s="147"/>
    </row>
    <row r="58" spans="1:34" x14ac:dyDescent="0.3">
      <c r="A58" s="9" t="s">
        <v>118</v>
      </c>
      <c r="B58" s="9">
        <v>11</v>
      </c>
      <c r="C58" s="9" t="s">
        <v>28</v>
      </c>
      <c r="D58" s="10">
        <v>23</v>
      </c>
      <c r="E58" s="126"/>
      <c r="F58" s="11">
        <f t="shared" si="21"/>
        <v>773</v>
      </c>
      <c r="G58" s="10">
        <f>COUNT(N58,O58,P58,Q58,R58,#REF!,T58,V58,X58,AA58,AC58,AE58,AG58)</f>
        <v>5</v>
      </c>
      <c r="H58" s="15">
        <f t="shared" si="22"/>
        <v>154.6</v>
      </c>
      <c r="I58" s="9"/>
      <c r="J58" s="9"/>
      <c r="K58" s="52">
        <f t="shared" si="23"/>
        <v>187</v>
      </c>
      <c r="L58" s="148">
        <f t="shared" si="24"/>
        <v>465</v>
      </c>
      <c r="M58" s="332">
        <v>17</v>
      </c>
      <c r="N58" s="127">
        <v>123</v>
      </c>
      <c r="O58" s="127">
        <v>187</v>
      </c>
      <c r="P58" s="127">
        <v>155</v>
      </c>
      <c r="Q58" s="127">
        <v>159</v>
      </c>
      <c r="R58" s="127">
        <v>149</v>
      </c>
      <c r="S58" s="10">
        <f t="shared" si="25"/>
        <v>858</v>
      </c>
      <c r="T58" s="126"/>
      <c r="U58" s="126"/>
      <c r="V58" s="126"/>
      <c r="W58" s="126"/>
      <c r="X58" s="126"/>
      <c r="Y58" s="126"/>
      <c r="Z58" s="126"/>
      <c r="AA58" s="126"/>
      <c r="AB58" s="147"/>
      <c r="AC58" s="126"/>
      <c r="AD58" s="147"/>
      <c r="AE58" s="126"/>
      <c r="AF58" s="147"/>
      <c r="AG58" s="126"/>
      <c r="AH58" s="147"/>
    </row>
    <row r="59" spans="1:34" x14ac:dyDescent="0.3">
      <c r="A59" s="366" t="s">
        <v>277</v>
      </c>
      <c r="B59" s="366">
        <v>11</v>
      </c>
      <c r="C59" s="366" t="s">
        <v>28</v>
      </c>
      <c r="D59" s="317">
        <v>24</v>
      </c>
      <c r="E59" s="126"/>
      <c r="F59" s="378">
        <f t="shared" si="21"/>
        <v>611</v>
      </c>
      <c r="G59" s="317">
        <f>COUNT(N59,O59,P59,Q59,R59,#REF!,T59,V59,X59,AA59,AC59,AE59,AG59)</f>
        <v>5</v>
      </c>
      <c r="H59" s="367">
        <f t="shared" si="22"/>
        <v>122.2</v>
      </c>
      <c r="I59" s="366"/>
      <c r="J59" s="366"/>
      <c r="K59" s="322">
        <f t="shared" si="23"/>
        <v>152</v>
      </c>
      <c r="L59" s="369">
        <f t="shared" si="24"/>
        <v>411</v>
      </c>
      <c r="M59" s="374">
        <v>48</v>
      </c>
      <c r="N59" s="369">
        <v>122</v>
      </c>
      <c r="O59" s="369">
        <v>137</v>
      </c>
      <c r="P59" s="369">
        <v>152</v>
      </c>
      <c r="Q59" s="369">
        <v>114</v>
      </c>
      <c r="R59" s="369">
        <v>86</v>
      </c>
      <c r="S59" s="317">
        <f t="shared" si="25"/>
        <v>851</v>
      </c>
      <c r="T59" s="126"/>
      <c r="U59" s="126"/>
      <c r="V59" s="126"/>
      <c r="W59" s="126"/>
      <c r="X59" s="126"/>
      <c r="Y59" s="126"/>
      <c r="Z59" s="126"/>
      <c r="AA59" s="126"/>
      <c r="AB59" s="147"/>
      <c r="AC59" s="126"/>
      <c r="AD59" s="147"/>
      <c r="AE59" s="126"/>
      <c r="AF59" s="147"/>
      <c r="AG59" s="126"/>
      <c r="AH59" s="147"/>
    </row>
    <row r="60" spans="1:34" x14ac:dyDescent="0.3">
      <c r="A60" s="9" t="s">
        <v>171</v>
      </c>
      <c r="B60" s="9">
        <v>11</v>
      </c>
      <c r="C60" s="9" t="s">
        <v>28</v>
      </c>
      <c r="D60" s="10">
        <v>25</v>
      </c>
      <c r="E60" s="394"/>
      <c r="F60" s="11">
        <f t="shared" ref="F60:F67" si="26">SUM(N60:R60)+T60+V60+X60+AA60+AC60+AE60+AG60</f>
        <v>595</v>
      </c>
      <c r="G60" s="10">
        <f>COUNT(N60,O60,P60,Q60,R60,#REF!,T60,V60,X60,AA60,AC60,AE60,AG60)</f>
        <v>5</v>
      </c>
      <c r="H60" s="15">
        <f t="shared" ref="H60:H68" si="27">F60/G60</f>
        <v>119</v>
      </c>
      <c r="I60" s="4"/>
      <c r="J60" s="4"/>
      <c r="K60" s="52">
        <f t="shared" si="23"/>
        <v>165</v>
      </c>
      <c r="L60" s="53">
        <f t="shared" si="24"/>
        <v>370</v>
      </c>
      <c r="M60" s="342">
        <v>49</v>
      </c>
      <c r="N60" s="53">
        <v>81</v>
      </c>
      <c r="O60" s="53">
        <v>124</v>
      </c>
      <c r="P60" s="53">
        <v>165</v>
      </c>
      <c r="Q60" s="53">
        <v>122</v>
      </c>
      <c r="R60" s="53">
        <v>103</v>
      </c>
      <c r="S60" s="10">
        <f t="shared" si="25"/>
        <v>840</v>
      </c>
    </row>
    <row r="61" spans="1:34" x14ac:dyDescent="0.3">
      <c r="A61" s="9" t="s">
        <v>163</v>
      </c>
      <c r="B61" s="366">
        <v>11</v>
      </c>
      <c r="C61" s="366" t="s">
        <v>28</v>
      </c>
      <c r="D61" s="317">
        <v>26</v>
      </c>
      <c r="E61" s="394"/>
      <c r="F61" s="378">
        <f t="shared" si="26"/>
        <v>755</v>
      </c>
      <c r="G61" s="317">
        <f>COUNT(N61,O61,P61,Q61,R61,#REF!,T61,V61,X61,AA61,AC61,AE61,AG61)</f>
        <v>5</v>
      </c>
      <c r="H61" s="367">
        <f t="shared" si="27"/>
        <v>151</v>
      </c>
      <c r="I61" s="4"/>
      <c r="J61" s="4"/>
      <c r="K61" s="52">
        <f t="shared" si="23"/>
        <v>158</v>
      </c>
      <c r="L61" s="53">
        <f t="shared" si="24"/>
        <v>443</v>
      </c>
      <c r="M61" s="342">
        <v>12</v>
      </c>
      <c r="N61" s="53">
        <v>144</v>
      </c>
      <c r="O61" s="53">
        <v>146</v>
      </c>
      <c r="P61" s="53">
        <v>153</v>
      </c>
      <c r="Q61" s="53">
        <v>154</v>
      </c>
      <c r="R61" s="53">
        <v>158</v>
      </c>
      <c r="S61" s="10">
        <f t="shared" si="25"/>
        <v>815</v>
      </c>
    </row>
    <row r="62" spans="1:34" x14ac:dyDescent="0.3">
      <c r="A62" s="9" t="s">
        <v>254</v>
      </c>
      <c r="B62" s="9">
        <v>11</v>
      </c>
      <c r="C62" s="9" t="s">
        <v>28</v>
      </c>
      <c r="D62" s="10">
        <v>27</v>
      </c>
      <c r="E62" s="394"/>
      <c r="F62" s="11">
        <f t="shared" si="26"/>
        <v>785</v>
      </c>
      <c r="G62" s="10">
        <f>COUNT(N62,O62,P62,Q62,R62,#REF!,T62,V62,X62,AA62,AC62,AE62,AG62)</f>
        <v>5</v>
      </c>
      <c r="H62" s="15">
        <f t="shared" si="27"/>
        <v>157</v>
      </c>
      <c r="I62" s="4"/>
      <c r="J62" s="4"/>
      <c r="K62" s="52">
        <f t="shared" si="23"/>
        <v>177</v>
      </c>
      <c r="L62" s="53">
        <f t="shared" si="24"/>
        <v>498</v>
      </c>
      <c r="M62" s="342">
        <v>3</v>
      </c>
      <c r="N62" s="53">
        <v>177</v>
      </c>
      <c r="O62" s="53">
        <v>172</v>
      </c>
      <c r="P62" s="53">
        <v>149</v>
      </c>
      <c r="Q62" s="53">
        <v>168</v>
      </c>
      <c r="R62" s="53">
        <v>119</v>
      </c>
      <c r="S62" s="10">
        <f t="shared" si="25"/>
        <v>800</v>
      </c>
    </row>
    <row r="63" spans="1:34" x14ac:dyDescent="0.3">
      <c r="A63" s="9" t="s">
        <v>155</v>
      </c>
      <c r="B63" s="366">
        <v>11</v>
      </c>
      <c r="C63" s="366" t="s">
        <v>28</v>
      </c>
      <c r="D63" s="317">
        <v>28</v>
      </c>
      <c r="E63" s="394"/>
      <c r="F63" s="378">
        <f t="shared" si="26"/>
        <v>617</v>
      </c>
      <c r="G63" s="317">
        <f>COUNT(N63,O63,P63,Q63,R63,#REF!,T63,V63,X63,AA63,AC63,AE63,AG63)</f>
        <v>5</v>
      </c>
      <c r="H63" s="367">
        <f t="shared" si="27"/>
        <v>123.4</v>
      </c>
      <c r="I63" s="4"/>
      <c r="J63" s="4"/>
      <c r="K63" s="52">
        <f t="shared" si="23"/>
        <v>155</v>
      </c>
      <c r="L63" s="53">
        <f t="shared" si="24"/>
        <v>326</v>
      </c>
      <c r="M63" s="342">
        <v>36</v>
      </c>
      <c r="N63" s="53">
        <v>102</v>
      </c>
      <c r="O63" s="53">
        <v>98</v>
      </c>
      <c r="P63" s="53">
        <v>126</v>
      </c>
      <c r="Q63" s="53">
        <v>136</v>
      </c>
      <c r="R63" s="53">
        <v>155</v>
      </c>
      <c r="S63" s="10">
        <f t="shared" si="25"/>
        <v>797</v>
      </c>
    </row>
    <row r="64" spans="1:34" x14ac:dyDescent="0.3">
      <c r="A64" s="9" t="s">
        <v>247</v>
      </c>
      <c r="B64" s="9">
        <v>11</v>
      </c>
      <c r="C64" s="9" t="s">
        <v>28</v>
      </c>
      <c r="D64" s="10">
        <v>29</v>
      </c>
      <c r="E64" s="394"/>
      <c r="F64" s="11">
        <f t="shared" si="26"/>
        <v>739</v>
      </c>
      <c r="G64" s="10">
        <f>COUNT(N64,O64,P64,Q64,R64,#REF!,T64,V64,X64,AA64,AC64,AE64,AG64)</f>
        <v>5</v>
      </c>
      <c r="H64" s="15">
        <f t="shared" si="27"/>
        <v>147.80000000000001</v>
      </c>
      <c r="I64" s="4"/>
      <c r="J64" s="4"/>
      <c r="K64" s="52">
        <f t="shared" si="23"/>
        <v>165</v>
      </c>
      <c r="L64" s="53">
        <f t="shared" si="24"/>
        <v>464</v>
      </c>
      <c r="M64" s="342">
        <v>9</v>
      </c>
      <c r="N64" s="53">
        <v>165</v>
      </c>
      <c r="O64" s="53">
        <v>141</v>
      </c>
      <c r="P64" s="53">
        <v>158</v>
      </c>
      <c r="Q64" s="53">
        <v>117</v>
      </c>
      <c r="R64" s="53">
        <v>158</v>
      </c>
      <c r="S64" s="10">
        <f t="shared" si="25"/>
        <v>784</v>
      </c>
    </row>
    <row r="65" spans="1:33" x14ac:dyDescent="0.3">
      <c r="A65" s="9" t="s">
        <v>170</v>
      </c>
      <c r="B65" s="366">
        <v>11</v>
      </c>
      <c r="C65" s="366" t="s">
        <v>28</v>
      </c>
      <c r="D65" s="317">
        <v>30</v>
      </c>
      <c r="E65" s="394"/>
      <c r="F65" s="378">
        <f t="shared" si="26"/>
        <v>710</v>
      </c>
      <c r="G65" s="317">
        <f>COUNT(N65,O65,P65,Q65,R65,#REF!,T65,V65,X65,AA65,AC65,AE65,AG65)</f>
        <v>5</v>
      </c>
      <c r="H65" s="367">
        <f t="shared" si="27"/>
        <v>142</v>
      </c>
      <c r="I65" s="4"/>
      <c r="J65" s="4"/>
      <c r="K65" s="52">
        <f t="shared" si="23"/>
        <v>199</v>
      </c>
      <c r="L65" s="53">
        <f t="shared" si="24"/>
        <v>443</v>
      </c>
      <c r="M65" s="342">
        <v>14</v>
      </c>
      <c r="N65" s="53">
        <v>139</v>
      </c>
      <c r="O65" s="53">
        <v>199</v>
      </c>
      <c r="P65" s="53">
        <v>105</v>
      </c>
      <c r="Q65" s="53">
        <v>147</v>
      </c>
      <c r="R65" s="53">
        <v>120</v>
      </c>
      <c r="S65" s="10">
        <f t="shared" si="25"/>
        <v>780</v>
      </c>
    </row>
    <row r="66" spans="1:33" x14ac:dyDescent="0.3">
      <c r="A66" s="9" t="s">
        <v>114</v>
      </c>
      <c r="B66" s="9">
        <v>11</v>
      </c>
      <c r="C66" s="9" t="s">
        <v>28</v>
      </c>
      <c r="D66" s="10">
        <v>31</v>
      </c>
      <c r="E66" s="394"/>
      <c r="F66" s="11">
        <f t="shared" si="26"/>
        <v>731</v>
      </c>
      <c r="G66" s="10">
        <f>COUNT(N66,O66,P66,Q66,R66,#REF!,T66,V66,X66,AA66,AC66,AE66,AG66)</f>
        <v>5</v>
      </c>
      <c r="H66" s="15">
        <f t="shared" si="27"/>
        <v>146.19999999999999</v>
      </c>
      <c r="I66" s="4"/>
      <c r="J66" s="4"/>
      <c r="K66" s="52">
        <f t="shared" si="23"/>
        <v>210</v>
      </c>
      <c r="L66" s="53">
        <f t="shared" si="24"/>
        <v>386</v>
      </c>
      <c r="M66" s="342">
        <v>9</v>
      </c>
      <c r="N66" s="53">
        <v>162</v>
      </c>
      <c r="O66" s="53">
        <v>122</v>
      </c>
      <c r="P66" s="53">
        <v>102</v>
      </c>
      <c r="Q66" s="53">
        <v>135</v>
      </c>
      <c r="R66" s="53">
        <v>210</v>
      </c>
      <c r="S66" s="10">
        <f t="shared" si="25"/>
        <v>776</v>
      </c>
    </row>
    <row r="67" spans="1:33" x14ac:dyDescent="0.3">
      <c r="A67" s="9" t="s">
        <v>288</v>
      </c>
      <c r="B67" s="366">
        <v>11</v>
      </c>
      <c r="C67" s="366" t="s">
        <v>28</v>
      </c>
      <c r="D67" s="317">
        <v>32</v>
      </c>
      <c r="E67" s="394"/>
      <c r="F67" s="11">
        <f t="shared" si="26"/>
        <v>609</v>
      </c>
      <c r="G67" s="10">
        <f>COUNT(N67,O67,P67,Q67,R67,#REF!,T67,V67,X67,AA67,AC67,AE67,AG67)</f>
        <v>5</v>
      </c>
      <c r="H67" s="15">
        <f t="shared" si="27"/>
        <v>121.8</v>
      </c>
      <c r="I67" s="4"/>
      <c r="J67" s="4"/>
      <c r="K67" s="52">
        <f t="shared" si="23"/>
        <v>143</v>
      </c>
      <c r="L67" s="53">
        <f t="shared" si="24"/>
        <v>326</v>
      </c>
      <c r="M67" s="342">
        <v>27</v>
      </c>
      <c r="N67" s="53">
        <v>115</v>
      </c>
      <c r="O67" s="53">
        <v>106</v>
      </c>
      <c r="P67" s="53">
        <v>105</v>
      </c>
      <c r="Q67" s="53">
        <v>143</v>
      </c>
      <c r="R67" s="53">
        <v>140</v>
      </c>
      <c r="S67" s="10">
        <f t="shared" si="25"/>
        <v>744</v>
      </c>
    </row>
    <row r="68" spans="1:33" x14ac:dyDescent="0.3">
      <c r="F68" s="11">
        <f>SUM(F36:F67)</f>
        <v>31261</v>
      </c>
      <c r="G68" s="11">
        <f>SUM(G36:G67)</f>
        <v>204</v>
      </c>
      <c r="H68" s="15">
        <f t="shared" si="27"/>
        <v>153.24019607843138</v>
      </c>
      <c r="N68">
        <f>AVERAGE(N36:N67)</f>
        <v>144</v>
      </c>
      <c r="O68">
        <f>AVERAGE(O36:O67)</f>
        <v>147.625</v>
      </c>
      <c r="P68">
        <f>AVERAGE(P36:P67)</f>
        <v>145.40625</v>
      </c>
      <c r="Q68">
        <f>AVERAGE(Q36:Q67)</f>
        <v>156.8125</v>
      </c>
      <c r="R68">
        <f>AVERAGE(R36:R67)</f>
        <v>152.3125</v>
      </c>
      <c r="T68">
        <f>AVERAGE(T36:T67)</f>
        <v>183.58333333333334</v>
      </c>
      <c r="V68">
        <f>AVERAGE(V36:V67)</f>
        <v>169.83333333333334</v>
      </c>
      <c r="X68">
        <f>AVERAGE(X36:X67)</f>
        <v>163.91666666666666</v>
      </c>
      <c r="AA68">
        <f>AVERAGE(AA36:AA67)</f>
        <v>125.5</v>
      </c>
      <c r="AC68">
        <f>AVERAGE(AC36:AC67)</f>
        <v>135</v>
      </c>
      <c r="AE68">
        <f>AVERAGE(AE36:AE67)</f>
        <v>147.5</v>
      </c>
      <c r="AG68">
        <f>AVERAGE(AG36:AG67)</f>
        <v>180</v>
      </c>
    </row>
  </sheetData>
  <sortState ref="A4:Z6">
    <sortCondition descending="1" ref="E4:E6"/>
  </sortState>
  <mergeCells count="2">
    <mergeCell ref="A33:AH34"/>
    <mergeCell ref="A1:AH2"/>
  </mergeCells>
  <pageMargins left="0.7" right="0.7" top="0.75" bottom="0.75" header="0.3" footer="0.3"/>
  <pageSetup scale="60" orientation="portrait" r:id="rId1"/>
  <rowBreaks count="1" manualBreakCount="1">
    <brk id="32" max="16383" man="1"/>
  </rowBreaks>
  <ignoredErrors>
    <ignoredError sqref="L16:L30 F48:F59 L48:L59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U243"/>
  <sheetViews>
    <sheetView zoomScaleNormal="100" workbookViewId="0">
      <selection activeCell="B14" sqref="B14"/>
    </sheetView>
  </sheetViews>
  <sheetFormatPr defaultRowHeight="14.4" x14ac:dyDescent="0.3"/>
  <cols>
    <col min="1" max="1" width="9.44140625" bestFit="1" customWidth="1"/>
    <col min="2" max="2" width="19.44140625" bestFit="1" customWidth="1"/>
    <col min="3" max="3" width="4" hidden="1" customWidth="1"/>
    <col min="4" max="4" width="3.33203125" hidden="1" customWidth="1"/>
    <col min="5" max="5" width="8.44140625" customWidth="1"/>
    <col min="6" max="6" width="8.6640625" bestFit="1" customWidth="1"/>
    <col min="7" max="7" width="4" customWidth="1"/>
    <col min="8" max="8" width="9.33203125" customWidth="1"/>
    <col min="9" max="10" width="5.109375" customWidth="1"/>
    <col min="11" max="11" width="5.33203125" bestFit="1" customWidth="1"/>
    <col min="12" max="16" width="4.6640625" customWidth="1"/>
    <col min="17" max="17" width="6.88671875" style="4" bestFit="1" customWidth="1"/>
    <col min="18" max="18" width="6.33203125" hidden="1" customWidth="1"/>
    <col min="19" max="21" width="5.33203125" bestFit="1" customWidth="1"/>
  </cols>
  <sheetData>
    <row r="1" spans="1:21" x14ac:dyDescent="0.3">
      <c r="A1" s="591" t="s">
        <v>43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</row>
    <row r="2" spans="1:21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</row>
    <row r="3" spans="1:21" x14ac:dyDescent="0.3">
      <c r="A3" s="22" t="s">
        <v>2</v>
      </c>
      <c r="B3" s="24" t="s">
        <v>0</v>
      </c>
      <c r="C3" s="24"/>
      <c r="D3" s="24"/>
      <c r="E3" s="79">
        <f>SUM(E4:E20)</f>
        <v>1375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10" t="s">
        <v>8</v>
      </c>
      <c r="R3" s="24" t="s">
        <v>10</v>
      </c>
      <c r="S3" s="24">
        <v>6</v>
      </c>
      <c r="T3" s="24">
        <v>7</v>
      </c>
      <c r="U3" s="24">
        <v>8</v>
      </c>
    </row>
    <row r="4" spans="1:21" x14ac:dyDescent="0.3">
      <c r="A4" s="598">
        <v>1</v>
      </c>
      <c r="B4" s="25" t="s">
        <v>415</v>
      </c>
      <c r="C4" s="82">
        <v>12</v>
      </c>
      <c r="D4" s="82" t="s">
        <v>29</v>
      </c>
      <c r="E4" s="40">
        <v>200</v>
      </c>
      <c r="F4" s="21">
        <f t="shared" ref="F4:F35" si="0">SUM(L4:P4)+SUM(S4:U4)</f>
        <v>1471</v>
      </c>
      <c r="G4" s="21">
        <f>COUNT(L4,M4,N4,O4,P4,S4,T4,U4,#REF!,#REF!)</f>
        <v>7</v>
      </c>
      <c r="H4" s="23">
        <f t="shared" ref="H4:H35" si="1">F4/G4</f>
        <v>210.14285714285714</v>
      </c>
      <c r="I4" s="52">
        <f t="shared" ref="I4:I35" si="2">MAX(L4:P4,S4:U4)</f>
        <v>227</v>
      </c>
      <c r="J4" s="271">
        <f t="shared" ref="J4:J35" si="3">MAX((SUM(L4:N4)), (SUM(S4:U4)))</f>
        <v>630</v>
      </c>
      <c r="K4" s="82"/>
      <c r="L4" s="26">
        <v>203</v>
      </c>
      <c r="M4" s="26">
        <v>202</v>
      </c>
      <c r="N4" s="26">
        <v>225</v>
      </c>
      <c r="O4" s="26">
        <v>227</v>
      </c>
      <c r="P4" s="26">
        <v>190</v>
      </c>
      <c r="Q4" s="6">
        <f t="shared" ref="Q4:Q58" si="4">SUM(L4:P4)</f>
        <v>1047</v>
      </c>
      <c r="R4" s="27"/>
      <c r="S4" s="26"/>
      <c r="T4" s="26">
        <v>222</v>
      </c>
      <c r="U4" s="26">
        <v>202</v>
      </c>
    </row>
    <row r="5" spans="1:21" x14ac:dyDescent="0.3">
      <c r="A5" s="599"/>
      <c r="B5" s="36" t="s">
        <v>190</v>
      </c>
      <c r="C5" s="84">
        <v>12</v>
      </c>
      <c r="D5" s="84" t="s">
        <v>29</v>
      </c>
      <c r="E5" s="261">
        <v>200</v>
      </c>
      <c r="F5" s="21">
        <f t="shared" si="0"/>
        <v>1451</v>
      </c>
      <c r="G5" s="21">
        <f>COUNT(L5,M5,N5,O5,P5,S5,T5,U5,#REF!,#REF!)</f>
        <v>7</v>
      </c>
      <c r="H5" s="23">
        <f t="shared" si="1"/>
        <v>207.28571428571428</v>
      </c>
      <c r="I5" s="52">
        <f t="shared" si="2"/>
        <v>268</v>
      </c>
      <c r="J5" s="271">
        <f t="shared" si="3"/>
        <v>645</v>
      </c>
      <c r="K5" s="84"/>
      <c r="L5" s="16">
        <v>268</v>
      </c>
      <c r="M5" s="16">
        <v>182</v>
      </c>
      <c r="N5" s="16">
        <v>195</v>
      </c>
      <c r="O5" s="19">
        <v>195</v>
      </c>
      <c r="P5" s="19">
        <v>216</v>
      </c>
      <c r="Q5" s="6">
        <f t="shared" si="4"/>
        <v>1056</v>
      </c>
      <c r="R5" s="21"/>
      <c r="S5" s="19"/>
      <c r="T5" s="19">
        <v>196</v>
      </c>
      <c r="U5" s="19">
        <v>199</v>
      </c>
    </row>
    <row r="6" spans="1:21" x14ac:dyDescent="0.3">
      <c r="A6" s="599"/>
      <c r="B6" s="36" t="s">
        <v>416</v>
      </c>
      <c r="C6" s="84">
        <v>12</v>
      </c>
      <c r="D6" s="84" t="s">
        <v>29</v>
      </c>
      <c r="E6" s="261">
        <v>200</v>
      </c>
      <c r="F6" s="21">
        <f t="shared" si="0"/>
        <v>1377</v>
      </c>
      <c r="G6" s="21">
        <f>COUNT(L6,M6,N6,O6,P6,S6,T6,U6,#REF!,#REF!)</f>
        <v>7</v>
      </c>
      <c r="H6" s="23">
        <f t="shared" si="1"/>
        <v>196.71428571428572</v>
      </c>
      <c r="I6" s="52">
        <f t="shared" si="2"/>
        <v>236</v>
      </c>
      <c r="J6" s="271">
        <f t="shared" si="3"/>
        <v>646</v>
      </c>
      <c r="K6" s="84"/>
      <c r="L6" s="16">
        <v>208</v>
      </c>
      <c r="M6" s="16">
        <v>202</v>
      </c>
      <c r="N6" s="16">
        <v>236</v>
      </c>
      <c r="O6" s="19">
        <v>164</v>
      </c>
      <c r="P6" s="19">
        <v>171</v>
      </c>
      <c r="Q6" s="6">
        <f t="shared" si="4"/>
        <v>981</v>
      </c>
      <c r="R6" s="21"/>
      <c r="S6" s="19"/>
      <c r="T6" s="19">
        <v>170</v>
      </c>
      <c r="U6" s="19">
        <v>226</v>
      </c>
    </row>
    <row r="7" spans="1:21" x14ac:dyDescent="0.3">
      <c r="A7" s="599"/>
      <c r="B7" s="36" t="s">
        <v>417</v>
      </c>
      <c r="C7" s="84">
        <v>12</v>
      </c>
      <c r="D7" s="84" t="s">
        <v>29</v>
      </c>
      <c r="E7" s="261">
        <v>200</v>
      </c>
      <c r="F7" s="21">
        <f t="shared" si="0"/>
        <v>1394</v>
      </c>
      <c r="G7" s="21">
        <f>COUNT(L7,M7,N7,O7,P7,S7,T7,U7,#REF!,#REF!)</f>
        <v>7</v>
      </c>
      <c r="H7" s="23">
        <f t="shared" si="1"/>
        <v>199.14285714285714</v>
      </c>
      <c r="I7" s="52">
        <f t="shared" si="2"/>
        <v>215</v>
      </c>
      <c r="J7" s="271">
        <f t="shared" si="3"/>
        <v>578</v>
      </c>
      <c r="K7" s="84"/>
      <c r="L7" s="19">
        <v>198</v>
      </c>
      <c r="M7" s="19">
        <v>215</v>
      </c>
      <c r="N7" s="19">
        <v>165</v>
      </c>
      <c r="O7" s="19">
        <v>212</v>
      </c>
      <c r="P7" s="19">
        <v>212</v>
      </c>
      <c r="Q7" s="6">
        <f t="shared" si="4"/>
        <v>1002</v>
      </c>
      <c r="R7" s="21"/>
      <c r="S7" s="19"/>
      <c r="T7" s="19">
        <v>194</v>
      </c>
      <c r="U7" s="19">
        <v>198</v>
      </c>
    </row>
    <row r="8" spans="1:21" x14ac:dyDescent="0.3">
      <c r="A8" s="600"/>
      <c r="B8" s="29" t="s">
        <v>418</v>
      </c>
      <c r="C8" s="83">
        <v>12</v>
      </c>
      <c r="D8" s="83" t="s">
        <v>29</v>
      </c>
      <c r="E8" s="41">
        <v>200</v>
      </c>
      <c r="F8" s="21">
        <f t="shared" si="0"/>
        <v>1633</v>
      </c>
      <c r="G8" s="21">
        <f>COUNT(L8,M8,N8,O8,P8,S8,T8,U8,#REF!,#REF!)</f>
        <v>7</v>
      </c>
      <c r="H8" s="23">
        <f t="shared" si="1"/>
        <v>233.28571428571428</v>
      </c>
      <c r="I8" s="52">
        <f t="shared" si="2"/>
        <v>300</v>
      </c>
      <c r="J8" s="271">
        <f t="shared" si="3"/>
        <v>681</v>
      </c>
      <c r="K8" s="83"/>
      <c r="L8" s="272">
        <v>300</v>
      </c>
      <c r="M8" s="272">
        <v>230</v>
      </c>
      <c r="N8" s="272">
        <v>151</v>
      </c>
      <c r="O8" s="272">
        <v>226</v>
      </c>
      <c r="P8" s="272">
        <v>222</v>
      </c>
      <c r="Q8" s="6">
        <f t="shared" si="4"/>
        <v>1129</v>
      </c>
      <c r="R8" s="31">
        <f>Q4+Q5+Q6+Q7+Q8</f>
        <v>5215</v>
      </c>
      <c r="S8" s="272"/>
      <c r="T8" s="272">
        <v>258</v>
      </c>
      <c r="U8" s="272">
        <v>246</v>
      </c>
    </row>
    <row r="9" spans="1:21" x14ac:dyDescent="0.3">
      <c r="A9" s="598">
        <v>2</v>
      </c>
      <c r="B9" s="25" t="s">
        <v>419</v>
      </c>
      <c r="C9" s="82">
        <v>12</v>
      </c>
      <c r="D9" s="82" t="s">
        <v>29</v>
      </c>
      <c r="E9" s="40">
        <v>75</v>
      </c>
      <c r="F9" s="21">
        <f t="shared" si="0"/>
        <v>1327</v>
      </c>
      <c r="G9" s="21">
        <f>COUNT(L9,M9,N9,O9,P9,S9,T9,U9,#REF!,#REF!)</f>
        <v>7</v>
      </c>
      <c r="H9" s="23">
        <f t="shared" si="1"/>
        <v>189.57142857142858</v>
      </c>
      <c r="I9" s="52">
        <f t="shared" si="2"/>
        <v>230</v>
      </c>
      <c r="J9" s="271">
        <f t="shared" si="3"/>
        <v>635</v>
      </c>
      <c r="K9" s="82"/>
      <c r="L9" s="26">
        <v>225</v>
      </c>
      <c r="M9" s="26">
        <v>230</v>
      </c>
      <c r="N9" s="26">
        <v>180</v>
      </c>
      <c r="O9" s="26">
        <v>156</v>
      </c>
      <c r="P9" s="26">
        <v>188</v>
      </c>
      <c r="Q9" s="6">
        <f t="shared" si="4"/>
        <v>979</v>
      </c>
      <c r="R9" s="27"/>
      <c r="S9" s="26"/>
      <c r="T9" s="26">
        <v>188</v>
      </c>
      <c r="U9" s="26">
        <v>160</v>
      </c>
    </row>
    <row r="10" spans="1:21" x14ac:dyDescent="0.3">
      <c r="A10" s="599"/>
      <c r="B10" s="36" t="s">
        <v>420</v>
      </c>
      <c r="C10" s="84">
        <v>12</v>
      </c>
      <c r="D10" s="84" t="s">
        <v>29</v>
      </c>
      <c r="E10" s="261">
        <v>75</v>
      </c>
      <c r="F10" s="21">
        <f t="shared" si="0"/>
        <v>1319</v>
      </c>
      <c r="G10" s="21">
        <f>COUNT(L10,M10,N10,O10,P10,S10,T10,U10,#REF!,#REF!)</f>
        <v>7</v>
      </c>
      <c r="H10" s="23">
        <f t="shared" si="1"/>
        <v>188.42857142857142</v>
      </c>
      <c r="I10" s="52">
        <f t="shared" si="2"/>
        <v>226</v>
      </c>
      <c r="J10" s="271">
        <f t="shared" si="3"/>
        <v>606</v>
      </c>
      <c r="K10" s="84"/>
      <c r="L10" s="19">
        <v>214</v>
      </c>
      <c r="M10" s="19">
        <v>166</v>
      </c>
      <c r="N10" s="19">
        <v>226</v>
      </c>
      <c r="O10" s="19">
        <v>215</v>
      </c>
      <c r="P10" s="19">
        <v>155</v>
      </c>
      <c r="Q10" s="6">
        <f t="shared" si="4"/>
        <v>976</v>
      </c>
      <c r="R10" s="21"/>
      <c r="S10" s="19"/>
      <c r="T10" s="19">
        <v>151</v>
      </c>
      <c r="U10" s="19">
        <v>192</v>
      </c>
    </row>
    <row r="11" spans="1:21" x14ac:dyDescent="0.3">
      <c r="A11" s="599"/>
      <c r="B11" s="36" t="s">
        <v>235</v>
      </c>
      <c r="C11" s="84">
        <v>12</v>
      </c>
      <c r="D11" s="84" t="s">
        <v>29</v>
      </c>
      <c r="E11" s="261">
        <v>75</v>
      </c>
      <c r="F11" s="21">
        <f t="shared" si="0"/>
        <v>1373</v>
      </c>
      <c r="G11" s="21">
        <f>COUNT(L11,M11,N11,O11,P11,S11,T11,U11,#REF!,#REF!)</f>
        <v>7</v>
      </c>
      <c r="H11" s="23">
        <f t="shared" si="1"/>
        <v>196.14285714285714</v>
      </c>
      <c r="I11" s="52">
        <f t="shared" si="2"/>
        <v>245</v>
      </c>
      <c r="J11" s="271">
        <f t="shared" si="3"/>
        <v>659</v>
      </c>
      <c r="K11" s="84"/>
      <c r="L11" s="19">
        <v>214</v>
      </c>
      <c r="M11" s="19">
        <v>200</v>
      </c>
      <c r="N11" s="19">
        <v>245</v>
      </c>
      <c r="O11" s="19">
        <v>169</v>
      </c>
      <c r="P11" s="19">
        <v>202</v>
      </c>
      <c r="Q11" s="6">
        <f t="shared" si="4"/>
        <v>1030</v>
      </c>
      <c r="R11" s="21"/>
      <c r="S11" s="19"/>
      <c r="T11" s="19">
        <v>142</v>
      </c>
      <c r="U11" s="19">
        <v>201</v>
      </c>
    </row>
    <row r="12" spans="1:21" x14ac:dyDescent="0.3">
      <c r="A12" s="599"/>
      <c r="B12" s="36" t="s">
        <v>421</v>
      </c>
      <c r="C12" s="84">
        <v>12</v>
      </c>
      <c r="D12" s="84" t="s">
        <v>29</v>
      </c>
      <c r="E12" s="261">
        <v>75</v>
      </c>
      <c r="F12" s="21">
        <f t="shared" si="0"/>
        <v>1509</v>
      </c>
      <c r="G12" s="21">
        <f>COUNT(L12,M12,N12,O12,P12,S12,T12,U12,#REF!,#REF!)</f>
        <v>7</v>
      </c>
      <c r="H12" s="23">
        <f t="shared" si="1"/>
        <v>215.57142857142858</v>
      </c>
      <c r="I12" s="52">
        <f t="shared" si="2"/>
        <v>248</v>
      </c>
      <c r="J12" s="271">
        <f t="shared" si="3"/>
        <v>698</v>
      </c>
      <c r="K12" s="84"/>
      <c r="L12" s="19">
        <v>248</v>
      </c>
      <c r="M12" s="19">
        <v>214</v>
      </c>
      <c r="N12" s="19">
        <v>236</v>
      </c>
      <c r="O12" s="19">
        <v>220</v>
      </c>
      <c r="P12" s="19">
        <v>198</v>
      </c>
      <c r="Q12" s="6">
        <f t="shared" si="4"/>
        <v>1116</v>
      </c>
      <c r="R12" s="21"/>
      <c r="S12" s="19"/>
      <c r="T12" s="19">
        <v>191</v>
      </c>
      <c r="U12" s="19">
        <v>202</v>
      </c>
    </row>
    <row r="13" spans="1:21" x14ac:dyDescent="0.3">
      <c r="A13" s="600"/>
      <c r="B13" s="29" t="s">
        <v>269</v>
      </c>
      <c r="C13" s="83">
        <v>12</v>
      </c>
      <c r="D13" s="83" t="s">
        <v>29</v>
      </c>
      <c r="E13" s="41">
        <v>75</v>
      </c>
      <c r="F13" s="21">
        <f t="shared" si="0"/>
        <v>1459</v>
      </c>
      <c r="G13" s="21">
        <f>COUNT(L13,M13,N13,O13,P13,S13,T13,U13,#REF!,#REF!)</f>
        <v>7</v>
      </c>
      <c r="H13" s="23">
        <f t="shared" si="1"/>
        <v>208.42857142857142</v>
      </c>
      <c r="I13" s="52">
        <f t="shared" si="2"/>
        <v>255</v>
      </c>
      <c r="J13" s="271">
        <f t="shared" si="3"/>
        <v>614</v>
      </c>
      <c r="K13" s="83"/>
      <c r="L13" s="272">
        <v>202</v>
      </c>
      <c r="M13" s="272">
        <v>221</v>
      </c>
      <c r="N13" s="272">
        <v>191</v>
      </c>
      <c r="O13" s="272">
        <v>170</v>
      </c>
      <c r="P13" s="272">
        <v>255</v>
      </c>
      <c r="Q13" s="6">
        <f t="shared" si="4"/>
        <v>1039</v>
      </c>
      <c r="R13" s="31">
        <f>Q9+Q10+Q11+Q12+Q13</f>
        <v>5140</v>
      </c>
      <c r="S13" s="272"/>
      <c r="T13" s="272">
        <v>215</v>
      </c>
      <c r="U13" s="272">
        <v>205</v>
      </c>
    </row>
    <row r="14" spans="1:21" x14ac:dyDescent="0.3">
      <c r="A14" s="598">
        <v>3</v>
      </c>
      <c r="B14" s="25" t="s">
        <v>143</v>
      </c>
      <c r="C14" s="82">
        <v>12</v>
      </c>
      <c r="D14" s="82" t="s">
        <v>29</v>
      </c>
      <c r="E14" s="278"/>
      <c r="F14" s="21">
        <f t="shared" si="0"/>
        <v>1305</v>
      </c>
      <c r="G14" s="21">
        <f>COUNT(L14,M14,N14,O14,P14,S14,T14,U14,#REF!,#REF!)</f>
        <v>7</v>
      </c>
      <c r="H14" s="23">
        <f t="shared" si="1"/>
        <v>186.42857142857142</v>
      </c>
      <c r="I14" s="52">
        <f t="shared" si="2"/>
        <v>213</v>
      </c>
      <c r="J14" s="271">
        <f t="shared" si="3"/>
        <v>595</v>
      </c>
      <c r="K14" s="82"/>
      <c r="L14" s="26">
        <v>180</v>
      </c>
      <c r="M14" s="26">
        <v>202</v>
      </c>
      <c r="N14" s="26">
        <v>213</v>
      </c>
      <c r="O14" s="26">
        <v>179</v>
      </c>
      <c r="P14" s="26">
        <v>155</v>
      </c>
      <c r="Q14" s="6">
        <f t="shared" si="4"/>
        <v>929</v>
      </c>
      <c r="R14" s="27"/>
      <c r="S14" s="26">
        <v>202</v>
      </c>
      <c r="T14" s="26">
        <v>174</v>
      </c>
      <c r="U14" s="26"/>
    </row>
    <row r="15" spans="1:21" x14ac:dyDescent="0.3">
      <c r="A15" s="599"/>
      <c r="B15" s="36" t="s">
        <v>132</v>
      </c>
      <c r="C15" s="84">
        <v>12</v>
      </c>
      <c r="D15" s="84" t="s">
        <v>29</v>
      </c>
      <c r="E15" s="279"/>
      <c r="F15" s="21">
        <f t="shared" si="0"/>
        <v>1438</v>
      </c>
      <c r="G15" s="21">
        <f>COUNT(L15,M15,N15,O15,P15,S15,T15,U15,#REF!,#REF!)</f>
        <v>7</v>
      </c>
      <c r="H15" s="23">
        <f t="shared" si="1"/>
        <v>205.42857142857142</v>
      </c>
      <c r="I15" s="52">
        <f t="shared" si="2"/>
        <v>237</v>
      </c>
      <c r="J15" s="271">
        <f t="shared" si="3"/>
        <v>578</v>
      </c>
      <c r="K15" s="84"/>
      <c r="L15" s="19">
        <v>206</v>
      </c>
      <c r="M15" s="19">
        <v>174</v>
      </c>
      <c r="N15" s="19">
        <v>198</v>
      </c>
      <c r="O15" s="19">
        <v>237</v>
      </c>
      <c r="P15" s="19">
        <v>225</v>
      </c>
      <c r="Q15" s="6">
        <f t="shared" si="4"/>
        <v>1040</v>
      </c>
      <c r="R15" s="21"/>
      <c r="S15" s="19">
        <v>214</v>
      </c>
      <c r="T15" s="19">
        <v>184</v>
      </c>
      <c r="U15" s="19"/>
    </row>
    <row r="16" spans="1:21" x14ac:dyDescent="0.3">
      <c r="A16" s="599"/>
      <c r="B16" s="36" t="s">
        <v>191</v>
      </c>
      <c r="C16" s="84">
        <v>12</v>
      </c>
      <c r="D16" s="84" t="s">
        <v>29</v>
      </c>
      <c r="E16" s="279"/>
      <c r="F16" s="21">
        <f t="shared" si="0"/>
        <v>1354</v>
      </c>
      <c r="G16" s="21">
        <f>COUNT(L16,M16,N16,O16,P16,S16,T16,U16,#REF!,#REF!)</f>
        <v>7</v>
      </c>
      <c r="H16" s="23">
        <f t="shared" si="1"/>
        <v>193.42857142857142</v>
      </c>
      <c r="I16" s="52">
        <f t="shared" si="2"/>
        <v>245</v>
      </c>
      <c r="J16" s="271">
        <f t="shared" si="3"/>
        <v>570</v>
      </c>
      <c r="K16" s="84"/>
      <c r="L16" s="19">
        <v>174</v>
      </c>
      <c r="M16" s="19">
        <v>203</v>
      </c>
      <c r="N16" s="19">
        <v>193</v>
      </c>
      <c r="O16" s="19">
        <v>245</v>
      </c>
      <c r="P16" s="19">
        <v>178</v>
      </c>
      <c r="Q16" s="6">
        <f t="shared" si="4"/>
        <v>993</v>
      </c>
      <c r="R16" s="21"/>
      <c r="S16" s="19">
        <v>192</v>
      </c>
      <c r="T16" s="19">
        <v>169</v>
      </c>
      <c r="U16" s="19"/>
    </row>
    <row r="17" spans="1:21" x14ac:dyDescent="0.3">
      <c r="A17" s="599"/>
      <c r="B17" s="36" t="s">
        <v>187</v>
      </c>
      <c r="C17" s="84">
        <v>12</v>
      </c>
      <c r="D17" s="84" t="s">
        <v>29</v>
      </c>
      <c r="E17" s="279"/>
      <c r="F17" s="21">
        <f t="shared" si="0"/>
        <v>1439</v>
      </c>
      <c r="G17" s="21">
        <f>COUNT(L17,M17,N17,O17,P17,S17,T17,U17,#REF!,#REF!)</f>
        <v>7</v>
      </c>
      <c r="H17" s="23">
        <f t="shared" si="1"/>
        <v>205.57142857142858</v>
      </c>
      <c r="I17" s="52">
        <f t="shared" si="2"/>
        <v>238</v>
      </c>
      <c r="J17" s="271">
        <f t="shared" si="3"/>
        <v>607</v>
      </c>
      <c r="K17" s="84"/>
      <c r="L17" s="19">
        <v>177</v>
      </c>
      <c r="M17" s="19">
        <v>214</v>
      </c>
      <c r="N17" s="19">
        <v>216</v>
      </c>
      <c r="O17" s="19">
        <v>235</v>
      </c>
      <c r="P17" s="19">
        <v>191</v>
      </c>
      <c r="Q17" s="6">
        <f t="shared" si="4"/>
        <v>1033</v>
      </c>
      <c r="R17" s="21"/>
      <c r="S17" s="19">
        <v>168</v>
      </c>
      <c r="T17" s="19">
        <v>238</v>
      </c>
      <c r="U17" s="19"/>
    </row>
    <row r="18" spans="1:21" x14ac:dyDescent="0.3">
      <c r="A18" s="600"/>
      <c r="B18" s="29" t="s">
        <v>146</v>
      </c>
      <c r="C18" s="83">
        <v>12</v>
      </c>
      <c r="D18" s="83" t="s">
        <v>29</v>
      </c>
      <c r="E18" s="277"/>
      <c r="F18" s="21">
        <f t="shared" si="0"/>
        <v>1430</v>
      </c>
      <c r="G18" s="21">
        <f>COUNT(L18,M18,N18,O18,P18,S18,T18,U18,#REF!,#REF!)</f>
        <v>7</v>
      </c>
      <c r="H18" s="23">
        <f t="shared" si="1"/>
        <v>204.28571428571428</v>
      </c>
      <c r="I18" s="52">
        <f t="shared" si="2"/>
        <v>217</v>
      </c>
      <c r="J18" s="271">
        <f t="shared" si="3"/>
        <v>603</v>
      </c>
      <c r="K18" s="83"/>
      <c r="L18" s="272">
        <v>217</v>
      </c>
      <c r="M18" s="272">
        <v>193</v>
      </c>
      <c r="N18" s="272">
        <v>193</v>
      </c>
      <c r="O18" s="272">
        <v>213</v>
      </c>
      <c r="P18" s="272">
        <v>211</v>
      </c>
      <c r="Q18" s="6">
        <f t="shared" si="4"/>
        <v>1027</v>
      </c>
      <c r="R18" s="31">
        <f>Q14+Q15+Q16+Q17+Q18</f>
        <v>5022</v>
      </c>
      <c r="S18" s="272">
        <v>210</v>
      </c>
      <c r="T18" s="272">
        <v>193</v>
      </c>
      <c r="U18" s="272"/>
    </row>
    <row r="19" spans="1:21" x14ac:dyDescent="0.3">
      <c r="A19" s="598">
        <v>4</v>
      </c>
      <c r="B19" s="25" t="s">
        <v>119</v>
      </c>
      <c r="C19" s="82">
        <v>12</v>
      </c>
      <c r="D19" s="82" t="s">
        <v>29</v>
      </c>
      <c r="E19" s="278"/>
      <c r="F19" s="21">
        <f t="shared" si="0"/>
        <v>1212</v>
      </c>
      <c r="G19" s="21">
        <f>COUNT(L19,M19,N19,O19,P19,S19,T19,U19,#REF!,#REF!)</f>
        <v>7</v>
      </c>
      <c r="H19" s="23">
        <f t="shared" si="1"/>
        <v>173.14285714285714</v>
      </c>
      <c r="I19" s="52">
        <f t="shared" si="2"/>
        <v>211</v>
      </c>
      <c r="J19" s="271">
        <f t="shared" si="3"/>
        <v>574</v>
      </c>
      <c r="K19" s="82"/>
      <c r="L19" s="26">
        <v>211</v>
      </c>
      <c r="M19" s="26">
        <v>191</v>
      </c>
      <c r="N19" s="26">
        <v>172</v>
      </c>
      <c r="O19" s="26">
        <v>183</v>
      </c>
      <c r="P19" s="26">
        <v>179</v>
      </c>
      <c r="Q19" s="6">
        <f t="shared" si="4"/>
        <v>936</v>
      </c>
      <c r="R19" s="27"/>
      <c r="S19" s="26">
        <v>147</v>
      </c>
      <c r="T19" s="26">
        <v>129</v>
      </c>
      <c r="U19" s="26"/>
    </row>
    <row r="20" spans="1:21" x14ac:dyDescent="0.3">
      <c r="A20" s="599"/>
      <c r="B20" s="36" t="s">
        <v>133</v>
      </c>
      <c r="C20" s="84">
        <v>12</v>
      </c>
      <c r="D20" s="84" t="s">
        <v>29</v>
      </c>
      <c r="E20" s="279"/>
      <c r="F20" s="21">
        <f t="shared" si="0"/>
        <v>1414</v>
      </c>
      <c r="G20" s="21">
        <f>COUNT(L20,M20,N20,O20,P20,S20,T20,U20,#REF!,#REF!)</f>
        <v>7</v>
      </c>
      <c r="H20" s="23">
        <f t="shared" si="1"/>
        <v>202</v>
      </c>
      <c r="I20" s="52">
        <f t="shared" si="2"/>
        <v>256</v>
      </c>
      <c r="J20" s="271">
        <f t="shared" si="3"/>
        <v>604</v>
      </c>
      <c r="K20" s="84"/>
      <c r="L20" s="19">
        <v>155</v>
      </c>
      <c r="M20" s="19">
        <v>227</v>
      </c>
      <c r="N20" s="19">
        <v>222</v>
      </c>
      <c r="O20" s="19">
        <v>189</v>
      </c>
      <c r="P20" s="19">
        <v>256</v>
      </c>
      <c r="Q20" s="6">
        <f t="shared" si="4"/>
        <v>1049</v>
      </c>
      <c r="R20" s="21"/>
      <c r="S20" s="19">
        <v>225</v>
      </c>
      <c r="T20" s="19">
        <v>140</v>
      </c>
      <c r="U20" s="19"/>
    </row>
    <row r="21" spans="1:21" x14ac:dyDescent="0.3">
      <c r="A21" s="599"/>
      <c r="B21" s="36" t="s">
        <v>141</v>
      </c>
      <c r="C21" s="84">
        <v>12</v>
      </c>
      <c r="D21" s="84" t="s">
        <v>29</v>
      </c>
      <c r="E21" s="279"/>
      <c r="F21" s="21">
        <f t="shared" si="0"/>
        <v>1383</v>
      </c>
      <c r="G21" s="21">
        <f>COUNT(L21,M21,N21,O21,P21,S21,T21,U21,#REF!,#REF!)</f>
        <v>7</v>
      </c>
      <c r="H21" s="23">
        <f t="shared" si="1"/>
        <v>197.57142857142858</v>
      </c>
      <c r="I21" s="52">
        <f t="shared" si="2"/>
        <v>247</v>
      </c>
      <c r="J21" s="271">
        <f t="shared" si="3"/>
        <v>548</v>
      </c>
      <c r="K21" s="84"/>
      <c r="L21" s="19">
        <v>190</v>
      </c>
      <c r="M21" s="19">
        <v>181</v>
      </c>
      <c r="N21" s="19">
        <v>177</v>
      </c>
      <c r="O21" s="19">
        <v>169</v>
      </c>
      <c r="P21" s="19">
        <v>247</v>
      </c>
      <c r="Q21" s="6">
        <f t="shared" si="4"/>
        <v>964</v>
      </c>
      <c r="R21" s="21"/>
      <c r="S21" s="19">
        <v>191</v>
      </c>
      <c r="T21" s="19">
        <v>228</v>
      </c>
      <c r="U21" s="19"/>
    </row>
    <row r="22" spans="1:21" x14ac:dyDescent="0.3">
      <c r="A22" s="599"/>
      <c r="B22" s="36" t="s">
        <v>128</v>
      </c>
      <c r="C22" s="84">
        <v>12</v>
      </c>
      <c r="D22" s="84" t="s">
        <v>29</v>
      </c>
      <c r="E22" s="279"/>
      <c r="F22" s="21">
        <f t="shared" si="0"/>
        <v>1535</v>
      </c>
      <c r="G22" s="21">
        <f>COUNT(L22,M22,N22,O22,P22,S22,T22,U22,#REF!,#REF!)</f>
        <v>7</v>
      </c>
      <c r="H22" s="23">
        <f t="shared" si="1"/>
        <v>219.28571428571428</v>
      </c>
      <c r="I22" s="52">
        <f t="shared" si="2"/>
        <v>269</v>
      </c>
      <c r="J22" s="271">
        <f t="shared" si="3"/>
        <v>672</v>
      </c>
      <c r="K22" s="84"/>
      <c r="L22" s="19">
        <v>210</v>
      </c>
      <c r="M22" s="19">
        <v>269</v>
      </c>
      <c r="N22" s="19">
        <v>193</v>
      </c>
      <c r="O22" s="19">
        <v>224</v>
      </c>
      <c r="P22" s="19">
        <v>204</v>
      </c>
      <c r="Q22" s="6">
        <f t="shared" si="4"/>
        <v>1100</v>
      </c>
      <c r="R22" s="21"/>
      <c r="S22" s="19">
        <v>236</v>
      </c>
      <c r="T22" s="19">
        <v>199</v>
      </c>
      <c r="U22" s="19"/>
    </row>
    <row r="23" spans="1:21" x14ac:dyDescent="0.3">
      <c r="A23" s="600"/>
      <c r="B23" s="29" t="s">
        <v>134</v>
      </c>
      <c r="C23" s="83">
        <v>12</v>
      </c>
      <c r="D23" s="83" t="s">
        <v>29</v>
      </c>
      <c r="E23" s="277"/>
      <c r="F23" s="21">
        <f t="shared" si="0"/>
        <v>1409</v>
      </c>
      <c r="G23" s="21">
        <f>COUNT(L23,M23,N23,O23,P23,S23,T23,U23,#REF!,#REF!)</f>
        <v>7</v>
      </c>
      <c r="H23" s="23">
        <f t="shared" si="1"/>
        <v>201.28571428571428</v>
      </c>
      <c r="I23" s="52">
        <f t="shared" si="2"/>
        <v>259</v>
      </c>
      <c r="J23" s="271">
        <f t="shared" si="3"/>
        <v>608</v>
      </c>
      <c r="K23" s="83"/>
      <c r="L23" s="272">
        <v>147</v>
      </c>
      <c r="M23" s="272">
        <v>202</v>
      </c>
      <c r="N23" s="272">
        <v>259</v>
      </c>
      <c r="O23" s="272">
        <v>223</v>
      </c>
      <c r="P23" s="272">
        <v>194</v>
      </c>
      <c r="Q23" s="6">
        <f t="shared" si="4"/>
        <v>1025</v>
      </c>
      <c r="R23" s="31">
        <f>Q19+Q20+Q21+Q22+Q23</f>
        <v>5074</v>
      </c>
      <c r="S23" s="272">
        <v>217</v>
      </c>
      <c r="T23" s="272">
        <v>167</v>
      </c>
      <c r="U23" s="272"/>
    </row>
    <row r="24" spans="1:21" x14ac:dyDescent="0.3">
      <c r="A24" s="598">
        <v>5</v>
      </c>
      <c r="B24" s="25" t="s">
        <v>422</v>
      </c>
      <c r="C24" s="82">
        <v>12</v>
      </c>
      <c r="D24" s="82" t="s">
        <v>29</v>
      </c>
      <c r="E24" s="278"/>
      <c r="F24" s="21">
        <f t="shared" si="0"/>
        <v>1062</v>
      </c>
      <c r="G24" s="21">
        <f>COUNT(L24,M24,N24,O24,P24,S24,T24,U24,#REF!,#REF!)</f>
        <v>6</v>
      </c>
      <c r="H24" s="23">
        <f t="shared" si="1"/>
        <v>177</v>
      </c>
      <c r="I24" s="52">
        <f t="shared" si="2"/>
        <v>198</v>
      </c>
      <c r="J24" s="271">
        <f t="shared" si="3"/>
        <v>546</v>
      </c>
      <c r="K24" s="82"/>
      <c r="L24" s="26">
        <v>198</v>
      </c>
      <c r="M24" s="26">
        <v>181</v>
      </c>
      <c r="N24" s="26">
        <v>167</v>
      </c>
      <c r="O24" s="26">
        <v>175</v>
      </c>
      <c r="P24" s="26">
        <v>171</v>
      </c>
      <c r="Q24" s="6">
        <f t="shared" si="4"/>
        <v>892</v>
      </c>
      <c r="R24" s="27"/>
      <c r="S24" s="26">
        <v>170</v>
      </c>
      <c r="T24" s="26"/>
      <c r="U24" s="26"/>
    </row>
    <row r="25" spans="1:21" x14ac:dyDescent="0.3">
      <c r="A25" s="599"/>
      <c r="B25" s="36" t="s">
        <v>518</v>
      </c>
      <c r="C25" s="84">
        <v>12</v>
      </c>
      <c r="D25" s="84" t="s">
        <v>29</v>
      </c>
      <c r="E25" s="279"/>
      <c r="F25" s="21">
        <f t="shared" si="0"/>
        <v>1194</v>
      </c>
      <c r="G25" s="21">
        <f>COUNT(L25,M25,N25,O25,P25,S25,T25,U25,#REF!,#REF!)</f>
        <v>6</v>
      </c>
      <c r="H25" s="23">
        <f t="shared" si="1"/>
        <v>199</v>
      </c>
      <c r="I25" s="52">
        <f t="shared" si="2"/>
        <v>257</v>
      </c>
      <c r="J25" s="271">
        <f t="shared" si="3"/>
        <v>616</v>
      </c>
      <c r="K25" s="84"/>
      <c r="L25" s="19">
        <v>257</v>
      </c>
      <c r="M25" s="19">
        <v>177</v>
      </c>
      <c r="N25" s="19">
        <v>182</v>
      </c>
      <c r="O25" s="19">
        <v>233</v>
      </c>
      <c r="P25" s="19">
        <v>174</v>
      </c>
      <c r="Q25" s="6">
        <f t="shared" si="4"/>
        <v>1023</v>
      </c>
      <c r="R25" s="21"/>
      <c r="S25" s="19">
        <v>171</v>
      </c>
      <c r="T25" s="19"/>
      <c r="U25" s="19"/>
    </row>
    <row r="26" spans="1:21" x14ac:dyDescent="0.3">
      <c r="A26" s="599"/>
      <c r="B26" s="36" t="s">
        <v>423</v>
      </c>
      <c r="C26" s="84">
        <v>12</v>
      </c>
      <c r="D26" s="84" t="s">
        <v>29</v>
      </c>
      <c r="E26" s="279"/>
      <c r="F26" s="21">
        <f t="shared" si="0"/>
        <v>1156</v>
      </c>
      <c r="G26" s="21">
        <f>COUNT(L26,M26,N26,O26,P26,S26,T26,U26,#REF!,#REF!)</f>
        <v>6</v>
      </c>
      <c r="H26" s="23">
        <f t="shared" si="1"/>
        <v>192.66666666666666</v>
      </c>
      <c r="I26" s="52">
        <f t="shared" si="2"/>
        <v>211</v>
      </c>
      <c r="J26" s="271">
        <f t="shared" si="3"/>
        <v>574</v>
      </c>
      <c r="K26" s="84"/>
      <c r="L26" s="19">
        <v>155</v>
      </c>
      <c r="M26" s="19">
        <v>210</v>
      </c>
      <c r="N26" s="19">
        <v>209</v>
      </c>
      <c r="O26" s="19">
        <v>211</v>
      </c>
      <c r="P26" s="19">
        <v>183</v>
      </c>
      <c r="Q26" s="6">
        <f t="shared" si="4"/>
        <v>968</v>
      </c>
      <c r="R26" s="21"/>
      <c r="S26" s="19">
        <v>188</v>
      </c>
      <c r="T26" s="19"/>
      <c r="U26" s="19"/>
    </row>
    <row r="27" spans="1:21" x14ac:dyDescent="0.3">
      <c r="A27" s="599"/>
      <c r="B27" s="36" t="s">
        <v>266</v>
      </c>
      <c r="C27" s="84">
        <v>12</v>
      </c>
      <c r="D27" s="84" t="s">
        <v>29</v>
      </c>
      <c r="E27" s="279"/>
      <c r="F27" s="21">
        <f t="shared" si="0"/>
        <v>1200</v>
      </c>
      <c r="G27" s="21">
        <f>COUNT(L27,M27,N27,O27,P27,S27,T27,U27,#REF!,#REF!)</f>
        <v>6</v>
      </c>
      <c r="H27" s="23">
        <f t="shared" si="1"/>
        <v>200</v>
      </c>
      <c r="I27" s="52">
        <f t="shared" si="2"/>
        <v>235</v>
      </c>
      <c r="J27" s="271">
        <f t="shared" si="3"/>
        <v>645</v>
      </c>
      <c r="K27" s="84"/>
      <c r="L27" s="19">
        <v>205</v>
      </c>
      <c r="M27" s="19">
        <v>205</v>
      </c>
      <c r="N27" s="19">
        <v>235</v>
      </c>
      <c r="O27" s="19">
        <v>186</v>
      </c>
      <c r="P27" s="19">
        <v>145</v>
      </c>
      <c r="Q27" s="6">
        <f t="shared" si="4"/>
        <v>976</v>
      </c>
      <c r="R27" s="21"/>
      <c r="S27" s="19">
        <v>224</v>
      </c>
      <c r="T27" s="19"/>
      <c r="U27" s="19"/>
    </row>
    <row r="28" spans="1:21" x14ac:dyDescent="0.3">
      <c r="A28" s="600"/>
      <c r="B28" s="29" t="s">
        <v>110</v>
      </c>
      <c r="C28" s="83">
        <v>12</v>
      </c>
      <c r="D28" s="83" t="s">
        <v>29</v>
      </c>
      <c r="E28" s="277"/>
      <c r="F28" s="21">
        <f t="shared" si="0"/>
        <v>1349</v>
      </c>
      <c r="G28" s="21">
        <f>COUNT(L28,M28,N28,O28,P28,S28,T28,U28,#REF!,#REF!)</f>
        <v>6</v>
      </c>
      <c r="H28" s="23">
        <f t="shared" si="1"/>
        <v>224.83333333333334</v>
      </c>
      <c r="I28" s="52">
        <f t="shared" si="2"/>
        <v>253</v>
      </c>
      <c r="J28" s="271">
        <f t="shared" si="3"/>
        <v>720</v>
      </c>
      <c r="K28" s="83"/>
      <c r="L28" s="272">
        <v>241</v>
      </c>
      <c r="M28" s="272">
        <v>253</v>
      </c>
      <c r="N28" s="272">
        <v>226</v>
      </c>
      <c r="O28" s="272">
        <v>202</v>
      </c>
      <c r="P28" s="272">
        <v>212</v>
      </c>
      <c r="Q28" s="6">
        <f t="shared" si="4"/>
        <v>1134</v>
      </c>
      <c r="R28" s="31">
        <f>Q24+Q25+Q26+Q27+Q28</f>
        <v>4993</v>
      </c>
      <c r="S28" s="272">
        <v>215</v>
      </c>
      <c r="T28" s="272"/>
      <c r="U28" s="272"/>
    </row>
    <row r="29" spans="1:21" x14ac:dyDescent="0.3">
      <c r="A29" s="598">
        <v>6</v>
      </c>
      <c r="B29" s="25" t="s">
        <v>108</v>
      </c>
      <c r="C29" s="82">
        <v>12</v>
      </c>
      <c r="D29" s="82" t="s">
        <v>29</v>
      </c>
      <c r="E29" s="278"/>
      <c r="F29" s="21">
        <f t="shared" si="0"/>
        <v>1156</v>
      </c>
      <c r="G29" s="21">
        <f>COUNT(L29,M29,N29,O29,P29,S29,T29,U29,#REF!,#REF!)</f>
        <v>6</v>
      </c>
      <c r="H29" s="23">
        <f t="shared" si="1"/>
        <v>192.66666666666666</v>
      </c>
      <c r="I29" s="52">
        <f t="shared" si="2"/>
        <v>221</v>
      </c>
      <c r="J29" s="271">
        <f t="shared" si="3"/>
        <v>629</v>
      </c>
      <c r="K29" s="82"/>
      <c r="L29" s="26">
        <v>196</v>
      </c>
      <c r="M29" s="26">
        <v>212</v>
      </c>
      <c r="N29" s="26">
        <v>221</v>
      </c>
      <c r="O29" s="26">
        <v>145</v>
      </c>
      <c r="P29" s="26">
        <v>201</v>
      </c>
      <c r="Q29" s="6">
        <f t="shared" si="4"/>
        <v>975</v>
      </c>
      <c r="R29" s="27"/>
      <c r="S29" s="26">
        <v>181</v>
      </c>
      <c r="T29" s="26"/>
      <c r="U29" s="26"/>
    </row>
    <row r="30" spans="1:21" x14ac:dyDescent="0.3">
      <c r="A30" s="599"/>
      <c r="B30" s="36" t="s">
        <v>424</v>
      </c>
      <c r="C30" s="84">
        <v>12</v>
      </c>
      <c r="D30" s="84" t="s">
        <v>29</v>
      </c>
      <c r="E30" s="279"/>
      <c r="F30" s="21">
        <f t="shared" si="0"/>
        <v>1001</v>
      </c>
      <c r="G30" s="21">
        <f>COUNT(L30,M30,N30,O30,P30,S30,T30,U30,#REF!,#REF!)</f>
        <v>6</v>
      </c>
      <c r="H30" s="23">
        <f t="shared" si="1"/>
        <v>166.83333333333334</v>
      </c>
      <c r="I30" s="52">
        <f t="shared" si="2"/>
        <v>201</v>
      </c>
      <c r="J30" s="271">
        <f t="shared" si="3"/>
        <v>505</v>
      </c>
      <c r="K30" s="84"/>
      <c r="L30" s="19">
        <v>167</v>
      </c>
      <c r="M30" s="19">
        <v>174</v>
      </c>
      <c r="N30" s="19">
        <v>164</v>
      </c>
      <c r="O30" s="19">
        <v>201</v>
      </c>
      <c r="P30" s="19">
        <v>170</v>
      </c>
      <c r="Q30" s="6">
        <f t="shared" si="4"/>
        <v>876</v>
      </c>
      <c r="R30" s="21"/>
      <c r="S30" s="19">
        <v>125</v>
      </c>
      <c r="T30" s="19"/>
      <c r="U30" s="19"/>
    </row>
    <row r="31" spans="1:21" x14ac:dyDescent="0.3">
      <c r="A31" s="599"/>
      <c r="B31" s="36" t="s">
        <v>425</v>
      </c>
      <c r="C31" s="84">
        <v>12</v>
      </c>
      <c r="D31" s="84" t="s">
        <v>29</v>
      </c>
      <c r="E31" s="279"/>
      <c r="F31" s="21">
        <f t="shared" si="0"/>
        <v>1126</v>
      </c>
      <c r="G31" s="21">
        <f>COUNT(L31,M31,N31,O31,P31,S31,T31,U31,#REF!,#REF!)</f>
        <v>6</v>
      </c>
      <c r="H31" s="23">
        <f t="shared" si="1"/>
        <v>187.66666666666666</v>
      </c>
      <c r="I31" s="52">
        <f t="shared" si="2"/>
        <v>217</v>
      </c>
      <c r="J31" s="271">
        <f t="shared" si="3"/>
        <v>566</v>
      </c>
      <c r="K31" s="84"/>
      <c r="L31" s="19">
        <v>193</v>
      </c>
      <c r="M31" s="19">
        <v>217</v>
      </c>
      <c r="N31" s="19">
        <v>156</v>
      </c>
      <c r="O31" s="19">
        <v>189</v>
      </c>
      <c r="P31" s="19">
        <v>179</v>
      </c>
      <c r="Q31" s="6">
        <f t="shared" si="4"/>
        <v>934</v>
      </c>
      <c r="R31" s="21"/>
      <c r="S31" s="19">
        <v>192</v>
      </c>
      <c r="T31" s="19"/>
      <c r="U31" s="19"/>
    </row>
    <row r="32" spans="1:21" x14ac:dyDescent="0.3">
      <c r="A32" s="599"/>
      <c r="B32" s="36" t="s">
        <v>426</v>
      </c>
      <c r="C32" s="84">
        <v>12</v>
      </c>
      <c r="D32" s="84" t="s">
        <v>29</v>
      </c>
      <c r="E32" s="279"/>
      <c r="F32" s="21">
        <f t="shared" si="0"/>
        <v>1368</v>
      </c>
      <c r="G32" s="21">
        <f>COUNT(L32,M32,N32,O32,P32,S32,T32,U32,#REF!,#REF!)</f>
        <v>6</v>
      </c>
      <c r="H32" s="23">
        <f t="shared" si="1"/>
        <v>228</v>
      </c>
      <c r="I32" s="52">
        <f t="shared" si="2"/>
        <v>256</v>
      </c>
      <c r="J32" s="271">
        <f t="shared" si="3"/>
        <v>675</v>
      </c>
      <c r="K32" s="84"/>
      <c r="L32" s="19">
        <v>203</v>
      </c>
      <c r="M32" s="19">
        <v>216</v>
      </c>
      <c r="N32" s="19">
        <v>256</v>
      </c>
      <c r="O32" s="19">
        <v>226</v>
      </c>
      <c r="P32" s="19">
        <v>222</v>
      </c>
      <c r="Q32" s="6">
        <f t="shared" si="4"/>
        <v>1123</v>
      </c>
      <c r="R32" s="21"/>
      <c r="S32" s="19">
        <v>245</v>
      </c>
      <c r="T32" s="19"/>
      <c r="U32" s="19"/>
    </row>
    <row r="33" spans="1:21" x14ac:dyDescent="0.3">
      <c r="A33" s="600"/>
      <c r="B33" s="29" t="s">
        <v>127</v>
      </c>
      <c r="C33" s="83">
        <v>12</v>
      </c>
      <c r="D33" s="83" t="s">
        <v>29</v>
      </c>
      <c r="E33" s="277"/>
      <c r="F33" s="21">
        <f t="shared" si="0"/>
        <v>1332</v>
      </c>
      <c r="G33" s="21">
        <f>COUNT(L33,M33,N33,O33,P33,S33,T33,U33,#REF!,#REF!)</f>
        <v>6</v>
      </c>
      <c r="H33" s="23">
        <f t="shared" si="1"/>
        <v>222</v>
      </c>
      <c r="I33" s="52">
        <f t="shared" si="2"/>
        <v>267</v>
      </c>
      <c r="J33" s="271">
        <f t="shared" si="3"/>
        <v>688</v>
      </c>
      <c r="K33" s="83"/>
      <c r="L33" s="272">
        <v>237</v>
      </c>
      <c r="M33" s="272">
        <v>246</v>
      </c>
      <c r="N33" s="272">
        <v>205</v>
      </c>
      <c r="O33" s="272">
        <v>170</v>
      </c>
      <c r="P33" s="272">
        <v>267</v>
      </c>
      <c r="Q33" s="6">
        <f t="shared" si="4"/>
        <v>1125</v>
      </c>
      <c r="R33" s="31">
        <f>Q29+Q30+Q31+Q32+Q33</f>
        <v>5033</v>
      </c>
      <c r="S33" s="272">
        <v>207</v>
      </c>
      <c r="T33" s="272"/>
      <c r="U33" s="272"/>
    </row>
    <row r="34" spans="1:21" x14ac:dyDescent="0.3">
      <c r="A34" s="598">
        <v>7</v>
      </c>
      <c r="B34" s="25" t="s">
        <v>112</v>
      </c>
      <c r="C34" s="82">
        <v>12</v>
      </c>
      <c r="D34" s="82" t="s">
        <v>29</v>
      </c>
      <c r="E34" s="278"/>
      <c r="F34" s="21">
        <f t="shared" si="0"/>
        <v>986</v>
      </c>
      <c r="G34" s="21">
        <f>COUNT(L34,M34,N34,O34,P34,S34,T34,U34,#REF!,#REF!)</f>
        <v>5</v>
      </c>
      <c r="H34" s="23">
        <f t="shared" si="1"/>
        <v>197.2</v>
      </c>
      <c r="I34" s="52">
        <f t="shared" si="2"/>
        <v>245</v>
      </c>
      <c r="J34" s="271">
        <f t="shared" si="3"/>
        <v>562</v>
      </c>
      <c r="K34" s="82"/>
      <c r="L34" s="26">
        <v>172</v>
      </c>
      <c r="M34" s="26">
        <v>177</v>
      </c>
      <c r="N34" s="26">
        <v>213</v>
      </c>
      <c r="O34" s="26">
        <v>245</v>
      </c>
      <c r="P34" s="26">
        <v>179</v>
      </c>
      <c r="Q34" s="6">
        <f t="shared" si="4"/>
        <v>986</v>
      </c>
      <c r="R34" s="27"/>
      <c r="S34" s="26"/>
      <c r="T34" s="26"/>
      <c r="U34" s="26"/>
    </row>
    <row r="35" spans="1:21" x14ac:dyDescent="0.3">
      <c r="A35" s="599"/>
      <c r="B35" s="36" t="s">
        <v>427</v>
      </c>
      <c r="C35" s="84">
        <v>12</v>
      </c>
      <c r="D35" s="84" t="s">
        <v>29</v>
      </c>
      <c r="E35" s="279"/>
      <c r="F35" s="21">
        <f t="shared" si="0"/>
        <v>949</v>
      </c>
      <c r="G35" s="21">
        <f>COUNT(L35,M35,N35,O35,P35,S35,T35,U35,#REF!,#REF!)</f>
        <v>5</v>
      </c>
      <c r="H35" s="23">
        <f t="shared" si="1"/>
        <v>189.8</v>
      </c>
      <c r="I35" s="52">
        <f t="shared" si="2"/>
        <v>205</v>
      </c>
      <c r="J35" s="271">
        <f t="shared" si="3"/>
        <v>565</v>
      </c>
      <c r="K35" s="84"/>
      <c r="L35" s="19">
        <v>205</v>
      </c>
      <c r="M35" s="19">
        <v>181</v>
      </c>
      <c r="N35" s="19">
        <v>179</v>
      </c>
      <c r="O35" s="19">
        <v>198</v>
      </c>
      <c r="P35" s="19">
        <v>186</v>
      </c>
      <c r="Q35" s="6">
        <f t="shared" si="4"/>
        <v>949</v>
      </c>
      <c r="R35" s="21"/>
      <c r="S35" s="19"/>
      <c r="T35" s="19"/>
      <c r="U35" s="19"/>
    </row>
    <row r="36" spans="1:21" x14ac:dyDescent="0.3">
      <c r="A36" s="599"/>
      <c r="B36" s="36" t="s">
        <v>236</v>
      </c>
      <c r="C36" s="84">
        <v>12</v>
      </c>
      <c r="D36" s="84" t="s">
        <v>29</v>
      </c>
      <c r="E36" s="279"/>
      <c r="F36" s="21">
        <f t="shared" ref="F36:F58" si="5">SUM(L36:P36)+SUM(S36:U36)</f>
        <v>880</v>
      </c>
      <c r="G36" s="21">
        <f>COUNT(L36,M36,N36,O36,P36,S36,T36,U36,#REF!,#REF!)</f>
        <v>5</v>
      </c>
      <c r="H36" s="23">
        <f t="shared" ref="H36:H69" si="6">F36/G36</f>
        <v>176</v>
      </c>
      <c r="I36" s="52">
        <f t="shared" ref="I36:I58" si="7">MAX(L36:P36,S36:U36)</f>
        <v>206</v>
      </c>
      <c r="J36" s="271">
        <f t="shared" ref="J36:J58" si="8">MAX((SUM(L36:N36)), (SUM(S36:U36)))</f>
        <v>514</v>
      </c>
      <c r="K36" s="84"/>
      <c r="L36" s="19">
        <v>148</v>
      </c>
      <c r="M36" s="19">
        <v>206</v>
      </c>
      <c r="N36" s="19">
        <v>160</v>
      </c>
      <c r="O36" s="19">
        <v>187</v>
      </c>
      <c r="P36" s="19">
        <v>179</v>
      </c>
      <c r="Q36" s="6">
        <f t="shared" si="4"/>
        <v>880</v>
      </c>
      <c r="R36" s="21"/>
      <c r="S36" s="19"/>
      <c r="T36" s="19"/>
      <c r="U36" s="19"/>
    </row>
    <row r="37" spans="1:21" x14ac:dyDescent="0.3">
      <c r="A37" s="599"/>
      <c r="B37" s="36" t="s">
        <v>148</v>
      </c>
      <c r="C37" s="84">
        <v>12</v>
      </c>
      <c r="D37" s="84" t="s">
        <v>29</v>
      </c>
      <c r="E37" s="279"/>
      <c r="F37" s="21">
        <f t="shared" si="5"/>
        <v>917</v>
      </c>
      <c r="G37" s="21">
        <f>COUNT(L37,M37,N37,O37,P37,S37,T37,U37,#REF!,#REF!)</f>
        <v>5</v>
      </c>
      <c r="H37" s="23">
        <f t="shared" si="6"/>
        <v>183.4</v>
      </c>
      <c r="I37" s="52">
        <f t="shared" si="7"/>
        <v>244</v>
      </c>
      <c r="J37" s="271">
        <f t="shared" si="8"/>
        <v>591</v>
      </c>
      <c r="K37" s="84"/>
      <c r="L37" s="19">
        <v>211</v>
      </c>
      <c r="M37" s="19">
        <v>136</v>
      </c>
      <c r="N37" s="19">
        <v>244</v>
      </c>
      <c r="O37" s="19">
        <v>183</v>
      </c>
      <c r="P37" s="19">
        <v>143</v>
      </c>
      <c r="Q37" s="6">
        <f t="shared" si="4"/>
        <v>917</v>
      </c>
      <c r="R37" s="21"/>
      <c r="S37" s="19"/>
      <c r="T37" s="19"/>
      <c r="U37" s="19"/>
    </row>
    <row r="38" spans="1:21" x14ac:dyDescent="0.3">
      <c r="A38" s="600"/>
      <c r="B38" s="29" t="s">
        <v>196</v>
      </c>
      <c r="C38" s="83">
        <v>12</v>
      </c>
      <c r="D38" s="83" t="s">
        <v>29</v>
      </c>
      <c r="E38" s="277"/>
      <c r="F38" s="21">
        <f t="shared" si="5"/>
        <v>1119</v>
      </c>
      <c r="G38" s="21">
        <f>COUNT(L38,M38,N38,O38,P38,S38,T38,U38,#REF!,#REF!)</f>
        <v>5</v>
      </c>
      <c r="H38" s="23">
        <f t="shared" si="6"/>
        <v>223.8</v>
      </c>
      <c r="I38" s="52">
        <f t="shared" si="7"/>
        <v>268</v>
      </c>
      <c r="J38" s="271">
        <f t="shared" si="8"/>
        <v>666</v>
      </c>
      <c r="K38" s="83"/>
      <c r="L38" s="272">
        <v>160</v>
      </c>
      <c r="M38" s="272">
        <v>238</v>
      </c>
      <c r="N38" s="272">
        <v>268</v>
      </c>
      <c r="O38" s="272">
        <v>208</v>
      </c>
      <c r="P38" s="272">
        <v>245</v>
      </c>
      <c r="Q38" s="6">
        <f t="shared" si="4"/>
        <v>1119</v>
      </c>
      <c r="R38" s="31">
        <f>Q34+Q35+Q36+Q37+Q38</f>
        <v>4851</v>
      </c>
      <c r="S38" s="272"/>
      <c r="T38" s="272"/>
      <c r="U38" s="272"/>
    </row>
    <row r="39" spans="1:21" x14ac:dyDescent="0.3">
      <c r="A39" s="598">
        <v>8</v>
      </c>
      <c r="B39" s="25" t="s">
        <v>428</v>
      </c>
      <c r="C39" s="82">
        <v>12</v>
      </c>
      <c r="D39" s="82" t="s">
        <v>29</v>
      </c>
      <c r="E39" s="278"/>
      <c r="F39" s="21">
        <f t="shared" si="5"/>
        <v>983</v>
      </c>
      <c r="G39" s="21">
        <f>COUNT(L39,M39,N39,O39,P39,S39,T39,U39,#REF!,#REF!)</f>
        <v>5</v>
      </c>
      <c r="H39" s="23">
        <f t="shared" si="6"/>
        <v>196.6</v>
      </c>
      <c r="I39" s="52">
        <f t="shared" si="7"/>
        <v>228</v>
      </c>
      <c r="J39" s="271">
        <f t="shared" si="8"/>
        <v>559</v>
      </c>
      <c r="K39" s="82"/>
      <c r="L39" s="26">
        <v>202</v>
      </c>
      <c r="M39" s="26">
        <v>177</v>
      </c>
      <c r="N39" s="26">
        <v>180</v>
      </c>
      <c r="O39" s="26">
        <v>196</v>
      </c>
      <c r="P39" s="26">
        <v>228</v>
      </c>
      <c r="Q39" s="6">
        <f t="shared" si="4"/>
        <v>983</v>
      </c>
      <c r="R39" s="27"/>
      <c r="S39" s="26"/>
      <c r="T39" s="26"/>
      <c r="U39" s="26"/>
    </row>
    <row r="40" spans="1:21" x14ac:dyDescent="0.3">
      <c r="A40" s="599"/>
      <c r="B40" s="36" t="s">
        <v>429</v>
      </c>
      <c r="C40" s="84">
        <v>12</v>
      </c>
      <c r="D40" s="84" t="s">
        <v>29</v>
      </c>
      <c r="E40" s="279"/>
      <c r="F40" s="21">
        <f t="shared" si="5"/>
        <v>934</v>
      </c>
      <c r="G40" s="21">
        <f>COUNT(L40,M40,N40,O40,P40,S40,T40,U40,#REF!,#REF!)</f>
        <v>5</v>
      </c>
      <c r="H40" s="23">
        <f t="shared" si="6"/>
        <v>186.8</v>
      </c>
      <c r="I40" s="52">
        <f t="shared" si="7"/>
        <v>206</v>
      </c>
      <c r="J40" s="271">
        <f t="shared" si="8"/>
        <v>589</v>
      </c>
      <c r="K40" s="84"/>
      <c r="L40" s="19">
        <v>181</v>
      </c>
      <c r="M40" s="19">
        <v>202</v>
      </c>
      <c r="N40" s="19">
        <v>206</v>
      </c>
      <c r="O40" s="19">
        <v>177</v>
      </c>
      <c r="P40" s="19">
        <v>168</v>
      </c>
      <c r="Q40" s="6">
        <f t="shared" si="4"/>
        <v>934</v>
      </c>
      <c r="R40" s="21"/>
      <c r="S40" s="19"/>
      <c r="T40" s="19"/>
      <c r="U40" s="19"/>
    </row>
    <row r="41" spans="1:21" x14ac:dyDescent="0.3">
      <c r="A41" s="599"/>
      <c r="B41" s="36" t="s">
        <v>430</v>
      </c>
      <c r="C41" s="84">
        <v>12</v>
      </c>
      <c r="D41" s="84" t="s">
        <v>29</v>
      </c>
      <c r="E41" s="279"/>
      <c r="F41" s="21">
        <f t="shared" si="5"/>
        <v>985</v>
      </c>
      <c r="G41" s="21">
        <f>COUNT(L41,M41,N41,O41,P41,S41,T41,U41,#REF!,#REF!)</f>
        <v>5</v>
      </c>
      <c r="H41" s="23">
        <f t="shared" si="6"/>
        <v>197</v>
      </c>
      <c r="I41" s="52">
        <f t="shared" si="7"/>
        <v>253</v>
      </c>
      <c r="J41" s="271">
        <f t="shared" si="8"/>
        <v>635</v>
      </c>
      <c r="K41" s="84"/>
      <c r="L41" s="19">
        <v>253</v>
      </c>
      <c r="M41" s="19">
        <v>180</v>
      </c>
      <c r="N41" s="19">
        <v>202</v>
      </c>
      <c r="O41" s="19">
        <v>190</v>
      </c>
      <c r="P41" s="19">
        <v>160</v>
      </c>
      <c r="Q41" s="6">
        <f t="shared" si="4"/>
        <v>985</v>
      </c>
      <c r="R41" s="21"/>
      <c r="S41" s="19"/>
      <c r="T41" s="19"/>
      <c r="U41" s="19"/>
    </row>
    <row r="42" spans="1:21" x14ac:dyDescent="0.3">
      <c r="A42" s="599"/>
      <c r="B42" s="36" t="s">
        <v>192</v>
      </c>
      <c r="C42" s="84">
        <v>12</v>
      </c>
      <c r="D42" s="84" t="s">
        <v>29</v>
      </c>
      <c r="E42" s="279"/>
      <c r="F42" s="21">
        <f t="shared" si="5"/>
        <v>1034</v>
      </c>
      <c r="G42" s="21">
        <f>COUNT(L42,M42,N42,O42,P42,S42,T42,U42,#REF!,#REF!)</f>
        <v>5</v>
      </c>
      <c r="H42" s="23">
        <f t="shared" si="6"/>
        <v>206.8</v>
      </c>
      <c r="I42" s="52">
        <f t="shared" si="7"/>
        <v>235</v>
      </c>
      <c r="J42" s="271">
        <f t="shared" si="8"/>
        <v>645</v>
      </c>
      <c r="K42" s="84"/>
      <c r="L42" s="19">
        <v>211</v>
      </c>
      <c r="M42" s="19">
        <v>235</v>
      </c>
      <c r="N42" s="19">
        <v>199</v>
      </c>
      <c r="O42" s="19">
        <v>203</v>
      </c>
      <c r="P42" s="19">
        <v>186</v>
      </c>
      <c r="Q42" s="6">
        <f t="shared" si="4"/>
        <v>1034</v>
      </c>
      <c r="R42" s="21"/>
      <c r="S42" s="19"/>
      <c r="T42" s="19"/>
      <c r="U42" s="19"/>
    </row>
    <row r="43" spans="1:21" x14ac:dyDescent="0.3">
      <c r="A43" s="600"/>
      <c r="B43" s="29" t="s">
        <v>431</v>
      </c>
      <c r="C43" s="83">
        <v>12</v>
      </c>
      <c r="D43" s="83" t="s">
        <v>29</v>
      </c>
      <c r="E43" s="277"/>
      <c r="F43" s="21">
        <f t="shared" si="5"/>
        <v>918</v>
      </c>
      <c r="G43" s="21">
        <f>COUNT(L43,M43,N43,O43,P43,S43,T43,U43,#REF!,#REF!)</f>
        <v>5</v>
      </c>
      <c r="H43" s="23">
        <f t="shared" si="6"/>
        <v>183.6</v>
      </c>
      <c r="I43" s="52">
        <f t="shared" si="7"/>
        <v>220</v>
      </c>
      <c r="J43" s="271">
        <f t="shared" si="8"/>
        <v>566</v>
      </c>
      <c r="K43" s="83"/>
      <c r="L43" s="272">
        <v>159</v>
      </c>
      <c r="M43" s="272">
        <v>187</v>
      </c>
      <c r="N43" s="272">
        <v>220</v>
      </c>
      <c r="O43" s="272">
        <v>193</v>
      </c>
      <c r="P43" s="272">
        <v>159</v>
      </c>
      <c r="Q43" s="6">
        <f t="shared" si="4"/>
        <v>918</v>
      </c>
      <c r="R43" s="31">
        <f>Q39+Q40+Q41+Q42+Q43</f>
        <v>4854</v>
      </c>
      <c r="S43" s="272"/>
      <c r="T43" s="272"/>
      <c r="U43" s="272"/>
    </row>
    <row r="44" spans="1:21" x14ac:dyDescent="0.3">
      <c r="A44" s="598">
        <v>9</v>
      </c>
      <c r="B44" s="25" t="s">
        <v>432</v>
      </c>
      <c r="C44" s="82">
        <v>12</v>
      </c>
      <c r="D44" s="82" t="s">
        <v>29</v>
      </c>
      <c r="E44" s="278"/>
      <c r="F44" s="21">
        <f t="shared" si="5"/>
        <v>951</v>
      </c>
      <c r="G44" s="21">
        <f>COUNT(L44,M44,N44,O44,P44,S44,T44,U44,#REF!,#REF!)</f>
        <v>5</v>
      </c>
      <c r="H44" s="23">
        <f t="shared" si="6"/>
        <v>190.2</v>
      </c>
      <c r="I44" s="52">
        <f t="shared" si="7"/>
        <v>215</v>
      </c>
      <c r="J44" s="271">
        <f t="shared" si="8"/>
        <v>572</v>
      </c>
      <c r="K44" s="82"/>
      <c r="L44" s="26">
        <v>180</v>
      </c>
      <c r="M44" s="26">
        <v>215</v>
      </c>
      <c r="N44" s="26">
        <v>177</v>
      </c>
      <c r="O44" s="26">
        <v>190</v>
      </c>
      <c r="P44" s="26">
        <v>189</v>
      </c>
      <c r="Q44" s="6">
        <f t="shared" si="4"/>
        <v>951</v>
      </c>
      <c r="R44" s="27"/>
      <c r="S44" s="26"/>
      <c r="T44" s="26"/>
      <c r="U44" s="26"/>
    </row>
    <row r="45" spans="1:21" x14ac:dyDescent="0.3">
      <c r="A45" s="599"/>
      <c r="B45" s="36" t="s">
        <v>433</v>
      </c>
      <c r="C45" s="84">
        <v>12</v>
      </c>
      <c r="D45" s="84" t="s">
        <v>29</v>
      </c>
      <c r="E45" s="279"/>
      <c r="F45" s="21">
        <f t="shared" si="5"/>
        <v>928</v>
      </c>
      <c r="G45" s="21">
        <f>COUNT(L45,M45,N45,O45,P45,S45,T45,U45,#REF!,#REF!)</f>
        <v>5</v>
      </c>
      <c r="H45" s="23">
        <f t="shared" si="6"/>
        <v>185.6</v>
      </c>
      <c r="I45" s="52">
        <f t="shared" si="7"/>
        <v>205</v>
      </c>
      <c r="J45" s="271">
        <f t="shared" si="8"/>
        <v>585</v>
      </c>
      <c r="K45" s="84"/>
      <c r="L45" s="19">
        <v>197</v>
      </c>
      <c r="M45" s="19">
        <v>205</v>
      </c>
      <c r="N45" s="19">
        <v>183</v>
      </c>
      <c r="O45" s="19">
        <v>183</v>
      </c>
      <c r="P45" s="19">
        <v>160</v>
      </c>
      <c r="Q45" s="6">
        <f t="shared" si="4"/>
        <v>928</v>
      </c>
      <c r="R45" s="21"/>
      <c r="S45" s="19"/>
      <c r="T45" s="19"/>
      <c r="U45" s="19"/>
    </row>
    <row r="46" spans="1:21" x14ac:dyDescent="0.3">
      <c r="A46" s="599"/>
      <c r="B46" s="36" t="s">
        <v>434</v>
      </c>
      <c r="C46" s="84">
        <v>12</v>
      </c>
      <c r="D46" s="84" t="s">
        <v>29</v>
      </c>
      <c r="E46" s="279"/>
      <c r="F46" s="21">
        <f t="shared" si="5"/>
        <v>948</v>
      </c>
      <c r="G46" s="21">
        <f>COUNT(L46,M46,N46,O46,P46,S46,T46,U46,#REF!,#REF!)</f>
        <v>5</v>
      </c>
      <c r="H46" s="23">
        <f t="shared" si="6"/>
        <v>189.6</v>
      </c>
      <c r="I46" s="52">
        <f t="shared" si="7"/>
        <v>212</v>
      </c>
      <c r="J46" s="271">
        <f t="shared" si="8"/>
        <v>592</v>
      </c>
      <c r="K46" s="84"/>
      <c r="L46" s="19">
        <v>179</v>
      </c>
      <c r="M46" s="19">
        <v>201</v>
      </c>
      <c r="N46" s="19">
        <v>212</v>
      </c>
      <c r="O46" s="19">
        <v>163</v>
      </c>
      <c r="P46" s="19">
        <v>193</v>
      </c>
      <c r="Q46" s="6">
        <f t="shared" si="4"/>
        <v>948</v>
      </c>
      <c r="R46" s="21"/>
      <c r="S46" s="19"/>
      <c r="T46" s="19"/>
      <c r="U46" s="19"/>
    </row>
    <row r="47" spans="1:21" x14ac:dyDescent="0.3">
      <c r="A47" s="599"/>
      <c r="B47" s="36" t="s">
        <v>201</v>
      </c>
      <c r="C47" s="84">
        <v>12</v>
      </c>
      <c r="D47" s="84" t="s">
        <v>29</v>
      </c>
      <c r="E47" s="279"/>
      <c r="F47" s="21">
        <f t="shared" si="5"/>
        <v>1059</v>
      </c>
      <c r="G47" s="21">
        <f>COUNT(L47,M47,N47,O47,P47,S47,T47,U47,#REF!,#REF!)</f>
        <v>5</v>
      </c>
      <c r="H47" s="23">
        <f t="shared" si="6"/>
        <v>211.8</v>
      </c>
      <c r="I47" s="52">
        <f t="shared" si="7"/>
        <v>231</v>
      </c>
      <c r="J47" s="271">
        <f t="shared" si="8"/>
        <v>672</v>
      </c>
      <c r="K47" s="84"/>
      <c r="L47" s="19">
        <v>231</v>
      </c>
      <c r="M47" s="19">
        <v>211</v>
      </c>
      <c r="N47" s="19">
        <v>230</v>
      </c>
      <c r="O47" s="19">
        <v>189</v>
      </c>
      <c r="P47" s="19">
        <v>198</v>
      </c>
      <c r="Q47" s="6">
        <f t="shared" si="4"/>
        <v>1059</v>
      </c>
      <c r="R47" s="21"/>
      <c r="S47" s="19"/>
      <c r="T47" s="19"/>
      <c r="U47" s="19"/>
    </row>
    <row r="48" spans="1:21" x14ac:dyDescent="0.3">
      <c r="A48" s="600"/>
      <c r="B48" s="29" t="s">
        <v>109</v>
      </c>
      <c r="C48" s="83">
        <v>12</v>
      </c>
      <c r="D48" s="83" t="s">
        <v>29</v>
      </c>
      <c r="E48" s="277"/>
      <c r="F48" s="21">
        <f t="shared" si="5"/>
        <v>952</v>
      </c>
      <c r="G48" s="21">
        <f>COUNT(L48,M48,N48,O48,P48,S48,T48,U48,#REF!,#REF!)</f>
        <v>5</v>
      </c>
      <c r="H48" s="23">
        <f t="shared" si="6"/>
        <v>190.4</v>
      </c>
      <c r="I48" s="52">
        <f t="shared" si="7"/>
        <v>226</v>
      </c>
      <c r="J48" s="271">
        <f t="shared" si="8"/>
        <v>503</v>
      </c>
      <c r="K48" s="83"/>
      <c r="L48" s="272">
        <v>176</v>
      </c>
      <c r="M48" s="272">
        <v>178</v>
      </c>
      <c r="N48" s="272">
        <v>149</v>
      </c>
      <c r="O48" s="272">
        <v>223</v>
      </c>
      <c r="P48" s="272">
        <v>226</v>
      </c>
      <c r="Q48" s="6">
        <f t="shared" si="4"/>
        <v>952</v>
      </c>
      <c r="R48" s="31">
        <f>Q44+Q45+Q46+Q47+Q48</f>
        <v>4838</v>
      </c>
      <c r="S48" s="272"/>
      <c r="T48" s="272"/>
      <c r="U48" s="272"/>
    </row>
    <row r="49" spans="1:21" x14ac:dyDescent="0.3">
      <c r="A49" s="598">
        <v>10</v>
      </c>
      <c r="B49" s="25" t="s">
        <v>184</v>
      </c>
      <c r="C49" s="82">
        <v>12</v>
      </c>
      <c r="D49" s="82" t="s">
        <v>29</v>
      </c>
      <c r="E49" s="278"/>
      <c r="F49" s="21">
        <f t="shared" si="5"/>
        <v>943</v>
      </c>
      <c r="G49" s="21">
        <f>COUNT(L49,M49,N49,O49,P49,S49,T49,U49,#REF!,#REF!)</f>
        <v>5</v>
      </c>
      <c r="H49" s="23">
        <f t="shared" si="6"/>
        <v>188.6</v>
      </c>
      <c r="I49" s="52">
        <f t="shared" si="7"/>
        <v>202</v>
      </c>
      <c r="J49" s="271">
        <f t="shared" si="8"/>
        <v>576</v>
      </c>
      <c r="K49" s="82"/>
      <c r="L49" s="26">
        <v>199</v>
      </c>
      <c r="M49" s="26">
        <v>186</v>
      </c>
      <c r="N49" s="26">
        <v>191</v>
      </c>
      <c r="O49" s="26">
        <v>202</v>
      </c>
      <c r="P49" s="26">
        <v>165</v>
      </c>
      <c r="Q49" s="6">
        <f t="shared" si="4"/>
        <v>943</v>
      </c>
      <c r="R49" s="27"/>
      <c r="S49" s="26"/>
      <c r="T49" s="26"/>
      <c r="U49" s="26"/>
    </row>
    <row r="50" spans="1:21" x14ac:dyDescent="0.3">
      <c r="A50" s="599"/>
      <c r="B50" s="36" t="s">
        <v>435</v>
      </c>
      <c r="C50" s="84">
        <v>12</v>
      </c>
      <c r="D50" s="84" t="s">
        <v>29</v>
      </c>
      <c r="E50" s="279"/>
      <c r="F50" s="21">
        <f t="shared" si="5"/>
        <v>880</v>
      </c>
      <c r="G50" s="21">
        <f>COUNT(L50,M50,N50,O50,P50,S50,T50,U50,#REF!,#REF!)</f>
        <v>5</v>
      </c>
      <c r="H50" s="23">
        <f t="shared" si="6"/>
        <v>176</v>
      </c>
      <c r="I50" s="52">
        <f t="shared" si="7"/>
        <v>201</v>
      </c>
      <c r="J50" s="271">
        <f t="shared" si="8"/>
        <v>532</v>
      </c>
      <c r="K50" s="84"/>
      <c r="L50" s="19">
        <v>201</v>
      </c>
      <c r="M50" s="19">
        <v>161</v>
      </c>
      <c r="N50" s="19">
        <v>170</v>
      </c>
      <c r="O50" s="19">
        <v>166</v>
      </c>
      <c r="P50" s="19">
        <v>182</v>
      </c>
      <c r="Q50" s="6">
        <f t="shared" si="4"/>
        <v>880</v>
      </c>
      <c r="R50" s="21"/>
      <c r="S50" s="19"/>
      <c r="T50" s="19"/>
      <c r="U50" s="19"/>
    </row>
    <row r="51" spans="1:21" x14ac:dyDescent="0.3">
      <c r="A51" s="599"/>
      <c r="B51" s="36" t="s">
        <v>436</v>
      </c>
      <c r="C51" s="84">
        <v>12</v>
      </c>
      <c r="D51" s="84" t="s">
        <v>29</v>
      </c>
      <c r="E51" s="279"/>
      <c r="F51" s="21">
        <f t="shared" si="5"/>
        <v>959</v>
      </c>
      <c r="G51" s="21">
        <f>COUNT(L51,M51,N51,O51,P51,S51,T51,U51,#REF!,#REF!)</f>
        <v>5</v>
      </c>
      <c r="H51" s="23">
        <f t="shared" si="6"/>
        <v>191.8</v>
      </c>
      <c r="I51" s="52">
        <f t="shared" si="7"/>
        <v>206</v>
      </c>
      <c r="J51" s="271">
        <f t="shared" si="8"/>
        <v>596</v>
      </c>
      <c r="K51" s="84"/>
      <c r="L51" s="19">
        <v>191</v>
      </c>
      <c r="M51" s="19">
        <v>205</v>
      </c>
      <c r="N51" s="19">
        <v>200</v>
      </c>
      <c r="O51" s="19">
        <v>157</v>
      </c>
      <c r="P51" s="19">
        <v>206</v>
      </c>
      <c r="Q51" s="6">
        <f t="shared" si="4"/>
        <v>959</v>
      </c>
      <c r="R51" s="21"/>
      <c r="S51" s="19"/>
      <c r="T51" s="19"/>
      <c r="U51" s="19"/>
    </row>
    <row r="52" spans="1:21" x14ac:dyDescent="0.3">
      <c r="A52" s="599"/>
      <c r="B52" s="36" t="s">
        <v>136</v>
      </c>
      <c r="C52" s="84">
        <v>12</v>
      </c>
      <c r="D52" s="84" t="s">
        <v>29</v>
      </c>
      <c r="E52" s="279"/>
      <c r="F52" s="21">
        <f t="shared" si="5"/>
        <v>1101</v>
      </c>
      <c r="G52" s="21">
        <f>COUNT(L52,M52,N52,O52,P52,S52,T52,U52,#REF!,#REF!)</f>
        <v>5</v>
      </c>
      <c r="H52" s="23">
        <f t="shared" si="6"/>
        <v>220.2</v>
      </c>
      <c r="I52" s="52">
        <f t="shared" si="7"/>
        <v>244</v>
      </c>
      <c r="J52" s="271">
        <f t="shared" si="8"/>
        <v>638</v>
      </c>
      <c r="K52" s="84"/>
      <c r="L52" s="19">
        <v>210</v>
      </c>
      <c r="M52" s="19">
        <v>224</v>
      </c>
      <c r="N52" s="19">
        <v>204</v>
      </c>
      <c r="O52" s="19">
        <v>219</v>
      </c>
      <c r="P52" s="19">
        <v>244</v>
      </c>
      <c r="Q52" s="6">
        <f t="shared" si="4"/>
        <v>1101</v>
      </c>
      <c r="R52" s="21"/>
      <c r="S52" s="19"/>
      <c r="T52" s="19"/>
      <c r="U52" s="19"/>
    </row>
    <row r="53" spans="1:21" x14ac:dyDescent="0.3">
      <c r="A53" s="600"/>
      <c r="B53" s="29" t="s">
        <v>244</v>
      </c>
      <c r="C53" s="83">
        <v>12</v>
      </c>
      <c r="D53" s="83" t="s">
        <v>29</v>
      </c>
      <c r="E53" s="277"/>
      <c r="F53" s="21">
        <f t="shared" si="5"/>
        <v>951</v>
      </c>
      <c r="G53" s="21">
        <f>COUNT(L53,M53,N53,O53,P53,S53,T53,U53,#REF!,#REF!)</f>
        <v>5</v>
      </c>
      <c r="H53" s="23">
        <f t="shared" si="6"/>
        <v>190.2</v>
      </c>
      <c r="I53" s="52">
        <f t="shared" si="7"/>
        <v>247</v>
      </c>
      <c r="J53" s="271">
        <f t="shared" si="8"/>
        <v>601</v>
      </c>
      <c r="K53" s="83"/>
      <c r="L53" s="272">
        <v>166</v>
      </c>
      <c r="M53" s="272">
        <v>188</v>
      </c>
      <c r="N53" s="272">
        <v>247</v>
      </c>
      <c r="O53" s="272">
        <v>162</v>
      </c>
      <c r="P53" s="272">
        <v>188</v>
      </c>
      <c r="Q53" s="6">
        <f t="shared" si="4"/>
        <v>951</v>
      </c>
      <c r="R53" s="31">
        <f>Q49+Q50+Q51+Q52+Q53</f>
        <v>4834</v>
      </c>
      <c r="S53" s="272"/>
      <c r="T53" s="272"/>
      <c r="U53" s="272"/>
    </row>
    <row r="54" spans="1:21" x14ac:dyDescent="0.3">
      <c r="A54" s="598">
        <v>11</v>
      </c>
      <c r="B54" s="25" t="s">
        <v>437</v>
      </c>
      <c r="C54" s="82">
        <v>12</v>
      </c>
      <c r="D54" s="82" t="s">
        <v>29</v>
      </c>
      <c r="E54" s="278"/>
      <c r="F54" s="21">
        <f t="shared" si="5"/>
        <v>936</v>
      </c>
      <c r="G54" s="21">
        <f>COUNT(L54,M54,N54,O54,P54,S54,T54,U54,#REF!,#REF!)</f>
        <v>5</v>
      </c>
      <c r="H54" s="23">
        <f t="shared" si="6"/>
        <v>187.2</v>
      </c>
      <c r="I54" s="52">
        <f t="shared" si="7"/>
        <v>221</v>
      </c>
      <c r="J54" s="271">
        <f t="shared" si="8"/>
        <v>565</v>
      </c>
      <c r="K54" s="82"/>
      <c r="L54" s="26">
        <v>198</v>
      </c>
      <c r="M54" s="26">
        <v>221</v>
      </c>
      <c r="N54" s="26">
        <v>146</v>
      </c>
      <c r="O54" s="26">
        <v>166</v>
      </c>
      <c r="P54" s="26">
        <v>205</v>
      </c>
      <c r="Q54" s="6">
        <f t="shared" si="4"/>
        <v>936</v>
      </c>
      <c r="R54" s="27"/>
      <c r="S54" s="26"/>
      <c r="T54" s="26"/>
      <c r="U54" s="26"/>
    </row>
    <row r="55" spans="1:21" x14ac:dyDescent="0.3">
      <c r="A55" s="599"/>
      <c r="B55" s="36" t="s">
        <v>438</v>
      </c>
      <c r="C55" s="84">
        <v>12</v>
      </c>
      <c r="D55" s="84" t="s">
        <v>29</v>
      </c>
      <c r="E55" s="279"/>
      <c r="F55" s="21">
        <f t="shared" si="5"/>
        <v>883</v>
      </c>
      <c r="G55" s="21">
        <f>COUNT(L55,M55,N55,O55,P55,S55,T55,U55,#REF!,#REF!)</f>
        <v>5</v>
      </c>
      <c r="H55" s="23">
        <f t="shared" si="6"/>
        <v>176.6</v>
      </c>
      <c r="I55" s="52">
        <f t="shared" si="7"/>
        <v>202</v>
      </c>
      <c r="J55" s="271">
        <f t="shared" si="8"/>
        <v>535</v>
      </c>
      <c r="K55" s="84"/>
      <c r="L55" s="19">
        <v>193</v>
      </c>
      <c r="M55" s="19">
        <v>169</v>
      </c>
      <c r="N55" s="19">
        <v>173</v>
      </c>
      <c r="O55" s="19">
        <v>146</v>
      </c>
      <c r="P55" s="19">
        <v>202</v>
      </c>
      <c r="Q55" s="6">
        <f t="shared" si="4"/>
        <v>883</v>
      </c>
      <c r="R55" s="21"/>
      <c r="S55" s="19"/>
      <c r="T55" s="19"/>
      <c r="U55" s="19"/>
    </row>
    <row r="56" spans="1:21" x14ac:dyDescent="0.3">
      <c r="A56" s="599"/>
      <c r="B56" s="36" t="s">
        <v>439</v>
      </c>
      <c r="C56" s="84">
        <v>12</v>
      </c>
      <c r="D56" s="84" t="s">
        <v>29</v>
      </c>
      <c r="E56" s="279"/>
      <c r="F56" s="21">
        <f t="shared" si="5"/>
        <v>848</v>
      </c>
      <c r="G56" s="21">
        <f>COUNT(L56,M56,N56,O56,P56,S56,T56,U56,#REF!,#REF!)</f>
        <v>5</v>
      </c>
      <c r="H56" s="23">
        <f t="shared" si="6"/>
        <v>169.6</v>
      </c>
      <c r="I56" s="52">
        <f t="shared" si="7"/>
        <v>201</v>
      </c>
      <c r="J56" s="271">
        <f t="shared" si="8"/>
        <v>529</v>
      </c>
      <c r="K56" s="84"/>
      <c r="L56" s="19">
        <v>145</v>
      </c>
      <c r="M56" s="19">
        <v>183</v>
      </c>
      <c r="N56" s="19">
        <v>201</v>
      </c>
      <c r="O56" s="19">
        <v>133</v>
      </c>
      <c r="P56" s="19">
        <v>186</v>
      </c>
      <c r="Q56" s="6">
        <f t="shared" si="4"/>
        <v>848</v>
      </c>
      <c r="R56" s="21"/>
      <c r="S56" s="19"/>
      <c r="T56" s="19"/>
      <c r="U56" s="19"/>
    </row>
    <row r="57" spans="1:21" x14ac:dyDescent="0.3">
      <c r="A57" s="599"/>
      <c r="B57" s="36" t="s">
        <v>145</v>
      </c>
      <c r="C57" s="84">
        <v>12</v>
      </c>
      <c r="D57" s="84" t="s">
        <v>29</v>
      </c>
      <c r="E57" s="279"/>
      <c r="F57" s="21">
        <f t="shared" si="5"/>
        <v>920</v>
      </c>
      <c r="G57" s="21">
        <f>COUNT(L57,M57,N57,O57,P57,S57,T57,U57,#REF!,#REF!)</f>
        <v>5</v>
      </c>
      <c r="H57" s="23">
        <f t="shared" si="6"/>
        <v>184</v>
      </c>
      <c r="I57" s="52">
        <f t="shared" si="7"/>
        <v>224</v>
      </c>
      <c r="J57" s="271">
        <f t="shared" si="8"/>
        <v>527</v>
      </c>
      <c r="K57" s="84"/>
      <c r="L57" s="19">
        <v>155</v>
      </c>
      <c r="M57" s="19">
        <v>161</v>
      </c>
      <c r="N57" s="19">
        <v>211</v>
      </c>
      <c r="O57" s="19">
        <v>224</v>
      </c>
      <c r="P57" s="19">
        <v>169</v>
      </c>
      <c r="Q57" s="6">
        <f t="shared" si="4"/>
        <v>920</v>
      </c>
      <c r="R57" s="21"/>
      <c r="S57" s="19"/>
      <c r="T57" s="19"/>
      <c r="U57" s="19"/>
    </row>
    <row r="58" spans="1:21" x14ac:dyDescent="0.3">
      <c r="A58" s="600"/>
      <c r="B58" s="29" t="s">
        <v>440</v>
      </c>
      <c r="C58" s="83">
        <v>12</v>
      </c>
      <c r="D58" s="83" t="s">
        <v>29</v>
      </c>
      <c r="E58" s="277"/>
      <c r="F58" s="21">
        <f t="shared" si="5"/>
        <v>1144</v>
      </c>
      <c r="G58" s="21">
        <f>COUNT(L58,M58,N58,O58,P58,S58,T58,U58,#REF!,#REF!)</f>
        <v>5</v>
      </c>
      <c r="H58" s="23">
        <f t="shared" si="6"/>
        <v>228.8</v>
      </c>
      <c r="I58" s="52">
        <f t="shared" si="7"/>
        <v>259</v>
      </c>
      <c r="J58" s="271">
        <f t="shared" si="8"/>
        <v>719</v>
      </c>
      <c r="K58" s="83"/>
      <c r="L58" s="272">
        <v>259</v>
      </c>
      <c r="M58" s="272">
        <v>246</v>
      </c>
      <c r="N58" s="272">
        <v>214</v>
      </c>
      <c r="O58" s="272">
        <v>203</v>
      </c>
      <c r="P58" s="272">
        <v>222</v>
      </c>
      <c r="Q58" s="6">
        <f t="shared" si="4"/>
        <v>1144</v>
      </c>
      <c r="R58" s="31">
        <f>Q54+Q55+Q56+Q57+Q58</f>
        <v>4731</v>
      </c>
      <c r="S58" s="272"/>
      <c r="T58" s="272"/>
      <c r="U58" s="272"/>
    </row>
    <row r="59" spans="1:21" x14ac:dyDescent="0.3">
      <c r="A59" s="598">
        <v>12</v>
      </c>
      <c r="B59" s="25" t="s">
        <v>441</v>
      </c>
      <c r="C59" s="82">
        <v>12</v>
      </c>
      <c r="D59" s="82" t="s">
        <v>29</v>
      </c>
      <c r="E59" s="278"/>
      <c r="F59" s="21">
        <f t="shared" ref="F59:F68" si="9">SUM(L59:P59)+SUM(S59:U59)</f>
        <v>922</v>
      </c>
      <c r="G59" s="21">
        <f>COUNT(L59,M59,N59,O59,P59,S59,T59,U59,#REF!,#REF!)</f>
        <v>5</v>
      </c>
      <c r="H59" s="23">
        <f t="shared" ref="H59:H68" si="10">F59/G59</f>
        <v>184.4</v>
      </c>
      <c r="I59" s="52">
        <f t="shared" ref="I59:I68" si="11">MAX(L59:P59,S59:U59)</f>
        <v>237</v>
      </c>
      <c r="J59" s="395">
        <f t="shared" ref="J59:J68" si="12">MAX((SUM(L59:N59)), (SUM(S59:U59)))</f>
        <v>575</v>
      </c>
      <c r="K59" s="82"/>
      <c r="L59" s="26">
        <v>237</v>
      </c>
      <c r="M59" s="26">
        <v>156</v>
      </c>
      <c r="N59" s="26">
        <v>182</v>
      </c>
      <c r="O59" s="26">
        <v>170</v>
      </c>
      <c r="P59" s="26">
        <v>177</v>
      </c>
      <c r="Q59" s="6">
        <f t="shared" ref="Q59:Q68" si="13">SUM(L59:P59)</f>
        <v>922</v>
      </c>
      <c r="R59" s="27"/>
      <c r="S59" s="16"/>
      <c r="T59" s="16"/>
      <c r="U59" s="16"/>
    </row>
    <row r="60" spans="1:21" x14ac:dyDescent="0.3">
      <c r="A60" s="599"/>
      <c r="B60" s="36" t="s">
        <v>442</v>
      </c>
      <c r="C60" s="84">
        <v>12</v>
      </c>
      <c r="D60" s="84" t="s">
        <v>29</v>
      </c>
      <c r="E60" s="279"/>
      <c r="F60" s="21">
        <f t="shared" si="9"/>
        <v>856</v>
      </c>
      <c r="G60" s="21">
        <f>COUNT(L60,M60,N60,O60,P60,S60,T60,U60,#REF!,#REF!)</f>
        <v>5</v>
      </c>
      <c r="H60" s="23">
        <f t="shared" si="10"/>
        <v>171.2</v>
      </c>
      <c r="I60" s="52">
        <f t="shared" si="11"/>
        <v>220</v>
      </c>
      <c r="J60" s="395">
        <f t="shared" si="12"/>
        <v>557</v>
      </c>
      <c r="K60" s="84"/>
      <c r="L60" s="19">
        <v>220</v>
      </c>
      <c r="M60" s="19">
        <v>177</v>
      </c>
      <c r="N60" s="19">
        <v>160</v>
      </c>
      <c r="O60" s="19">
        <v>141</v>
      </c>
      <c r="P60" s="19">
        <v>158</v>
      </c>
      <c r="Q60" s="6">
        <f t="shared" si="13"/>
        <v>856</v>
      </c>
      <c r="R60" s="21"/>
      <c r="S60" s="16"/>
      <c r="T60" s="16"/>
      <c r="U60" s="16"/>
    </row>
    <row r="61" spans="1:21" x14ac:dyDescent="0.3">
      <c r="A61" s="599"/>
      <c r="B61" s="36" t="s">
        <v>443</v>
      </c>
      <c r="C61" s="84">
        <v>12</v>
      </c>
      <c r="D61" s="84" t="s">
        <v>29</v>
      </c>
      <c r="E61" s="279"/>
      <c r="F61" s="21">
        <f t="shared" si="9"/>
        <v>971</v>
      </c>
      <c r="G61" s="21">
        <f>COUNT(L61,M61,N61,O61,P61,S61,T61,U61,#REF!,#REF!)</f>
        <v>5</v>
      </c>
      <c r="H61" s="23">
        <f t="shared" si="10"/>
        <v>194.2</v>
      </c>
      <c r="I61" s="52">
        <f t="shared" si="11"/>
        <v>279</v>
      </c>
      <c r="J61" s="395">
        <f t="shared" si="12"/>
        <v>628</v>
      </c>
      <c r="K61" s="84"/>
      <c r="L61" s="19">
        <v>279</v>
      </c>
      <c r="M61" s="19">
        <v>168</v>
      </c>
      <c r="N61" s="19">
        <v>181</v>
      </c>
      <c r="O61" s="19">
        <v>148</v>
      </c>
      <c r="P61" s="19">
        <v>195</v>
      </c>
      <c r="Q61" s="6">
        <f t="shared" si="13"/>
        <v>971</v>
      </c>
      <c r="R61" s="21"/>
      <c r="S61" s="16"/>
      <c r="T61" s="16"/>
      <c r="U61" s="16"/>
    </row>
    <row r="62" spans="1:21" x14ac:dyDescent="0.3">
      <c r="A62" s="599"/>
      <c r="B62" s="36" t="s">
        <v>357</v>
      </c>
      <c r="C62" s="84">
        <v>12</v>
      </c>
      <c r="D62" s="84" t="s">
        <v>29</v>
      </c>
      <c r="E62" s="279"/>
      <c r="F62" s="21">
        <f t="shared" si="9"/>
        <v>1006</v>
      </c>
      <c r="G62" s="21">
        <f>COUNT(L62,M62,N62,O62,P62,S62,T62,U62,#REF!,#REF!)</f>
        <v>5</v>
      </c>
      <c r="H62" s="23">
        <f t="shared" si="10"/>
        <v>201.2</v>
      </c>
      <c r="I62" s="52">
        <f t="shared" si="11"/>
        <v>223</v>
      </c>
      <c r="J62" s="395">
        <f t="shared" si="12"/>
        <v>583</v>
      </c>
      <c r="K62" s="84"/>
      <c r="L62" s="19">
        <v>196</v>
      </c>
      <c r="M62" s="19">
        <v>164</v>
      </c>
      <c r="N62" s="19">
        <v>223</v>
      </c>
      <c r="O62" s="19">
        <v>203</v>
      </c>
      <c r="P62" s="19">
        <v>220</v>
      </c>
      <c r="Q62" s="6">
        <f t="shared" si="13"/>
        <v>1006</v>
      </c>
      <c r="R62" s="21"/>
      <c r="S62" s="16"/>
      <c r="T62" s="16"/>
      <c r="U62" s="16"/>
    </row>
    <row r="63" spans="1:21" x14ac:dyDescent="0.3">
      <c r="A63" s="600"/>
      <c r="B63" s="29" t="s">
        <v>275</v>
      </c>
      <c r="C63" s="83">
        <v>12</v>
      </c>
      <c r="D63" s="83" t="s">
        <v>29</v>
      </c>
      <c r="E63" s="277"/>
      <c r="F63" s="21">
        <f t="shared" si="9"/>
        <v>889</v>
      </c>
      <c r="G63" s="21">
        <f>COUNT(L63,M63,N63,O63,P63,S63,T63,U63,#REF!,#REF!)</f>
        <v>5</v>
      </c>
      <c r="H63" s="23">
        <f t="shared" si="10"/>
        <v>177.8</v>
      </c>
      <c r="I63" s="52">
        <f t="shared" si="11"/>
        <v>193</v>
      </c>
      <c r="J63" s="395">
        <f t="shared" si="12"/>
        <v>534</v>
      </c>
      <c r="K63" s="83"/>
      <c r="L63" s="396">
        <v>193</v>
      </c>
      <c r="M63" s="396">
        <v>179</v>
      </c>
      <c r="N63" s="396">
        <v>162</v>
      </c>
      <c r="O63" s="396">
        <v>165</v>
      </c>
      <c r="P63" s="396">
        <v>190</v>
      </c>
      <c r="Q63" s="6">
        <f t="shared" si="13"/>
        <v>889</v>
      </c>
      <c r="R63" s="31">
        <f>Q59+Q60+Q61+Q62+Q63</f>
        <v>4644</v>
      </c>
      <c r="S63" s="16"/>
      <c r="T63" s="16"/>
      <c r="U63" s="16"/>
    </row>
    <row r="64" spans="1:21" x14ac:dyDescent="0.3">
      <c r="A64" s="598">
        <v>13</v>
      </c>
      <c r="B64" s="25" t="s">
        <v>247</v>
      </c>
      <c r="C64" s="82">
        <v>12</v>
      </c>
      <c r="D64" s="82" t="s">
        <v>29</v>
      </c>
      <c r="E64" s="278"/>
      <c r="F64" s="21">
        <f t="shared" si="9"/>
        <v>908</v>
      </c>
      <c r="G64" s="21">
        <f>COUNT(L64,M64,N64,O64,P64,S64,T64,U64,#REF!,#REF!)</f>
        <v>5</v>
      </c>
      <c r="H64" s="23">
        <f t="shared" si="10"/>
        <v>181.6</v>
      </c>
      <c r="I64" s="52">
        <f t="shared" si="11"/>
        <v>234</v>
      </c>
      <c r="J64" s="395">
        <f t="shared" si="12"/>
        <v>581</v>
      </c>
      <c r="K64" s="82"/>
      <c r="L64" s="26">
        <v>177</v>
      </c>
      <c r="M64" s="26">
        <v>234</v>
      </c>
      <c r="N64" s="26">
        <v>170</v>
      </c>
      <c r="O64" s="26">
        <v>163</v>
      </c>
      <c r="P64" s="26">
        <v>164</v>
      </c>
      <c r="Q64" s="6">
        <f t="shared" si="13"/>
        <v>908</v>
      </c>
      <c r="R64" s="27"/>
      <c r="S64" s="16"/>
      <c r="T64" s="16"/>
      <c r="U64" s="16"/>
    </row>
    <row r="65" spans="1:21" x14ac:dyDescent="0.3">
      <c r="A65" s="599"/>
      <c r="B65" s="36" t="s">
        <v>345</v>
      </c>
      <c r="C65" s="84">
        <v>12</v>
      </c>
      <c r="D65" s="84" t="s">
        <v>29</v>
      </c>
      <c r="E65" s="279"/>
      <c r="F65" s="21">
        <f t="shared" si="9"/>
        <v>898</v>
      </c>
      <c r="G65" s="21">
        <f>COUNT(L65,M65,N65,O65,P65,S65,T65,U65,#REF!,#REF!)</f>
        <v>5</v>
      </c>
      <c r="H65" s="23">
        <f t="shared" si="10"/>
        <v>179.6</v>
      </c>
      <c r="I65" s="52">
        <f t="shared" si="11"/>
        <v>245</v>
      </c>
      <c r="J65" s="395">
        <f t="shared" si="12"/>
        <v>500</v>
      </c>
      <c r="K65" s="84"/>
      <c r="L65" s="19">
        <v>169</v>
      </c>
      <c r="M65" s="19">
        <v>148</v>
      </c>
      <c r="N65" s="19">
        <v>183</v>
      </c>
      <c r="O65" s="19">
        <v>245</v>
      </c>
      <c r="P65" s="19">
        <v>153</v>
      </c>
      <c r="Q65" s="6">
        <f t="shared" si="13"/>
        <v>898</v>
      </c>
      <c r="R65" s="21"/>
      <c r="S65" s="16"/>
      <c r="T65" s="16"/>
      <c r="U65" s="16"/>
    </row>
    <row r="66" spans="1:21" x14ac:dyDescent="0.3">
      <c r="A66" s="599"/>
      <c r="B66" s="36" t="s">
        <v>346</v>
      </c>
      <c r="C66" s="84">
        <v>12</v>
      </c>
      <c r="D66" s="84" t="s">
        <v>29</v>
      </c>
      <c r="E66" s="279"/>
      <c r="F66" s="21">
        <f t="shared" si="9"/>
        <v>911</v>
      </c>
      <c r="G66" s="21">
        <f>COUNT(L66,M66,N66,O66,P66,S66,T66,U66,#REF!,#REF!)</f>
        <v>5</v>
      </c>
      <c r="H66" s="23">
        <f t="shared" si="10"/>
        <v>182.2</v>
      </c>
      <c r="I66" s="52">
        <f t="shared" si="11"/>
        <v>219</v>
      </c>
      <c r="J66" s="395">
        <f t="shared" si="12"/>
        <v>496</v>
      </c>
      <c r="K66" s="84"/>
      <c r="L66" s="19">
        <v>121</v>
      </c>
      <c r="M66" s="19">
        <v>190</v>
      </c>
      <c r="N66" s="19">
        <v>185</v>
      </c>
      <c r="O66" s="19">
        <v>196</v>
      </c>
      <c r="P66" s="19">
        <v>219</v>
      </c>
      <c r="Q66" s="6">
        <f t="shared" si="13"/>
        <v>911</v>
      </c>
      <c r="R66" s="21"/>
      <c r="S66" s="16"/>
      <c r="T66" s="16"/>
      <c r="U66" s="16"/>
    </row>
    <row r="67" spans="1:21" x14ac:dyDescent="0.3">
      <c r="A67" s="599"/>
      <c r="B67" s="36" t="s">
        <v>338</v>
      </c>
      <c r="C67" s="84">
        <v>12</v>
      </c>
      <c r="D67" s="84" t="s">
        <v>29</v>
      </c>
      <c r="E67" s="279"/>
      <c r="F67" s="21">
        <f t="shared" si="9"/>
        <v>850</v>
      </c>
      <c r="G67" s="21">
        <f>COUNT(L67,M67,N67,O67,P67,S67,T67,U67,#REF!,#REF!)</f>
        <v>5</v>
      </c>
      <c r="H67" s="23">
        <f t="shared" si="10"/>
        <v>170</v>
      </c>
      <c r="I67" s="52">
        <f t="shared" si="11"/>
        <v>214</v>
      </c>
      <c r="J67" s="395">
        <f t="shared" si="12"/>
        <v>535</v>
      </c>
      <c r="K67" s="84"/>
      <c r="L67" s="19">
        <v>157</v>
      </c>
      <c r="M67" s="19">
        <v>214</v>
      </c>
      <c r="N67" s="19">
        <v>164</v>
      </c>
      <c r="O67" s="19">
        <v>136</v>
      </c>
      <c r="P67" s="19">
        <v>179</v>
      </c>
      <c r="Q67" s="6">
        <f t="shared" si="13"/>
        <v>850</v>
      </c>
      <c r="R67" s="21"/>
      <c r="S67" s="16"/>
      <c r="T67" s="16"/>
      <c r="U67" s="16"/>
    </row>
    <row r="68" spans="1:21" x14ac:dyDescent="0.3">
      <c r="A68" s="600"/>
      <c r="B68" s="29" t="s">
        <v>195</v>
      </c>
      <c r="C68" s="83">
        <v>12</v>
      </c>
      <c r="D68" s="83" t="s">
        <v>29</v>
      </c>
      <c r="E68" s="277"/>
      <c r="F68" s="21">
        <f t="shared" si="9"/>
        <v>1027</v>
      </c>
      <c r="G68" s="21">
        <f>COUNT(L68,M68,N68,O68,P68,S68,T68,U68,#REF!,#REF!)</f>
        <v>5</v>
      </c>
      <c r="H68" s="23">
        <f t="shared" si="10"/>
        <v>205.4</v>
      </c>
      <c r="I68" s="52">
        <f t="shared" si="11"/>
        <v>251</v>
      </c>
      <c r="J68" s="395">
        <f t="shared" si="12"/>
        <v>657</v>
      </c>
      <c r="K68" s="83"/>
      <c r="L68" s="396">
        <v>251</v>
      </c>
      <c r="M68" s="396">
        <v>214</v>
      </c>
      <c r="N68" s="396">
        <v>192</v>
      </c>
      <c r="O68" s="396">
        <v>184</v>
      </c>
      <c r="P68" s="396">
        <v>186</v>
      </c>
      <c r="Q68" s="6">
        <f t="shared" si="13"/>
        <v>1027</v>
      </c>
      <c r="R68" s="31">
        <f>Q64+Q65+Q66+Q67+Q68</f>
        <v>4594</v>
      </c>
      <c r="S68" s="16"/>
      <c r="T68" s="16"/>
      <c r="U68" s="16"/>
    </row>
    <row r="69" spans="1:21" x14ac:dyDescent="0.3">
      <c r="F69" s="21">
        <f>SUM(F4:F58)</f>
        <v>64284</v>
      </c>
      <c r="G69" s="21">
        <f>SUM(G4:G58)</f>
        <v>325</v>
      </c>
      <c r="H69" s="23">
        <f t="shared" si="6"/>
        <v>197.79692307692306</v>
      </c>
      <c r="L69" s="124">
        <f>AVERAGE(L4:L68)</f>
        <v>199.7076923076923</v>
      </c>
      <c r="M69">
        <f>AVERAGE(M4:M68)</f>
        <v>198.86153846153846</v>
      </c>
      <c r="N69">
        <f>AVERAGE(N4:N68)</f>
        <v>198.27692307692308</v>
      </c>
      <c r="O69">
        <f>AVERAGE(O4:O68)</f>
        <v>191.47692307692307</v>
      </c>
      <c r="P69">
        <f>AVERAGE(P4:P68)</f>
        <v>193.56923076923076</v>
      </c>
      <c r="Q69" s="16"/>
      <c r="S69">
        <f>AVERAGE(S4:S68)</f>
        <v>196</v>
      </c>
      <c r="T69">
        <f>AVERAGE(T4:T68)</f>
        <v>187.4</v>
      </c>
      <c r="U69">
        <f>AVERAGE(U4:U68)</f>
        <v>203.1</v>
      </c>
    </row>
    <row r="70" spans="1:21" x14ac:dyDescent="0.3">
      <c r="Q70" s="16"/>
    </row>
    <row r="71" spans="1:21" x14ac:dyDescent="0.3">
      <c r="A71" s="591" t="s">
        <v>44</v>
      </c>
      <c r="B71" s="591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</row>
    <row r="72" spans="1:21" x14ac:dyDescent="0.3">
      <c r="A72" s="591"/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</row>
    <row r="73" spans="1:21" x14ac:dyDescent="0.3">
      <c r="A73" s="22" t="s">
        <v>2</v>
      </c>
      <c r="B73" s="24" t="s">
        <v>0</v>
      </c>
      <c r="C73" s="24"/>
      <c r="D73" s="24"/>
      <c r="E73" s="79">
        <f>SUM(E74:E90)</f>
        <v>1850</v>
      </c>
      <c r="F73" s="24" t="s">
        <v>4</v>
      </c>
      <c r="G73" s="24" t="s">
        <v>5</v>
      </c>
      <c r="H73" s="24" t="s">
        <v>6</v>
      </c>
      <c r="I73" s="24" t="s">
        <v>25</v>
      </c>
      <c r="J73" s="24" t="s">
        <v>26</v>
      </c>
      <c r="K73" s="24" t="s">
        <v>11</v>
      </c>
      <c r="L73" s="24">
        <v>1</v>
      </c>
      <c r="M73" s="24">
        <v>2</v>
      </c>
      <c r="N73" s="24">
        <v>3</v>
      </c>
      <c r="O73" s="24">
        <v>4</v>
      </c>
      <c r="P73" s="24">
        <v>5</v>
      </c>
      <c r="Q73" s="10" t="s">
        <v>8</v>
      </c>
      <c r="R73" s="24" t="s">
        <v>10</v>
      </c>
      <c r="S73" s="24">
        <v>6</v>
      </c>
      <c r="T73" s="24">
        <v>7</v>
      </c>
      <c r="U73" s="24">
        <v>8</v>
      </c>
    </row>
    <row r="74" spans="1:21" x14ac:dyDescent="0.3">
      <c r="A74" s="592">
        <v>1</v>
      </c>
      <c r="B74" s="25" t="s">
        <v>320</v>
      </c>
      <c r="C74" s="82">
        <v>12</v>
      </c>
      <c r="D74" s="82"/>
      <c r="E74" s="40">
        <v>200</v>
      </c>
      <c r="F74" s="21">
        <f>SUM(L74:P74)+SUM(S74:U74)</f>
        <v>1256</v>
      </c>
      <c r="G74" s="21">
        <f>COUNT(L74,M74,N74,O74,P74,S74,T74,U74,#REF!,#REF!)</f>
        <v>7</v>
      </c>
      <c r="H74" s="23">
        <f t="shared" ref="H74:H105" si="14">F74/G74</f>
        <v>179.42857142857142</v>
      </c>
      <c r="I74" s="52">
        <f t="shared" ref="I74:I105" si="15">MAX(L74:P74,S74:U74)</f>
        <v>217</v>
      </c>
      <c r="J74" s="271">
        <f t="shared" ref="J74:J105" si="16">MAX((SUM(L74:N74)), (SUM(S74:U74)))</f>
        <v>537</v>
      </c>
      <c r="K74" s="595"/>
      <c r="L74" s="26">
        <v>149</v>
      </c>
      <c r="M74" s="26">
        <v>217</v>
      </c>
      <c r="N74" s="26">
        <v>171</v>
      </c>
      <c r="O74" s="26">
        <v>177</v>
      </c>
      <c r="P74" s="26">
        <v>188</v>
      </c>
      <c r="Q74" s="6">
        <f>SUM(L74:P74)</f>
        <v>902</v>
      </c>
      <c r="R74" s="27"/>
      <c r="S74" s="26"/>
      <c r="T74" s="26">
        <v>163</v>
      </c>
      <c r="U74" s="26">
        <v>191</v>
      </c>
    </row>
    <row r="75" spans="1:21" x14ac:dyDescent="0.3">
      <c r="A75" s="593"/>
      <c r="B75" s="36" t="s">
        <v>178</v>
      </c>
      <c r="C75" s="84">
        <v>12</v>
      </c>
      <c r="D75" s="84"/>
      <c r="E75" s="261">
        <v>200</v>
      </c>
      <c r="F75" s="21">
        <f t="shared" ref="F75:F138" si="17">SUM(L75:P75)+SUM(S75:U75)</f>
        <v>1089</v>
      </c>
      <c r="G75" s="21">
        <f>COUNT(L75,M75,N75,O75,P75,S75,T75,U75,#REF!,#REF!)</f>
        <v>7</v>
      </c>
      <c r="H75" s="23">
        <f t="shared" si="14"/>
        <v>155.57142857142858</v>
      </c>
      <c r="I75" s="52">
        <f t="shared" si="15"/>
        <v>189</v>
      </c>
      <c r="J75" s="271">
        <f t="shared" si="16"/>
        <v>501</v>
      </c>
      <c r="K75" s="596"/>
      <c r="L75" s="16">
        <v>152</v>
      </c>
      <c r="M75" s="16">
        <v>189</v>
      </c>
      <c r="N75" s="16">
        <v>160</v>
      </c>
      <c r="O75" s="19">
        <v>119</v>
      </c>
      <c r="P75" s="19">
        <v>178</v>
      </c>
      <c r="Q75" s="6">
        <f>SUM(L75:P75)</f>
        <v>798</v>
      </c>
      <c r="R75" s="21"/>
      <c r="S75" s="19"/>
      <c r="T75" s="19">
        <v>137</v>
      </c>
      <c r="U75" s="19">
        <v>154</v>
      </c>
    </row>
    <row r="76" spans="1:21" x14ac:dyDescent="0.3">
      <c r="A76" s="593"/>
      <c r="B76" s="36" t="s">
        <v>444</v>
      </c>
      <c r="C76" s="84">
        <v>12</v>
      </c>
      <c r="D76" s="84"/>
      <c r="E76" s="261">
        <v>200</v>
      </c>
      <c r="F76" s="21">
        <f t="shared" si="17"/>
        <v>1163</v>
      </c>
      <c r="G76" s="21">
        <f>COUNT(L76,M76,N76,O76,P76,S76,T76,U76,#REF!,#REF!)</f>
        <v>7</v>
      </c>
      <c r="H76" s="23">
        <f t="shared" si="14"/>
        <v>166.14285714285714</v>
      </c>
      <c r="I76" s="52">
        <f t="shared" si="15"/>
        <v>182</v>
      </c>
      <c r="J76" s="271">
        <f t="shared" si="16"/>
        <v>497</v>
      </c>
      <c r="K76" s="596"/>
      <c r="L76" s="19">
        <v>179</v>
      </c>
      <c r="M76" s="19">
        <v>161</v>
      </c>
      <c r="N76" s="19">
        <v>157</v>
      </c>
      <c r="O76" s="19">
        <v>150</v>
      </c>
      <c r="P76" s="19">
        <v>182</v>
      </c>
      <c r="Q76" s="6">
        <f>SUM(L76:P76)</f>
        <v>829</v>
      </c>
      <c r="R76" s="21"/>
      <c r="S76" s="19"/>
      <c r="T76" s="19">
        <v>168</v>
      </c>
      <c r="U76" s="19">
        <v>166</v>
      </c>
    </row>
    <row r="77" spans="1:21" x14ac:dyDescent="0.3">
      <c r="A77" s="593"/>
      <c r="B77" s="36" t="s">
        <v>323</v>
      </c>
      <c r="C77" s="84">
        <v>12</v>
      </c>
      <c r="D77" s="84"/>
      <c r="E77" s="261">
        <v>200</v>
      </c>
      <c r="F77" s="21">
        <f t="shared" si="17"/>
        <v>1515</v>
      </c>
      <c r="G77" s="21">
        <f>COUNT(L77,M77,N77,O77,P77,S77,T77,U77,#REF!,#REF!)</f>
        <v>7</v>
      </c>
      <c r="H77" s="23">
        <f t="shared" si="14"/>
        <v>216.42857142857142</v>
      </c>
      <c r="I77" s="52">
        <f t="shared" si="15"/>
        <v>236</v>
      </c>
      <c r="J77" s="271">
        <f t="shared" si="16"/>
        <v>673</v>
      </c>
      <c r="K77" s="596"/>
      <c r="L77" s="19">
        <v>215</v>
      </c>
      <c r="M77" s="19">
        <v>234</v>
      </c>
      <c r="N77" s="19">
        <v>224</v>
      </c>
      <c r="O77" s="19">
        <v>223</v>
      </c>
      <c r="P77" s="19">
        <v>171</v>
      </c>
      <c r="Q77" s="6">
        <f>SUM(L77:P77)</f>
        <v>1067</v>
      </c>
      <c r="R77" s="21"/>
      <c r="S77" s="19"/>
      <c r="T77" s="19">
        <v>236</v>
      </c>
      <c r="U77" s="19">
        <v>212</v>
      </c>
    </row>
    <row r="78" spans="1:21" x14ac:dyDescent="0.3">
      <c r="A78" s="601"/>
      <c r="B78" s="29" t="s">
        <v>445</v>
      </c>
      <c r="C78" s="83">
        <v>12</v>
      </c>
      <c r="D78" s="83"/>
      <c r="E78" s="41">
        <v>200</v>
      </c>
      <c r="F78" s="21">
        <f t="shared" si="17"/>
        <v>1322</v>
      </c>
      <c r="G78" s="21">
        <f>COUNT(L78,M78,N78,O78,P78,S78,T78,U78,#REF!,#REF!)</f>
        <v>7</v>
      </c>
      <c r="H78" s="23">
        <f t="shared" si="14"/>
        <v>188.85714285714286</v>
      </c>
      <c r="I78" s="52">
        <f t="shared" si="15"/>
        <v>214</v>
      </c>
      <c r="J78" s="271">
        <f t="shared" si="16"/>
        <v>527</v>
      </c>
      <c r="K78" s="597"/>
      <c r="L78" s="272">
        <v>173</v>
      </c>
      <c r="M78" s="272">
        <v>192</v>
      </c>
      <c r="N78" s="272">
        <v>162</v>
      </c>
      <c r="O78" s="272">
        <v>204</v>
      </c>
      <c r="P78" s="272">
        <v>212</v>
      </c>
      <c r="Q78" s="6">
        <f>SUM(L78:P78)</f>
        <v>943</v>
      </c>
      <c r="R78" s="31">
        <f>Q74+Q75+Q76+Q77+Q78+(K74*5)</f>
        <v>4539</v>
      </c>
      <c r="S78" s="272"/>
      <c r="T78" s="272">
        <v>214</v>
      </c>
      <c r="U78" s="272">
        <v>165</v>
      </c>
    </row>
    <row r="79" spans="1:21" x14ac:dyDescent="0.3">
      <c r="A79" s="592">
        <v>2</v>
      </c>
      <c r="B79" s="25" t="s">
        <v>446</v>
      </c>
      <c r="C79" s="82">
        <v>12</v>
      </c>
      <c r="D79" s="82"/>
      <c r="E79" s="40">
        <v>100</v>
      </c>
      <c r="F79" s="21">
        <f t="shared" si="17"/>
        <v>1129</v>
      </c>
      <c r="G79" s="21">
        <f>COUNT(L79,M79,N79,O79,P79,S79,T79,U79,#REF!,#REF!)</f>
        <v>7</v>
      </c>
      <c r="H79" s="23">
        <f t="shared" si="14"/>
        <v>161.28571428571428</v>
      </c>
      <c r="I79" s="52">
        <f t="shared" si="15"/>
        <v>201</v>
      </c>
      <c r="J79" s="271">
        <f t="shared" si="16"/>
        <v>523</v>
      </c>
      <c r="K79" s="595"/>
      <c r="L79" s="26">
        <v>201</v>
      </c>
      <c r="M79" s="26">
        <v>192</v>
      </c>
      <c r="N79" s="26">
        <v>130</v>
      </c>
      <c r="O79" s="26">
        <v>170</v>
      </c>
      <c r="P79" s="26">
        <v>122</v>
      </c>
      <c r="Q79" s="6">
        <f t="shared" ref="Q79:Q108" si="18">SUM(L79:P79)</f>
        <v>815</v>
      </c>
      <c r="R79" s="27"/>
      <c r="S79" s="26"/>
      <c r="T79" s="26">
        <v>196</v>
      </c>
      <c r="U79" s="26">
        <v>118</v>
      </c>
    </row>
    <row r="80" spans="1:21" x14ac:dyDescent="0.3">
      <c r="A80" s="593"/>
      <c r="B80" s="36" t="s">
        <v>407</v>
      </c>
      <c r="C80" s="84">
        <v>12</v>
      </c>
      <c r="D80" s="84"/>
      <c r="E80" s="261">
        <v>100</v>
      </c>
      <c r="F80" s="21">
        <f t="shared" si="17"/>
        <v>1253</v>
      </c>
      <c r="G80" s="21">
        <f>COUNT(L80,M80,N80,O80,P80,S80,T80,U80,#REF!,#REF!)</f>
        <v>7</v>
      </c>
      <c r="H80" s="23">
        <f t="shared" si="14"/>
        <v>179</v>
      </c>
      <c r="I80" s="52">
        <f t="shared" si="15"/>
        <v>200</v>
      </c>
      <c r="J80" s="271">
        <f t="shared" si="16"/>
        <v>540</v>
      </c>
      <c r="K80" s="596"/>
      <c r="L80" s="19">
        <v>199</v>
      </c>
      <c r="M80" s="19">
        <v>164</v>
      </c>
      <c r="N80" s="19">
        <v>177</v>
      </c>
      <c r="O80" s="19">
        <v>147</v>
      </c>
      <c r="P80" s="19">
        <v>167</v>
      </c>
      <c r="Q80" s="6">
        <f t="shared" si="18"/>
        <v>854</v>
      </c>
      <c r="R80" s="21"/>
      <c r="S80" s="19"/>
      <c r="T80" s="19">
        <v>199</v>
      </c>
      <c r="U80" s="19">
        <v>200</v>
      </c>
    </row>
    <row r="81" spans="1:21" x14ac:dyDescent="0.3">
      <c r="A81" s="593"/>
      <c r="B81" s="36" t="s">
        <v>123</v>
      </c>
      <c r="C81" s="84">
        <v>12</v>
      </c>
      <c r="D81" s="84"/>
      <c r="E81" s="261">
        <v>100</v>
      </c>
      <c r="F81" s="21">
        <f t="shared" si="17"/>
        <v>1402</v>
      </c>
      <c r="G81" s="21">
        <f>COUNT(L81,M81,N81,O81,P81,S81,T81,U81,#REF!,#REF!)</f>
        <v>7</v>
      </c>
      <c r="H81" s="23">
        <f t="shared" si="14"/>
        <v>200.28571428571428</v>
      </c>
      <c r="I81" s="52">
        <f t="shared" si="15"/>
        <v>233</v>
      </c>
      <c r="J81" s="271">
        <f t="shared" si="16"/>
        <v>591</v>
      </c>
      <c r="K81" s="596"/>
      <c r="L81" s="19">
        <v>190</v>
      </c>
      <c r="M81" s="19">
        <v>196</v>
      </c>
      <c r="N81" s="19">
        <v>205</v>
      </c>
      <c r="O81" s="19">
        <v>190</v>
      </c>
      <c r="P81" s="19">
        <v>199</v>
      </c>
      <c r="Q81" s="6">
        <f t="shared" si="18"/>
        <v>980</v>
      </c>
      <c r="R81" s="21"/>
      <c r="S81" s="19"/>
      <c r="T81" s="19">
        <v>189</v>
      </c>
      <c r="U81" s="19">
        <v>233</v>
      </c>
    </row>
    <row r="82" spans="1:21" x14ac:dyDescent="0.3">
      <c r="A82" s="593"/>
      <c r="B82" s="36" t="s">
        <v>409</v>
      </c>
      <c r="C82" s="84">
        <v>12</v>
      </c>
      <c r="D82" s="84"/>
      <c r="E82" s="261">
        <v>100</v>
      </c>
      <c r="F82" s="21">
        <f t="shared" si="17"/>
        <v>1460</v>
      </c>
      <c r="G82" s="21">
        <f>COUNT(L82,M82,N82,O82,P82,S82,T82,U82,#REF!,#REF!)</f>
        <v>7</v>
      </c>
      <c r="H82" s="23">
        <f t="shared" si="14"/>
        <v>208.57142857142858</v>
      </c>
      <c r="I82" s="52">
        <f t="shared" si="15"/>
        <v>279</v>
      </c>
      <c r="J82" s="271">
        <f t="shared" si="16"/>
        <v>702</v>
      </c>
      <c r="K82" s="596"/>
      <c r="L82" s="19">
        <v>177</v>
      </c>
      <c r="M82" s="19">
        <v>279</v>
      </c>
      <c r="N82" s="19">
        <v>246</v>
      </c>
      <c r="O82" s="19">
        <v>194</v>
      </c>
      <c r="P82" s="19">
        <v>188</v>
      </c>
      <c r="Q82" s="6">
        <f t="shared" si="18"/>
        <v>1084</v>
      </c>
      <c r="R82" s="21"/>
      <c r="S82" s="19"/>
      <c r="T82" s="19">
        <v>181</v>
      </c>
      <c r="U82" s="19">
        <v>195</v>
      </c>
    </row>
    <row r="83" spans="1:21" x14ac:dyDescent="0.3">
      <c r="A83" s="601"/>
      <c r="B83" s="29" t="s">
        <v>379</v>
      </c>
      <c r="C83" s="83">
        <v>12</v>
      </c>
      <c r="D83" s="83"/>
      <c r="E83" s="41">
        <v>100</v>
      </c>
      <c r="F83" s="21">
        <f t="shared" si="17"/>
        <v>1344</v>
      </c>
      <c r="G83" s="21">
        <f>COUNT(L83,M83,N83,O83,P83,S83,T83,U83,#REF!,#REF!)</f>
        <v>7</v>
      </c>
      <c r="H83" s="23">
        <f t="shared" si="14"/>
        <v>192</v>
      </c>
      <c r="I83" s="52">
        <f t="shared" si="15"/>
        <v>217</v>
      </c>
      <c r="J83" s="271">
        <f t="shared" si="16"/>
        <v>604</v>
      </c>
      <c r="K83" s="597"/>
      <c r="L83" s="272">
        <v>191</v>
      </c>
      <c r="M83" s="272">
        <v>196</v>
      </c>
      <c r="N83" s="272">
        <v>217</v>
      </c>
      <c r="O83" s="272">
        <v>212</v>
      </c>
      <c r="P83" s="272">
        <v>189</v>
      </c>
      <c r="Q83" s="6">
        <f t="shared" si="18"/>
        <v>1005</v>
      </c>
      <c r="R83" s="31">
        <f>Q79+Q80+Q81+Q82+Q83+(K79*5)</f>
        <v>4738</v>
      </c>
      <c r="S83" s="272"/>
      <c r="T83" s="272">
        <v>168</v>
      </c>
      <c r="U83" s="272">
        <v>171</v>
      </c>
    </row>
    <row r="84" spans="1:21" x14ac:dyDescent="0.3">
      <c r="A84" s="592">
        <v>3</v>
      </c>
      <c r="B84" s="25" t="s">
        <v>447</v>
      </c>
      <c r="C84" s="82">
        <v>12</v>
      </c>
      <c r="D84" s="82"/>
      <c r="E84" s="40">
        <v>50</v>
      </c>
      <c r="F84" s="21">
        <f t="shared" si="17"/>
        <v>1086</v>
      </c>
      <c r="G84" s="21">
        <f>COUNT(L84,M84,N84,O84,P84,S84,T84,U84,#REF!,#REF!)</f>
        <v>7</v>
      </c>
      <c r="H84" s="23">
        <f t="shared" si="14"/>
        <v>155.14285714285714</v>
      </c>
      <c r="I84" s="52">
        <f t="shared" si="15"/>
        <v>183</v>
      </c>
      <c r="J84" s="271">
        <f t="shared" si="16"/>
        <v>478</v>
      </c>
      <c r="K84" s="595"/>
      <c r="L84" s="26">
        <v>146</v>
      </c>
      <c r="M84" s="26">
        <v>149</v>
      </c>
      <c r="N84" s="26">
        <v>183</v>
      </c>
      <c r="O84" s="26">
        <v>148</v>
      </c>
      <c r="P84" s="26">
        <v>166</v>
      </c>
      <c r="Q84" s="6">
        <f t="shared" si="18"/>
        <v>792</v>
      </c>
      <c r="R84" s="27"/>
      <c r="S84" s="26">
        <v>141</v>
      </c>
      <c r="T84" s="26">
        <v>153</v>
      </c>
      <c r="U84" s="26"/>
    </row>
    <row r="85" spans="1:21" x14ac:dyDescent="0.3">
      <c r="A85" s="593"/>
      <c r="B85" s="36" t="s">
        <v>448</v>
      </c>
      <c r="C85" s="84">
        <v>12</v>
      </c>
      <c r="D85" s="84"/>
      <c r="E85" s="261">
        <v>50</v>
      </c>
      <c r="F85" s="21">
        <f t="shared" si="17"/>
        <v>1067</v>
      </c>
      <c r="G85" s="21">
        <f>COUNT(L85,M85,N85,O85,P85,S85,T85,U85,#REF!,#REF!)</f>
        <v>7</v>
      </c>
      <c r="H85" s="23">
        <f t="shared" si="14"/>
        <v>152.42857142857142</v>
      </c>
      <c r="I85" s="52">
        <f t="shared" si="15"/>
        <v>187</v>
      </c>
      <c r="J85" s="271">
        <f t="shared" si="16"/>
        <v>462</v>
      </c>
      <c r="K85" s="596"/>
      <c r="L85" s="19">
        <v>129</v>
      </c>
      <c r="M85" s="19">
        <v>187</v>
      </c>
      <c r="N85" s="19">
        <v>146</v>
      </c>
      <c r="O85" s="19">
        <v>166</v>
      </c>
      <c r="P85" s="19">
        <v>133</v>
      </c>
      <c r="Q85" s="6">
        <f t="shared" si="18"/>
        <v>761</v>
      </c>
      <c r="R85" s="21"/>
      <c r="S85" s="19">
        <v>159</v>
      </c>
      <c r="T85" s="19">
        <v>147</v>
      </c>
      <c r="U85" s="19"/>
    </row>
    <row r="86" spans="1:21" x14ac:dyDescent="0.3">
      <c r="A86" s="593"/>
      <c r="B86" s="36" t="s">
        <v>449</v>
      </c>
      <c r="C86" s="84">
        <v>12</v>
      </c>
      <c r="D86" s="84"/>
      <c r="E86" s="261">
        <v>50</v>
      </c>
      <c r="F86" s="21">
        <f t="shared" si="17"/>
        <v>1028</v>
      </c>
      <c r="G86" s="21">
        <f>COUNT(L86,M86,N86,O86,P86,S86,T86,U86,#REF!,#REF!)</f>
        <v>7</v>
      </c>
      <c r="H86" s="23">
        <f t="shared" si="14"/>
        <v>146.85714285714286</v>
      </c>
      <c r="I86" s="52">
        <f t="shared" si="15"/>
        <v>186</v>
      </c>
      <c r="J86" s="271">
        <f t="shared" si="16"/>
        <v>425</v>
      </c>
      <c r="K86" s="596"/>
      <c r="L86" s="19">
        <v>128</v>
      </c>
      <c r="M86" s="19">
        <v>158</v>
      </c>
      <c r="N86" s="19">
        <v>139</v>
      </c>
      <c r="O86" s="19">
        <v>117</v>
      </c>
      <c r="P86" s="19">
        <v>186</v>
      </c>
      <c r="Q86" s="6">
        <f t="shared" si="18"/>
        <v>728</v>
      </c>
      <c r="R86" s="21"/>
      <c r="S86" s="19">
        <v>132</v>
      </c>
      <c r="T86" s="19">
        <v>168</v>
      </c>
      <c r="U86" s="19"/>
    </row>
    <row r="87" spans="1:21" x14ac:dyDescent="0.3">
      <c r="A87" s="593"/>
      <c r="B87" s="36" t="s">
        <v>450</v>
      </c>
      <c r="C87" s="84">
        <v>12</v>
      </c>
      <c r="D87" s="84"/>
      <c r="E87" s="261">
        <v>50</v>
      </c>
      <c r="F87" s="21">
        <f t="shared" si="17"/>
        <v>1034</v>
      </c>
      <c r="G87" s="21">
        <f>COUNT(L87,M87,N87,O87,P87,S87,T87,U87,#REF!,#REF!)</f>
        <v>7</v>
      </c>
      <c r="H87" s="23">
        <f t="shared" si="14"/>
        <v>147.71428571428572</v>
      </c>
      <c r="I87" s="52">
        <f t="shared" si="15"/>
        <v>165</v>
      </c>
      <c r="J87" s="271">
        <f t="shared" si="16"/>
        <v>426</v>
      </c>
      <c r="K87" s="596"/>
      <c r="L87" s="19">
        <v>129</v>
      </c>
      <c r="M87" s="19">
        <v>132</v>
      </c>
      <c r="N87" s="19">
        <v>165</v>
      </c>
      <c r="O87" s="19">
        <v>158</v>
      </c>
      <c r="P87" s="19">
        <v>152</v>
      </c>
      <c r="Q87" s="6">
        <f t="shared" si="18"/>
        <v>736</v>
      </c>
      <c r="R87" s="21"/>
      <c r="S87" s="19">
        <v>137</v>
      </c>
      <c r="T87" s="19">
        <v>161</v>
      </c>
      <c r="U87" s="19"/>
    </row>
    <row r="88" spans="1:21" x14ac:dyDescent="0.3">
      <c r="A88" s="601"/>
      <c r="B88" s="29" t="s">
        <v>451</v>
      </c>
      <c r="C88" s="83">
        <v>12</v>
      </c>
      <c r="D88" s="83"/>
      <c r="E88" s="41">
        <v>50</v>
      </c>
      <c r="F88" s="21">
        <f t="shared" si="17"/>
        <v>1233</v>
      </c>
      <c r="G88" s="21">
        <f>COUNT(L88,M88,N88,O88,P88,S88,T88,U88,#REF!,#REF!)</f>
        <v>7</v>
      </c>
      <c r="H88" s="23">
        <f t="shared" si="14"/>
        <v>176.14285714285714</v>
      </c>
      <c r="I88" s="52">
        <f t="shared" si="15"/>
        <v>217</v>
      </c>
      <c r="J88" s="271">
        <f t="shared" si="16"/>
        <v>543</v>
      </c>
      <c r="K88" s="597"/>
      <c r="L88" s="272">
        <v>139</v>
      </c>
      <c r="M88" s="272">
        <v>209</v>
      </c>
      <c r="N88" s="272">
        <v>195</v>
      </c>
      <c r="O88" s="272">
        <v>164</v>
      </c>
      <c r="P88" s="272">
        <v>217</v>
      </c>
      <c r="Q88" s="6">
        <f t="shared" si="18"/>
        <v>924</v>
      </c>
      <c r="R88" s="31">
        <f>Q84+Q85+Q86+Q87+Q88+(K84*5)</f>
        <v>3941</v>
      </c>
      <c r="S88" s="272">
        <v>156</v>
      </c>
      <c r="T88" s="272">
        <v>153</v>
      </c>
      <c r="U88" s="272"/>
    </row>
    <row r="89" spans="1:21" x14ac:dyDescent="0.3">
      <c r="A89" s="592">
        <v>4</v>
      </c>
      <c r="B89" s="25" t="s">
        <v>250</v>
      </c>
      <c r="C89" s="82">
        <v>12</v>
      </c>
      <c r="D89" s="82"/>
      <c r="E89" s="40">
        <v>50</v>
      </c>
      <c r="F89" s="21">
        <f t="shared" si="17"/>
        <v>1190</v>
      </c>
      <c r="G89" s="21">
        <f>COUNT(L89,M89,N89,O89,P89,S89,T89,U89,#REF!,#REF!)</f>
        <v>7</v>
      </c>
      <c r="H89" s="23">
        <f t="shared" si="14"/>
        <v>170</v>
      </c>
      <c r="I89" s="52">
        <f t="shared" si="15"/>
        <v>187</v>
      </c>
      <c r="J89" s="271">
        <f t="shared" si="16"/>
        <v>551</v>
      </c>
      <c r="K89" s="595"/>
      <c r="L89" s="26">
        <v>180</v>
      </c>
      <c r="M89" s="26">
        <v>184</v>
      </c>
      <c r="N89" s="26">
        <v>187</v>
      </c>
      <c r="O89" s="26">
        <v>182</v>
      </c>
      <c r="P89" s="26">
        <v>155</v>
      </c>
      <c r="Q89" s="6">
        <f t="shared" si="18"/>
        <v>888</v>
      </c>
      <c r="R89" s="27"/>
      <c r="S89" s="26">
        <v>167</v>
      </c>
      <c r="T89" s="26">
        <v>135</v>
      </c>
      <c r="U89" s="26"/>
    </row>
    <row r="90" spans="1:21" x14ac:dyDescent="0.3">
      <c r="A90" s="593"/>
      <c r="B90" s="36" t="s">
        <v>452</v>
      </c>
      <c r="C90" s="84">
        <v>12</v>
      </c>
      <c r="D90" s="84"/>
      <c r="E90" s="261">
        <v>50</v>
      </c>
      <c r="F90" s="21">
        <f t="shared" si="17"/>
        <v>1220</v>
      </c>
      <c r="G90" s="21">
        <f>COUNT(L90,M90,N90,O90,P90,S90,T90,U90,#REF!,#REF!)</f>
        <v>7</v>
      </c>
      <c r="H90" s="23">
        <f t="shared" si="14"/>
        <v>174.28571428571428</v>
      </c>
      <c r="I90" s="52">
        <f t="shared" si="15"/>
        <v>200</v>
      </c>
      <c r="J90" s="271">
        <f t="shared" si="16"/>
        <v>503</v>
      </c>
      <c r="K90" s="596"/>
      <c r="L90" s="19">
        <v>126</v>
      </c>
      <c r="M90" s="19">
        <v>194</v>
      </c>
      <c r="N90" s="19">
        <v>183</v>
      </c>
      <c r="O90" s="19">
        <v>166</v>
      </c>
      <c r="P90" s="19">
        <v>200</v>
      </c>
      <c r="Q90" s="6">
        <f t="shared" si="18"/>
        <v>869</v>
      </c>
      <c r="R90" s="21"/>
      <c r="S90" s="19">
        <v>183</v>
      </c>
      <c r="T90" s="19">
        <v>168</v>
      </c>
      <c r="U90" s="19"/>
    </row>
    <row r="91" spans="1:21" x14ac:dyDescent="0.3">
      <c r="A91" s="593"/>
      <c r="B91" s="36" t="s">
        <v>453</v>
      </c>
      <c r="C91" s="84">
        <v>12</v>
      </c>
      <c r="D91" s="84"/>
      <c r="E91" s="261">
        <v>50</v>
      </c>
      <c r="F91" s="21">
        <f t="shared" si="17"/>
        <v>1126</v>
      </c>
      <c r="G91" s="21">
        <f>COUNT(L91,M91,N91,O91,P91,S91,T91,U91,#REF!,#REF!)</f>
        <v>7</v>
      </c>
      <c r="H91" s="23">
        <f t="shared" si="14"/>
        <v>160.85714285714286</v>
      </c>
      <c r="I91" s="52">
        <f t="shared" si="15"/>
        <v>186</v>
      </c>
      <c r="J91" s="271">
        <f t="shared" si="16"/>
        <v>469</v>
      </c>
      <c r="K91" s="596"/>
      <c r="L91" s="19">
        <v>143</v>
      </c>
      <c r="M91" s="19">
        <v>170</v>
      </c>
      <c r="N91" s="19">
        <v>156</v>
      </c>
      <c r="O91" s="19">
        <v>150</v>
      </c>
      <c r="P91" s="19">
        <v>186</v>
      </c>
      <c r="Q91" s="6">
        <f t="shared" si="18"/>
        <v>805</v>
      </c>
      <c r="R91" s="21"/>
      <c r="S91" s="19">
        <v>158</v>
      </c>
      <c r="T91" s="19">
        <v>163</v>
      </c>
      <c r="U91" s="19"/>
    </row>
    <row r="92" spans="1:21" x14ac:dyDescent="0.3">
      <c r="A92" s="593"/>
      <c r="B92" s="36" t="s">
        <v>185</v>
      </c>
      <c r="C92" s="84">
        <v>12</v>
      </c>
      <c r="D92" s="84"/>
      <c r="E92" s="261">
        <v>50</v>
      </c>
      <c r="F92" s="21">
        <f t="shared" si="17"/>
        <v>1265</v>
      </c>
      <c r="G92" s="21">
        <f>COUNT(L92,M92,N92,O92,P92,S92,T92,U92,#REF!,#REF!)</f>
        <v>7</v>
      </c>
      <c r="H92" s="23">
        <f t="shared" si="14"/>
        <v>180.71428571428572</v>
      </c>
      <c r="I92" s="52">
        <f t="shared" si="15"/>
        <v>220</v>
      </c>
      <c r="J92" s="271">
        <f t="shared" si="16"/>
        <v>529</v>
      </c>
      <c r="K92" s="596"/>
      <c r="L92" s="19">
        <v>179</v>
      </c>
      <c r="M92" s="19">
        <v>182</v>
      </c>
      <c r="N92" s="19">
        <v>168</v>
      </c>
      <c r="O92" s="19">
        <v>153</v>
      </c>
      <c r="P92" s="19">
        <v>186</v>
      </c>
      <c r="Q92" s="6">
        <f t="shared" si="18"/>
        <v>868</v>
      </c>
      <c r="R92" s="21"/>
      <c r="S92" s="19">
        <v>177</v>
      </c>
      <c r="T92" s="19">
        <v>220</v>
      </c>
      <c r="U92" s="19"/>
    </row>
    <row r="93" spans="1:21" x14ac:dyDescent="0.3">
      <c r="A93" s="601"/>
      <c r="B93" s="29" t="s">
        <v>114</v>
      </c>
      <c r="C93" s="83">
        <v>12</v>
      </c>
      <c r="D93" s="83"/>
      <c r="E93" s="41">
        <v>50</v>
      </c>
      <c r="F93" s="21">
        <f t="shared" si="17"/>
        <v>1280</v>
      </c>
      <c r="G93" s="21">
        <f>COUNT(L93,M93,N93,O93,P93,S93,T93,U93,#REF!,#REF!)</f>
        <v>7</v>
      </c>
      <c r="H93" s="23">
        <f t="shared" si="14"/>
        <v>182.85714285714286</v>
      </c>
      <c r="I93" s="52">
        <f t="shared" si="15"/>
        <v>243</v>
      </c>
      <c r="J93" s="271">
        <f t="shared" si="16"/>
        <v>612</v>
      </c>
      <c r="K93" s="597"/>
      <c r="L93" s="272">
        <v>164</v>
      </c>
      <c r="M93" s="272">
        <v>205</v>
      </c>
      <c r="N93" s="272">
        <v>243</v>
      </c>
      <c r="O93" s="272">
        <v>164</v>
      </c>
      <c r="P93" s="272">
        <v>169</v>
      </c>
      <c r="Q93" s="6">
        <f t="shared" si="18"/>
        <v>945</v>
      </c>
      <c r="R93" s="31">
        <f>Q89+Q90+Q91+Q92+Q93+(K89*5)</f>
        <v>4375</v>
      </c>
      <c r="S93" s="272">
        <v>184</v>
      </c>
      <c r="T93" s="272">
        <v>151</v>
      </c>
      <c r="U93" s="272"/>
    </row>
    <row r="94" spans="1:21" x14ac:dyDescent="0.3">
      <c r="A94" s="592">
        <v>5</v>
      </c>
      <c r="B94" s="25" t="s">
        <v>454</v>
      </c>
      <c r="C94" s="82">
        <v>12</v>
      </c>
      <c r="D94" s="82"/>
      <c r="E94" s="278"/>
      <c r="F94" s="21">
        <f t="shared" si="17"/>
        <v>1041</v>
      </c>
      <c r="G94" s="21">
        <f>COUNT(L94,M94,N94,O94,P94,S94,T94,U94,#REF!,#REF!)</f>
        <v>6</v>
      </c>
      <c r="H94" s="23">
        <f t="shared" si="14"/>
        <v>173.5</v>
      </c>
      <c r="I94" s="52">
        <f t="shared" si="15"/>
        <v>204</v>
      </c>
      <c r="J94" s="271">
        <f t="shared" si="16"/>
        <v>581</v>
      </c>
      <c r="K94" s="595"/>
      <c r="L94" s="26">
        <v>195</v>
      </c>
      <c r="M94" s="26">
        <v>182</v>
      </c>
      <c r="N94" s="26">
        <v>204</v>
      </c>
      <c r="O94" s="26">
        <v>125</v>
      </c>
      <c r="P94" s="26">
        <v>179</v>
      </c>
      <c r="Q94" s="6">
        <f t="shared" si="18"/>
        <v>885</v>
      </c>
      <c r="R94" s="27"/>
      <c r="S94" s="26">
        <v>156</v>
      </c>
      <c r="T94" s="26"/>
      <c r="U94" s="26"/>
    </row>
    <row r="95" spans="1:21" x14ac:dyDescent="0.3">
      <c r="A95" s="593"/>
      <c r="B95" s="36" t="s">
        <v>455</v>
      </c>
      <c r="C95" s="84">
        <v>12</v>
      </c>
      <c r="D95" s="84"/>
      <c r="E95" s="279"/>
      <c r="F95" s="21">
        <f t="shared" si="17"/>
        <v>1124</v>
      </c>
      <c r="G95" s="21">
        <f>COUNT(L95,M95,N95,O95,P95,S95,T95,U95,#REF!,#REF!)</f>
        <v>6</v>
      </c>
      <c r="H95" s="23">
        <f t="shared" si="14"/>
        <v>187.33333333333334</v>
      </c>
      <c r="I95" s="52">
        <f t="shared" si="15"/>
        <v>245</v>
      </c>
      <c r="J95" s="271">
        <f t="shared" si="16"/>
        <v>562</v>
      </c>
      <c r="K95" s="596"/>
      <c r="L95" s="19">
        <v>245</v>
      </c>
      <c r="M95" s="19">
        <v>171</v>
      </c>
      <c r="N95" s="19">
        <v>146</v>
      </c>
      <c r="O95" s="19">
        <v>183</v>
      </c>
      <c r="P95" s="19">
        <v>236</v>
      </c>
      <c r="Q95" s="6">
        <f t="shared" si="18"/>
        <v>981</v>
      </c>
      <c r="R95" s="21"/>
      <c r="S95" s="19">
        <v>143</v>
      </c>
      <c r="T95" s="19"/>
      <c r="U95" s="19"/>
    </row>
    <row r="96" spans="1:21" x14ac:dyDescent="0.3">
      <c r="A96" s="593"/>
      <c r="B96" s="36" t="s">
        <v>175</v>
      </c>
      <c r="C96" s="84">
        <v>12</v>
      </c>
      <c r="D96" s="84"/>
      <c r="E96" s="279"/>
      <c r="F96" s="21">
        <f t="shared" si="17"/>
        <v>1052</v>
      </c>
      <c r="G96" s="21">
        <f>COUNT(L96,M96,N96,O96,P96,S96,T96,U96,#REF!,#REF!)</f>
        <v>6</v>
      </c>
      <c r="H96" s="23">
        <f t="shared" si="14"/>
        <v>175.33333333333334</v>
      </c>
      <c r="I96" s="52">
        <f t="shared" si="15"/>
        <v>223</v>
      </c>
      <c r="J96" s="271">
        <f t="shared" si="16"/>
        <v>552</v>
      </c>
      <c r="K96" s="596"/>
      <c r="L96" s="19">
        <v>223</v>
      </c>
      <c r="M96" s="19">
        <v>169</v>
      </c>
      <c r="N96" s="19">
        <v>160</v>
      </c>
      <c r="O96" s="19">
        <v>167</v>
      </c>
      <c r="P96" s="19">
        <v>173</v>
      </c>
      <c r="Q96" s="6">
        <f t="shared" si="18"/>
        <v>892</v>
      </c>
      <c r="R96" s="21"/>
      <c r="S96" s="19">
        <v>160</v>
      </c>
      <c r="T96" s="19"/>
      <c r="U96" s="19"/>
    </row>
    <row r="97" spans="1:21" x14ac:dyDescent="0.3">
      <c r="A97" s="593"/>
      <c r="B97" s="36" t="s">
        <v>456</v>
      </c>
      <c r="C97" s="84">
        <v>12</v>
      </c>
      <c r="D97" s="84"/>
      <c r="E97" s="279"/>
      <c r="F97" s="21">
        <f t="shared" si="17"/>
        <v>980</v>
      </c>
      <c r="G97" s="21">
        <f>COUNT(L97,M97,N97,O97,P97,S97,T97,U97,#REF!,#REF!)</f>
        <v>6</v>
      </c>
      <c r="H97" s="23">
        <f t="shared" si="14"/>
        <v>163.33333333333334</v>
      </c>
      <c r="I97" s="52">
        <f t="shared" si="15"/>
        <v>201</v>
      </c>
      <c r="J97" s="271">
        <f t="shared" si="16"/>
        <v>454</v>
      </c>
      <c r="K97" s="596"/>
      <c r="L97" s="19">
        <v>159</v>
      </c>
      <c r="M97" s="19">
        <v>160</v>
      </c>
      <c r="N97" s="19">
        <v>135</v>
      </c>
      <c r="O97" s="19">
        <v>155</v>
      </c>
      <c r="P97" s="19">
        <v>170</v>
      </c>
      <c r="Q97" s="6">
        <f t="shared" si="18"/>
        <v>779</v>
      </c>
      <c r="R97" s="21"/>
      <c r="S97" s="19">
        <v>201</v>
      </c>
      <c r="T97" s="19"/>
      <c r="U97" s="19"/>
    </row>
    <row r="98" spans="1:21" x14ac:dyDescent="0.3">
      <c r="A98" s="601"/>
      <c r="B98" s="29" t="s">
        <v>457</v>
      </c>
      <c r="C98" s="83">
        <v>12</v>
      </c>
      <c r="D98" s="83"/>
      <c r="E98" s="277"/>
      <c r="F98" s="21">
        <f t="shared" si="17"/>
        <v>937</v>
      </c>
      <c r="G98" s="21">
        <f>COUNT(L98,M98,N98,O98,P98,S98,T98,U98,#REF!,#REF!)</f>
        <v>6</v>
      </c>
      <c r="H98" s="23">
        <f t="shared" si="14"/>
        <v>156.16666666666666</v>
      </c>
      <c r="I98" s="52">
        <f t="shared" si="15"/>
        <v>213</v>
      </c>
      <c r="J98" s="271">
        <f t="shared" si="16"/>
        <v>509</v>
      </c>
      <c r="K98" s="597"/>
      <c r="L98" s="272">
        <v>143</v>
      </c>
      <c r="M98" s="272">
        <v>153</v>
      </c>
      <c r="N98" s="272">
        <v>213</v>
      </c>
      <c r="O98" s="272">
        <v>118</v>
      </c>
      <c r="P98" s="272">
        <v>165</v>
      </c>
      <c r="Q98" s="6">
        <f t="shared" si="18"/>
        <v>792</v>
      </c>
      <c r="R98" s="31">
        <f>Q94+Q95+Q96+Q97+Q98+(K94*5)</f>
        <v>4329</v>
      </c>
      <c r="S98" s="272">
        <v>145</v>
      </c>
      <c r="T98" s="272"/>
      <c r="U98" s="272"/>
    </row>
    <row r="99" spans="1:21" x14ac:dyDescent="0.3">
      <c r="A99" s="592">
        <v>6</v>
      </c>
      <c r="B99" s="25" t="s">
        <v>167</v>
      </c>
      <c r="C99" s="82">
        <v>12</v>
      </c>
      <c r="D99" s="82"/>
      <c r="E99" s="278"/>
      <c r="F99" s="21">
        <f t="shared" si="17"/>
        <v>886</v>
      </c>
      <c r="G99" s="21">
        <f>COUNT(L99,M99,N99,O99,P99,S99,T99,U99,#REF!,#REF!)</f>
        <v>6</v>
      </c>
      <c r="H99" s="23">
        <f t="shared" si="14"/>
        <v>147.66666666666666</v>
      </c>
      <c r="I99" s="52">
        <f t="shared" si="15"/>
        <v>185</v>
      </c>
      <c r="J99" s="271">
        <f t="shared" si="16"/>
        <v>411</v>
      </c>
      <c r="K99" s="595"/>
      <c r="L99" s="26">
        <v>150</v>
      </c>
      <c r="M99" s="26">
        <v>129</v>
      </c>
      <c r="N99" s="26">
        <v>132</v>
      </c>
      <c r="O99" s="26">
        <v>152</v>
      </c>
      <c r="P99" s="26">
        <v>185</v>
      </c>
      <c r="Q99" s="6">
        <f t="shared" si="18"/>
        <v>748</v>
      </c>
      <c r="R99" s="27"/>
      <c r="S99" s="26">
        <v>138</v>
      </c>
      <c r="T99" s="26"/>
      <c r="U99" s="26"/>
    </row>
    <row r="100" spans="1:21" x14ac:dyDescent="0.3">
      <c r="A100" s="593"/>
      <c r="B100" s="36" t="s">
        <v>271</v>
      </c>
      <c r="C100" s="84">
        <v>12</v>
      </c>
      <c r="D100" s="84"/>
      <c r="E100" s="279"/>
      <c r="F100" s="21">
        <f t="shared" si="17"/>
        <v>758</v>
      </c>
      <c r="G100" s="21">
        <f>COUNT(L100,M100,N100,O100,P100,S100,T100,U100,#REF!,#REF!)</f>
        <v>6</v>
      </c>
      <c r="H100" s="23">
        <f t="shared" si="14"/>
        <v>126.33333333333333</v>
      </c>
      <c r="I100" s="52">
        <f t="shared" si="15"/>
        <v>150</v>
      </c>
      <c r="J100" s="271">
        <f t="shared" si="16"/>
        <v>356</v>
      </c>
      <c r="K100" s="596"/>
      <c r="L100" s="19">
        <v>138</v>
      </c>
      <c r="M100" s="19">
        <v>99</v>
      </c>
      <c r="N100" s="19">
        <v>119</v>
      </c>
      <c r="O100" s="19">
        <v>118</v>
      </c>
      <c r="P100" s="19">
        <v>150</v>
      </c>
      <c r="Q100" s="6">
        <f t="shared" si="18"/>
        <v>624</v>
      </c>
      <c r="R100" s="21"/>
      <c r="S100" s="19">
        <v>134</v>
      </c>
      <c r="T100" s="19"/>
      <c r="U100" s="19"/>
    </row>
    <row r="101" spans="1:21" x14ac:dyDescent="0.3">
      <c r="A101" s="593"/>
      <c r="B101" s="36" t="s">
        <v>458</v>
      </c>
      <c r="C101" s="84">
        <v>12</v>
      </c>
      <c r="D101" s="84"/>
      <c r="E101" s="279"/>
      <c r="F101" s="21">
        <f t="shared" si="17"/>
        <v>954</v>
      </c>
      <c r="G101" s="21">
        <f>COUNT(L101,M101,N101,O101,P101,S101,T101,U101,#REF!,#REF!)</f>
        <v>6</v>
      </c>
      <c r="H101" s="23">
        <f t="shared" si="14"/>
        <v>159</v>
      </c>
      <c r="I101" s="52">
        <f t="shared" si="15"/>
        <v>184</v>
      </c>
      <c r="J101" s="271">
        <f t="shared" si="16"/>
        <v>453</v>
      </c>
      <c r="K101" s="596"/>
      <c r="L101" s="19">
        <v>167</v>
      </c>
      <c r="M101" s="19">
        <v>152</v>
      </c>
      <c r="N101" s="19">
        <v>134</v>
      </c>
      <c r="O101" s="19">
        <v>165</v>
      </c>
      <c r="P101" s="19">
        <v>184</v>
      </c>
      <c r="Q101" s="6">
        <f t="shared" si="18"/>
        <v>802</v>
      </c>
      <c r="R101" s="21"/>
      <c r="S101" s="19">
        <v>152</v>
      </c>
      <c r="T101" s="19"/>
      <c r="U101" s="19"/>
    </row>
    <row r="102" spans="1:21" x14ac:dyDescent="0.3">
      <c r="A102" s="593"/>
      <c r="B102" s="36" t="s">
        <v>459</v>
      </c>
      <c r="C102" s="84">
        <v>12</v>
      </c>
      <c r="D102" s="84"/>
      <c r="E102" s="279"/>
      <c r="F102" s="21">
        <f t="shared" si="17"/>
        <v>703</v>
      </c>
      <c r="G102" s="21">
        <f>COUNT(L102,M102,N102,O102,P102,S102,T102,U102,#REF!,#REF!)</f>
        <v>6</v>
      </c>
      <c r="H102" s="23">
        <f t="shared" si="14"/>
        <v>117.16666666666667</v>
      </c>
      <c r="I102" s="52">
        <f t="shared" si="15"/>
        <v>131</v>
      </c>
      <c r="J102" s="271">
        <f t="shared" si="16"/>
        <v>351</v>
      </c>
      <c r="K102" s="596"/>
      <c r="L102" s="19">
        <v>115</v>
      </c>
      <c r="M102" s="19">
        <v>122</v>
      </c>
      <c r="N102" s="19">
        <v>114</v>
      </c>
      <c r="O102" s="19">
        <v>126</v>
      </c>
      <c r="P102" s="19">
        <v>131</v>
      </c>
      <c r="Q102" s="6">
        <f t="shared" si="18"/>
        <v>608</v>
      </c>
      <c r="R102" s="21"/>
      <c r="S102" s="19">
        <v>95</v>
      </c>
      <c r="T102" s="19"/>
      <c r="U102" s="19"/>
    </row>
    <row r="103" spans="1:21" x14ac:dyDescent="0.3">
      <c r="A103" s="601"/>
      <c r="B103" s="29" t="s">
        <v>124</v>
      </c>
      <c r="C103" s="83">
        <v>12</v>
      </c>
      <c r="D103" s="83"/>
      <c r="E103" s="277"/>
      <c r="F103" s="21">
        <f t="shared" si="17"/>
        <v>1016</v>
      </c>
      <c r="G103" s="21">
        <f>COUNT(L103,M103,N103,O103,P103,S103,T103,U103,#REF!,#REF!)</f>
        <v>6</v>
      </c>
      <c r="H103" s="23">
        <f t="shared" si="14"/>
        <v>169.33333333333334</v>
      </c>
      <c r="I103" s="52">
        <f t="shared" si="15"/>
        <v>191</v>
      </c>
      <c r="J103" s="271">
        <f t="shared" si="16"/>
        <v>541</v>
      </c>
      <c r="K103" s="597"/>
      <c r="L103" s="272">
        <v>184</v>
      </c>
      <c r="M103" s="272">
        <v>189</v>
      </c>
      <c r="N103" s="272">
        <v>168</v>
      </c>
      <c r="O103" s="272">
        <v>191</v>
      </c>
      <c r="P103" s="272">
        <v>148</v>
      </c>
      <c r="Q103" s="6">
        <f t="shared" si="18"/>
        <v>880</v>
      </c>
      <c r="R103" s="31">
        <f>Q99+Q100+Q101+Q102+Q103+(K99*5)</f>
        <v>3662</v>
      </c>
      <c r="S103" s="272">
        <v>136</v>
      </c>
      <c r="T103" s="272"/>
      <c r="U103" s="272"/>
    </row>
    <row r="104" spans="1:21" x14ac:dyDescent="0.3">
      <c r="A104" s="592">
        <v>7</v>
      </c>
      <c r="B104" s="25" t="s">
        <v>460</v>
      </c>
      <c r="C104" s="82">
        <v>12</v>
      </c>
      <c r="D104" s="82"/>
      <c r="E104" s="278"/>
      <c r="F104" s="21">
        <f t="shared" si="17"/>
        <v>962</v>
      </c>
      <c r="G104" s="21">
        <f>COUNT(L104,M104,N104,O104,P104,S104,T104,U104,#REF!,#REF!)</f>
        <v>5</v>
      </c>
      <c r="H104" s="23">
        <f t="shared" si="14"/>
        <v>192.4</v>
      </c>
      <c r="I104" s="52">
        <f t="shared" si="15"/>
        <v>224</v>
      </c>
      <c r="J104" s="271">
        <f t="shared" si="16"/>
        <v>630</v>
      </c>
      <c r="K104" s="595"/>
      <c r="L104" s="26">
        <v>224</v>
      </c>
      <c r="M104" s="26">
        <v>216</v>
      </c>
      <c r="N104" s="26">
        <v>190</v>
      </c>
      <c r="O104" s="26">
        <v>181</v>
      </c>
      <c r="P104" s="26">
        <v>151</v>
      </c>
      <c r="Q104" s="6">
        <f t="shared" si="18"/>
        <v>962</v>
      </c>
      <c r="R104" s="27"/>
      <c r="S104" s="26"/>
      <c r="T104" s="26"/>
      <c r="U104" s="26"/>
    </row>
    <row r="105" spans="1:21" x14ac:dyDescent="0.3">
      <c r="A105" s="593"/>
      <c r="B105" s="36" t="s">
        <v>461</v>
      </c>
      <c r="C105" s="84">
        <v>12</v>
      </c>
      <c r="D105" s="84"/>
      <c r="E105" s="279"/>
      <c r="F105" s="21">
        <f t="shared" si="17"/>
        <v>868</v>
      </c>
      <c r="G105" s="21">
        <f>COUNT(L105,M105,N105,O105,P105,S105,T105,U105,#REF!,#REF!)</f>
        <v>5</v>
      </c>
      <c r="H105" s="23">
        <f t="shared" si="14"/>
        <v>173.6</v>
      </c>
      <c r="I105" s="52">
        <f t="shared" si="15"/>
        <v>197</v>
      </c>
      <c r="J105" s="271">
        <f t="shared" si="16"/>
        <v>512</v>
      </c>
      <c r="K105" s="596"/>
      <c r="L105" s="19">
        <v>166</v>
      </c>
      <c r="M105" s="19">
        <v>197</v>
      </c>
      <c r="N105" s="19">
        <v>149</v>
      </c>
      <c r="O105" s="19">
        <v>195</v>
      </c>
      <c r="P105" s="19">
        <v>161</v>
      </c>
      <c r="Q105" s="6">
        <f t="shared" si="18"/>
        <v>868</v>
      </c>
      <c r="R105" s="21"/>
      <c r="S105" s="19"/>
      <c r="T105" s="19"/>
      <c r="U105" s="19"/>
    </row>
    <row r="106" spans="1:21" x14ac:dyDescent="0.3">
      <c r="A106" s="593"/>
      <c r="B106" s="36" t="s">
        <v>462</v>
      </c>
      <c r="C106" s="84">
        <v>12</v>
      </c>
      <c r="D106" s="84"/>
      <c r="E106" s="279"/>
      <c r="F106" s="21">
        <f t="shared" si="17"/>
        <v>913</v>
      </c>
      <c r="G106" s="21">
        <f>COUNT(L106,M106,N106,O106,P106,S106,T106,U106,#REF!,#REF!)</f>
        <v>5</v>
      </c>
      <c r="H106" s="23">
        <f t="shared" ref="H106:H137" si="19">F106/G106</f>
        <v>182.6</v>
      </c>
      <c r="I106" s="52">
        <f t="shared" ref="I106:I137" si="20">MAX(L106:P106,S106:U106)</f>
        <v>233</v>
      </c>
      <c r="J106" s="271">
        <f t="shared" ref="J106:J137" si="21">MAX((SUM(L106:N106)), (SUM(S106:U106)))</f>
        <v>594</v>
      </c>
      <c r="K106" s="596"/>
      <c r="L106" s="19">
        <v>169</v>
      </c>
      <c r="M106" s="19">
        <v>233</v>
      </c>
      <c r="N106" s="19">
        <v>192</v>
      </c>
      <c r="O106" s="19">
        <v>157</v>
      </c>
      <c r="P106" s="19">
        <v>162</v>
      </c>
      <c r="Q106" s="6">
        <f t="shared" si="18"/>
        <v>913</v>
      </c>
      <c r="R106" s="21"/>
      <c r="S106" s="19"/>
      <c r="T106" s="19"/>
      <c r="U106" s="19"/>
    </row>
    <row r="107" spans="1:21" x14ac:dyDescent="0.3">
      <c r="A107" s="593"/>
      <c r="B107" s="36" t="s">
        <v>463</v>
      </c>
      <c r="C107" s="84">
        <v>12</v>
      </c>
      <c r="D107" s="84"/>
      <c r="E107" s="279"/>
      <c r="F107" s="21">
        <f t="shared" si="17"/>
        <v>977</v>
      </c>
      <c r="G107" s="21">
        <f>COUNT(L107,M107,N107,O107,P107,S107,T107,U107,#REF!,#REF!)</f>
        <v>5</v>
      </c>
      <c r="H107" s="23">
        <f t="shared" si="19"/>
        <v>195.4</v>
      </c>
      <c r="I107" s="52">
        <f t="shared" si="20"/>
        <v>212</v>
      </c>
      <c r="J107" s="271">
        <f t="shared" si="21"/>
        <v>575</v>
      </c>
      <c r="K107" s="596"/>
      <c r="L107" s="19">
        <v>198</v>
      </c>
      <c r="M107" s="19">
        <v>203</v>
      </c>
      <c r="N107" s="19">
        <v>174</v>
      </c>
      <c r="O107" s="19">
        <v>190</v>
      </c>
      <c r="P107" s="19">
        <v>212</v>
      </c>
      <c r="Q107" s="6">
        <f t="shared" si="18"/>
        <v>977</v>
      </c>
      <c r="R107" s="21"/>
      <c r="S107" s="19"/>
      <c r="T107" s="19"/>
      <c r="U107" s="19"/>
    </row>
    <row r="108" spans="1:21" x14ac:dyDescent="0.3">
      <c r="A108" s="601"/>
      <c r="B108" s="29" t="s">
        <v>464</v>
      </c>
      <c r="C108" s="83">
        <v>12</v>
      </c>
      <c r="D108" s="83"/>
      <c r="E108" s="277"/>
      <c r="F108" s="21">
        <f t="shared" si="17"/>
        <v>1011</v>
      </c>
      <c r="G108" s="21">
        <f>COUNT(L108,M108,N108,O108,P108,S108,T108,U108,#REF!,#REF!)</f>
        <v>5</v>
      </c>
      <c r="H108" s="23">
        <f t="shared" si="19"/>
        <v>202.2</v>
      </c>
      <c r="I108" s="52">
        <f t="shared" si="20"/>
        <v>225</v>
      </c>
      <c r="J108" s="271">
        <f t="shared" si="21"/>
        <v>598</v>
      </c>
      <c r="K108" s="597"/>
      <c r="L108" s="272">
        <v>192</v>
      </c>
      <c r="M108" s="272">
        <v>210</v>
      </c>
      <c r="N108" s="272">
        <v>196</v>
      </c>
      <c r="O108" s="272">
        <v>188</v>
      </c>
      <c r="P108" s="272">
        <v>225</v>
      </c>
      <c r="Q108" s="6">
        <f t="shared" si="18"/>
        <v>1011</v>
      </c>
      <c r="R108" s="31">
        <f>Q104+Q105+Q106+Q107+Q108+(K104*5)</f>
        <v>4731</v>
      </c>
      <c r="S108" s="272"/>
      <c r="T108" s="272"/>
      <c r="U108" s="272"/>
    </row>
    <row r="109" spans="1:21" x14ac:dyDescent="0.3">
      <c r="A109" s="592">
        <v>8</v>
      </c>
      <c r="B109" s="25" t="s">
        <v>465</v>
      </c>
      <c r="C109" s="82">
        <v>12</v>
      </c>
      <c r="D109" s="82"/>
      <c r="E109" s="278"/>
      <c r="F109" s="21">
        <f t="shared" si="17"/>
        <v>726</v>
      </c>
      <c r="G109" s="21">
        <f>COUNT(L109,M109,N109,O109,P109,S109,T109,U109,#REF!,#REF!)</f>
        <v>5</v>
      </c>
      <c r="H109" s="23">
        <f t="shared" si="19"/>
        <v>145.19999999999999</v>
      </c>
      <c r="I109" s="52">
        <f t="shared" si="20"/>
        <v>197</v>
      </c>
      <c r="J109" s="271">
        <f t="shared" si="21"/>
        <v>452</v>
      </c>
      <c r="K109" s="595"/>
      <c r="L109" s="26">
        <v>197</v>
      </c>
      <c r="M109" s="26">
        <v>149</v>
      </c>
      <c r="N109" s="26">
        <v>106</v>
      </c>
      <c r="O109" s="26">
        <v>155</v>
      </c>
      <c r="P109" s="26">
        <v>119</v>
      </c>
      <c r="Q109" s="6">
        <f t="shared" ref="Q109:Q133" si="22">SUM(L109:P109)</f>
        <v>726</v>
      </c>
      <c r="R109" s="27"/>
      <c r="S109" s="26"/>
      <c r="T109" s="26"/>
      <c r="U109" s="26"/>
    </row>
    <row r="110" spans="1:21" x14ac:dyDescent="0.3">
      <c r="A110" s="593"/>
      <c r="B110" s="36" t="s">
        <v>466</v>
      </c>
      <c r="C110" s="84">
        <v>12</v>
      </c>
      <c r="D110" s="84"/>
      <c r="E110" s="279"/>
      <c r="F110" s="21">
        <f t="shared" si="17"/>
        <v>872</v>
      </c>
      <c r="G110" s="21">
        <f>COUNT(L110,M110,N110,O110,P110,S110,T110,U110,#REF!,#REF!)</f>
        <v>5</v>
      </c>
      <c r="H110" s="23">
        <f t="shared" si="19"/>
        <v>174.4</v>
      </c>
      <c r="I110" s="52">
        <f t="shared" si="20"/>
        <v>207</v>
      </c>
      <c r="J110" s="271">
        <f t="shared" si="21"/>
        <v>509</v>
      </c>
      <c r="K110" s="596"/>
      <c r="L110" s="19">
        <v>180</v>
      </c>
      <c r="M110" s="19">
        <v>164</v>
      </c>
      <c r="N110" s="19">
        <v>165</v>
      </c>
      <c r="O110" s="19">
        <v>207</v>
      </c>
      <c r="P110" s="19">
        <v>156</v>
      </c>
      <c r="Q110" s="6">
        <f t="shared" si="22"/>
        <v>872</v>
      </c>
      <c r="R110" s="21"/>
      <c r="S110" s="19"/>
      <c r="T110" s="19"/>
      <c r="U110" s="19"/>
    </row>
    <row r="111" spans="1:21" x14ac:dyDescent="0.3">
      <c r="A111" s="593"/>
      <c r="B111" s="36" t="s">
        <v>467</v>
      </c>
      <c r="C111" s="84">
        <v>12</v>
      </c>
      <c r="D111" s="84"/>
      <c r="E111" s="279"/>
      <c r="F111" s="21">
        <f t="shared" si="17"/>
        <v>832</v>
      </c>
      <c r="G111" s="21">
        <f>COUNT(L111,M111,N111,O111,P111,S111,T111,U111,#REF!,#REF!)</f>
        <v>5</v>
      </c>
      <c r="H111" s="23">
        <f t="shared" si="19"/>
        <v>166.4</v>
      </c>
      <c r="I111" s="52">
        <f t="shared" si="20"/>
        <v>197</v>
      </c>
      <c r="J111" s="271">
        <f t="shared" si="21"/>
        <v>486</v>
      </c>
      <c r="K111" s="596"/>
      <c r="L111" s="19">
        <v>149</v>
      </c>
      <c r="M111" s="19">
        <v>140</v>
      </c>
      <c r="N111" s="19">
        <v>197</v>
      </c>
      <c r="O111" s="19">
        <v>178</v>
      </c>
      <c r="P111" s="19">
        <v>168</v>
      </c>
      <c r="Q111" s="6">
        <f t="shared" si="22"/>
        <v>832</v>
      </c>
      <c r="R111" s="21"/>
      <c r="S111" s="19"/>
      <c r="T111" s="19"/>
      <c r="U111" s="19"/>
    </row>
    <row r="112" spans="1:21" x14ac:dyDescent="0.3">
      <c r="A112" s="593"/>
      <c r="B112" s="36" t="s">
        <v>468</v>
      </c>
      <c r="C112" s="84">
        <v>12</v>
      </c>
      <c r="D112" s="84"/>
      <c r="E112" s="279"/>
      <c r="F112" s="21">
        <f t="shared" si="17"/>
        <v>1001</v>
      </c>
      <c r="G112" s="21">
        <f>COUNT(L112,M112,N112,O112,P112,S112,T112,U112,#REF!,#REF!)</f>
        <v>5</v>
      </c>
      <c r="H112" s="23">
        <f t="shared" si="19"/>
        <v>200.2</v>
      </c>
      <c r="I112" s="52">
        <f t="shared" si="20"/>
        <v>226</v>
      </c>
      <c r="J112" s="271">
        <f t="shared" si="21"/>
        <v>599</v>
      </c>
      <c r="K112" s="596"/>
      <c r="L112" s="19">
        <v>194</v>
      </c>
      <c r="M112" s="19">
        <v>179</v>
      </c>
      <c r="N112" s="19">
        <v>226</v>
      </c>
      <c r="O112" s="19">
        <v>206</v>
      </c>
      <c r="P112" s="19">
        <v>196</v>
      </c>
      <c r="Q112" s="6">
        <f t="shared" si="22"/>
        <v>1001</v>
      </c>
      <c r="R112" s="21"/>
      <c r="S112" s="19"/>
      <c r="T112" s="19"/>
      <c r="U112" s="19"/>
    </row>
    <row r="113" spans="1:21" x14ac:dyDescent="0.3">
      <c r="A113" s="601"/>
      <c r="B113" s="29" t="s">
        <v>469</v>
      </c>
      <c r="C113" s="83">
        <v>12</v>
      </c>
      <c r="D113" s="83"/>
      <c r="E113" s="277"/>
      <c r="F113" s="21">
        <f t="shared" si="17"/>
        <v>883</v>
      </c>
      <c r="G113" s="21">
        <f>COUNT(L113,M113,N113,O113,P113,S113,T113,U113,#REF!,#REF!)</f>
        <v>5</v>
      </c>
      <c r="H113" s="23">
        <f t="shared" si="19"/>
        <v>176.6</v>
      </c>
      <c r="I113" s="52">
        <f t="shared" si="20"/>
        <v>201</v>
      </c>
      <c r="J113" s="271">
        <f t="shared" si="21"/>
        <v>498</v>
      </c>
      <c r="K113" s="597"/>
      <c r="L113" s="272">
        <v>134</v>
      </c>
      <c r="M113" s="272">
        <v>189</v>
      </c>
      <c r="N113" s="272">
        <v>175</v>
      </c>
      <c r="O113" s="272">
        <v>201</v>
      </c>
      <c r="P113" s="272">
        <v>184</v>
      </c>
      <c r="Q113" s="6">
        <f t="shared" si="22"/>
        <v>883</v>
      </c>
      <c r="R113" s="31">
        <f>Q109+Q110+Q111+Q112+Q113+(K109*5)</f>
        <v>4314</v>
      </c>
      <c r="S113" s="272"/>
      <c r="T113" s="272"/>
      <c r="U113" s="272"/>
    </row>
    <row r="114" spans="1:21" x14ac:dyDescent="0.3">
      <c r="A114" s="592">
        <v>9</v>
      </c>
      <c r="B114" s="25" t="s">
        <v>470</v>
      </c>
      <c r="C114" s="82">
        <v>12</v>
      </c>
      <c r="D114" s="82"/>
      <c r="E114" s="278"/>
      <c r="F114" s="21">
        <f t="shared" si="17"/>
        <v>393</v>
      </c>
      <c r="G114" s="21">
        <f>COUNT(L114,M114,N114,O114,P114,S114,T114,U114,#REF!,#REF!)</f>
        <v>5</v>
      </c>
      <c r="H114" s="23">
        <f t="shared" si="19"/>
        <v>78.599999999999994</v>
      </c>
      <c r="I114" s="52">
        <f t="shared" si="20"/>
        <v>96</v>
      </c>
      <c r="J114" s="271">
        <f t="shared" si="21"/>
        <v>276</v>
      </c>
      <c r="K114" s="595"/>
      <c r="L114" s="26">
        <v>86</v>
      </c>
      <c r="M114" s="26">
        <v>96</v>
      </c>
      <c r="N114" s="26">
        <v>94</v>
      </c>
      <c r="O114" s="26">
        <v>77</v>
      </c>
      <c r="P114" s="26">
        <v>40</v>
      </c>
      <c r="Q114" s="6">
        <f t="shared" si="22"/>
        <v>393</v>
      </c>
      <c r="R114" s="27"/>
      <c r="S114" s="26"/>
      <c r="T114" s="26"/>
      <c r="U114" s="26"/>
    </row>
    <row r="115" spans="1:21" x14ac:dyDescent="0.3">
      <c r="A115" s="593"/>
      <c r="B115" s="36" t="s">
        <v>471</v>
      </c>
      <c r="C115" s="84">
        <v>12</v>
      </c>
      <c r="D115" s="84"/>
      <c r="E115" s="279"/>
      <c r="F115" s="21">
        <f t="shared" si="17"/>
        <v>807</v>
      </c>
      <c r="G115" s="21">
        <f>COUNT(L115,M115,N115,O115,P115,S115,T115,U115,#REF!,#REF!)</f>
        <v>5</v>
      </c>
      <c r="H115" s="23">
        <f t="shared" si="19"/>
        <v>161.4</v>
      </c>
      <c r="I115" s="52">
        <f t="shared" si="20"/>
        <v>177</v>
      </c>
      <c r="J115" s="271">
        <f t="shared" si="21"/>
        <v>471</v>
      </c>
      <c r="K115" s="596"/>
      <c r="L115" s="19">
        <v>177</v>
      </c>
      <c r="M115" s="19">
        <v>161</v>
      </c>
      <c r="N115" s="19">
        <v>133</v>
      </c>
      <c r="O115" s="19">
        <v>168</v>
      </c>
      <c r="P115" s="19">
        <v>168</v>
      </c>
      <c r="Q115" s="6">
        <f t="shared" si="22"/>
        <v>807</v>
      </c>
      <c r="R115" s="21"/>
      <c r="S115" s="19"/>
      <c r="T115" s="19"/>
      <c r="U115" s="19"/>
    </row>
    <row r="116" spans="1:21" x14ac:dyDescent="0.3">
      <c r="A116" s="593"/>
      <c r="B116" s="36" t="s">
        <v>472</v>
      </c>
      <c r="C116" s="84">
        <v>12</v>
      </c>
      <c r="D116" s="84"/>
      <c r="E116" s="279"/>
      <c r="F116" s="21">
        <f t="shared" si="17"/>
        <v>782</v>
      </c>
      <c r="G116" s="21">
        <f>COUNT(L116,M116,N116,O116,P116,S116,T116,U116,#REF!,#REF!)</f>
        <v>5</v>
      </c>
      <c r="H116" s="23">
        <f t="shared" si="19"/>
        <v>156.4</v>
      </c>
      <c r="I116" s="52">
        <f t="shared" si="20"/>
        <v>185</v>
      </c>
      <c r="J116" s="271">
        <f t="shared" si="21"/>
        <v>457</v>
      </c>
      <c r="K116" s="596"/>
      <c r="L116" s="19">
        <v>185</v>
      </c>
      <c r="M116" s="19">
        <v>111</v>
      </c>
      <c r="N116" s="19">
        <v>161</v>
      </c>
      <c r="O116" s="19">
        <v>158</v>
      </c>
      <c r="P116" s="19">
        <v>167</v>
      </c>
      <c r="Q116" s="6">
        <f t="shared" si="22"/>
        <v>782</v>
      </c>
      <c r="R116" s="21"/>
      <c r="S116" s="19"/>
      <c r="T116" s="19"/>
      <c r="U116" s="19"/>
    </row>
    <row r="117" spans="1:21" x14ac:dyDescent="0.3">
      <c r="A117" s="593"/>
      <c r="B117" s="36" t="s">
        <v>473</v>
      </c>
      <c r="C117" s="84">
        <v>12</v>
      </c>
      <c r="D117" s="84"/>
      <c r="E117" s="279"/>
      <c r="F117" s="21">
        <f t="shared" si="17"/>
        <v>911</v>
      </c>
      <c r="G117" s="21">
        <f>COUNT(L117,M117,N117,O117,P117,S117,T117,U117,#REF!,#REF!)</f>
        <v>5</v>
      </c>
      <c r="H117" s="23">
        <f t="shared" si="19"/>
        <v>182.2</v>
      </c>
      <c r="I117" s="52">
        <f t="shared" si="20"/>
        <v>218</v>
      </c>
      <c r="J117" s="271">
        <f t="shared" si="21"/>
        <v>506</v>
      </c>
      <c r="K117" s="596"/>
      <c r="L117" s="19">
        <v>141</v>
      </c>
      <c r="M117" s="19">
        <v>168</v>
      </c>
      <c r="N117" s="19">
        <v>197</v>
      </c>
      <c r="O117" s="19">
        <v>218</v>
      </c>
      <c r="P117" s="19">
        <v>187</v>
      </c>
      <c r="Q117" s="6">
        <f t="shared" si="22"/>
        <v>911</v>
      </c>
      <c r="R117" s="21"/>
      <c r="S117" s="19"/>
      <c r="T117" s="19"/>
      <c r="U117" s="19"/>
    </row>
    <row r="118" spans="1:21" x14ac:dyDescent="0.3">
      <c r="A118" s="601"/>
      <c r="B118" s="29" t="s">
        <v>474</v>
      </c>
      <c r="C118" s="83">
        <v>12</v>
      </c>
      <c r="D118" s="83"/>
      <c r="E118" s="277"/>
      <c r="F118" s="21">
        <f t="shared" si="17"/>
        <v>906</v>
      </c>
      <c r="G118" s="21">
        <f>COUNT(L118,M118,N118,O118,P118,S118,T118,U118,#REF!,#REF!)</f>
        <v>5</v>
      </c>
      <c r="H118" s="23">
        <f t="shared" si="19"/>
        <v>181.2</v>
      </c>
      <c r="I118" s="52">
        <f t="shared" si="20"/>
        <v>193</v>
      </c>
      <c r="J118" s="271">
        <f t="shared" si="21"/>
        <v>544</v>
      </c>
      <c r="K118" s="597"/>
      <c r="L118" s="272">
        <v>178</v>
      </c>
      <c r="M118" s="272">
        <v>193</v>
      </c>
      <c r="N118" s="272">
        <v>173</v>
      </c>
      <c r="O118" s="272">
        <v>171</v>
      </c>
      <c r="P118" s="272">
        <v>191</v>
      </c>
      <c r="Q118" s="6">
        <f t="shared" si="22"/>
        <v>906</v>
      </c>
      <c r="R118" s="31">
        <f>Q114+Q115+Q116+Q117+Q118+(K114*5)</f>
        <v>3799</v>
      </c>
      <c r="S118" s="272"/>
      <c r="T118" s="272"/>
      <c r="U118" s="272"/>
    </row>
    <row r="119" spans="1:21" x14ac:dyDescent="0.3">
      <c r="A119" s="592">
        <v>10</v>
      </c>
      <c r="B119" s="25" t="s">
        <v>475</v>
      </c>
      <c r="C119" s="82">
        <v>12</v>
      </c>
      <c r="D119" s="82"/>
      <c r="E119" s="278"/>
      <c r="F119" s="21">
        <f t="shared" si="17"/>
        <v>573</v>
      </c>
      <c r="G119" s="21">
        <f>COUNT(L119,M119,N119,O119,P119,S119,T119,U119,#REF!,#REF!)</f>
        <v>5</v>
      </c>
      <c r="H119" s="23">
        <f t="shared" si="19"/>
        <v>114.6</v>
      </c>
      <c r="I119" s="52">
        <f t="shared" si="20"/>
        <v>123</v>
      </c>
      <c r="J119" s="271">
        <f t="shared" si="21"/>
        <v>328</v>
      </c>
      <c r="K119" s="595"/>
      <c r="L119" s="26">
        <v>102</v>
      </c>
      <c r="M119" s="26">
        <v>106</v>
      </c>
      <c r="N119" s="26">
        <v>120</v>
      </c>
      <c r="O119" s="26">
        <v>123</v>
      </c>
      <c r="P119" s="26">
        <v>122</v>
      </c>
      <c r="Q119" s="6">
        <f t="shared" si="22"/>
        <v>573</v>
      </c>
      <c r="R119" s="27"/>
      <c r="S119" s="26"/>
      <c r="T119" s="26"/>
      <c r="U119" s="26"/>
    </row>
    <row r="120" spans="1:21" x14ac:dyDescent="0.3">
      <c r="A120" s="593"/>
      <c r="B120" s="36" t="s">
        <v>113</v>
      </c>
      <c r="C120" s="84">
        <v>12</v>
      </c>
      <c r="D120" s="84"/>
      <c r="E120" s="279"/>
      <c r="F120" s="21">
        <f t="shared" si="17"/>
        <v>839</v>
      </c>
      <c r="G120" s="21">
        <f>COUNT(L120,M120,N120,O120,P120,S120,T120,U120,#REF!,#REF!)</f>
        <v>5</v>
      </c>
      <c r="H120" s="23">
        <f t="shared" si="19"/>
        <v>167.8</v>
      </c>
      <c r="I120" s="52">
        <f t="shared" si="20"/>
        <v>220</v>
      </c>
      <c r="J120" s="271">
        <f t="shared" si="21"/>
        <v>533</v>
      </c>
      <c r="K120" s="596"/>
      <c r="L120" s="19">
        <v>166</v>
      </c>
      <c r="M120" s="19">
        <v>147</v>
      </c>
      <c r="N120" s="19">
        <v>220</v>
      </c>
      <c r="O120" s="19">
        <v>130</v>
      </c>
      <c r="P120" s="19">
        <v>176</v>
      </c>
      <c r="Q120" s="6">
        <f t="shared" si="22"/>
        <v>839</v>
      </c>
      <c r="R120" s="21"/>
      <c r="S120" s="19"/>
      <c r="T120" s="19"/>
      <c r="U120" s="19"/>
    </row>
    <row r="121" spans="1:21" x14ac:dyDescent="0.3">
      <c r="A121" s="593"/>
      <c r="B121" s="36" t="s">
        <v>476</v>
      </c>
      <c r="C121" s="84">
        <v>12</v>
      </c>
      <c r="D121" s="84"/>
      <c r="E121" s="279"/>
      <c r="F121" s="21">
        <f t="shared" si="17"/>
        <v>742</v>
      </c>
      <c r="G121" s="21">
        <f>COUNT(L121,M121,N121,O121,P121,S121,T121,U121,#REF!,#REF!)</f>
        <v>5</v>
      </c>
      <c r="H121" s="23">
        <f t="shared" si="19"/>
        <v>148.4</v>
      </c>
      <c r="I121" s="52">
        <f t="shared" si="20"/>
        <v>169</v>
      </c>
      <c r="J121" s="271">
        <f t="shared" si="21"/>
        <v>438</v>
      </c>
      <c r="K121" s="596"/>
      <c r="L121" s="19">
        <v>135</v>
      </c>
      <c r="M121" s="19">
        <v>135</v>
      </c>
      <c r="N121" s="19">
        <v>168</v>
      </c>
      <c r="O121" s="19">
        <v>169</v>
      </c>
      <c r="P121" s="19">
        <v>135</v>
      </c>
      <c r="Q121" s="6">
        <f t="shared" si="22"/>
        <v>742</v>
      </c>
      <c r="R121" s="21"/>
      <c r="S121" s="19"/>
      <c r="T121" s="19"/>
      <c r="U121" s="19"/>
    </row>
    <row r="122" spans="1:21" x14ac:dyDescent="0.3">
      <c r="A122" s="593"/>
      <c r="B122" s="36" t="s">
        <v>168</v>
      </c>
      <c r="C122" s="84">
        <v>12</v>
      </c>
      <c r="D122" s="84"/>
      <c r="E122" s="279"/>
      <c r="F122" s="21">
        <f t="shared" si="17"/>
        <v>988</v>
      </c>
      <c r="G122" s="21">
        <f>COUNT(L122,M122,N122,O122,P122,S122,T122,U122,#REF!,#REF!)</f>
        <v>5</v>
      </c>
      <c r="H122" s="23">
        <f t="shared" si="19"/>
        <v>197.6</v>
      </c>
      <c r="I122" s="52">
        <f t="shared" si="20"/>
        <v>230</v>
      </c>
      <c r="J122" s="271">
        <f t="shared" si="21"/>
        <v>547</v>
      </c>
      <c r="K122" s="596"/>
      <c r="L122" s="19">
        <v>191</v>
      </c>
      <c r="M122" s="19">
        <v>199</v>
      </c>
      <c r="N122" s="19">
        <v>157</v>
      </c>
      <c r="O122" s="19">
        <v>211</v>
      </c>
      <c r="P122" s="19">
        <v>230</v>
      </c>
      <c r="Q122" s="6">
        <f t="shared" si="22"/>
        <v>988</v>
      </c>
      <c r="R122" s="21"/>
      <c r="S122" s="19"/>
      <c r="T122" s="19"/>
      <c r="U122" s="19"/>
    </row>
    <row r="123" spans="1:21" x14ac:dyDescent="0.3">
      <c r="A123" s="601"/>
      <c r="B123" s="29" t="s">
        <v>120</v>
      </c>
      <c r="C123" s="83">
        <v>12</v>
      </c>
      <c r="D123" s="83"/>
      <c r="E123" s="277"/>
      <c r="F123" s="21">
        <f t="shared" si="17"/>
        <v>969</v>
      </c>
      <c r="G123" s="21">
        <f>COUNT(L123,M123,N123,O123,P123,S123,T123,U123,#REF!,#REF!)</f>
        <v>5</v>
      </c>
      <c r="H123" s="23">
        <f t="shared" si="19"/>
        <v>193.8</v>
      </c>
      <c r="I123" s="52">
        <f t="shared" si="20"/>
        <v>224</v>
      </c>
      <c r="J123" s="271">
        <f t="shared" si="21"/>
        <v>555</v>
      </c>
      <c r="K123" s="597"/>
      <c r="L123" s="272">
        <v>175</v>
      </c>
      <c r="M123" s="272">
        <v>200</v>
      </c>
      <c r="N123" s="272">
        <v>180</v>
      </c>
      <c r="O123" s="272">
        <v>190</v>
      </c>
      <c r="P123" s="272">
        <v>224</v>
      </c>
      <c r="Q123" s="6">
        <f t="shared" si="22"/>
        <v>969</v>
      </c>
      <c r="R123" s="31">
        <f>Q119+Q120+Q121+Q122+Q123+(K119*5)</f>
        <v>4111</v>
      </c>
      <c r="S123" s="272"/>
      <c r="T123" s="272"/>
      <c r="U123" s="272"/>
    </row>
    <row r="124" spans="1:21" x14ac:dyDescent="0.3">
      <c r="A124" s="592">
        <v>11</v>
      </c>
      <c r="B124" s="25" t="s">
        <v>477</v>
      </c>
      <c r="C124" s="82">
        <v>12</v>
      </c>
      <c r="D124" s="82"/>
      <c r="E124" s="278"/>
      <c r="F124" s="21">
        <f t="shared" si="17"/>
        <v>695</v>
      </c>
      <c r="G124" s="21">
        <f>COUNT(L124,M124,N124,O124,P124,S124,T124,U124,#REF!,#REF!)</f>
        <v>5</v>
      </c>
      <c r="H124" s="23">
        <f t="shared" si="19"/>
        <v>139</v>
      </c>
      <c r="I124" s="52">
        <f t="shared" si="20"/>
        <v>173</v>
      </c>
      <c r="J124" s="271">
        <f t="shared" si="21"/>
        <v>451</v>
      </c>
      <c r="K124" s="595"/>
      <c r="L124" s="26">
        <v>156</v>
      </c>
      <c r="M124" s="26">
        <v>122</v>
      </c>
      <c r="N124" s="26">
        <v>173</v>
      </c>
      <c r="O124" s="26">
        <v>134</v>
      </c>
      <c r="P124" s="26">
        <v>110</v>
      </c>
      <c r="Q124" s="6">
        <f t="shared" si="22"/>
        <v>695</v>
      </c>
      <c r="R124" s="27"/>
      <c r="S124" s="26"/>
      <c r="T124" s="26"/>
      <c r="U124" s="26"/>
    </row>
    <row r="125" spans="1:21" x14ac:dyDescent="0.3">
      <c r="A125" s="593"/>
      <c r="B125" s="36" t="s">
        <v>478</v>
      </c>
      <c r="C125" s="84">
        <v>12</v>
      </c>
      <c r="D125" s="84"/>
      <c r="E125" s="279"/>
      <c r="F125" s="21">
        <f t="shared" si="17"/>
        <v>873</v>
      </c>
      <c r="G125" s="21">
        <f>COUNT(L125,M125,N125,O125,P125,S125,T125,U125,#REF!,#REF!)</f>
        <v>5</v>
      </c>
      <c r="H125" s="23">
        <f t="shared" si="19"/>
        <v>174.6</v>
      </c>
      <c r="I125" s="52">
        <f t="shared" si="20"/>
        <v>193</v>
      </c>
      <c r="J125" s="271">
        <f t="shared" si="21"/>
        <v>524</v>
      </c>
      <c r="K125" s="596"/>
      <c r="L125" s="19">
        <v>145</v>
      </c>
      <c r="M125" s="19">
        <v>186</v>
      </c>
      <c r="N125" s="19">
        <v>193</v>
      </c>
      <c r="O125" s="19">
        <v>167</v>
      </c>
      <c r="P125" s="19">
        <v>182</v>
      </c>
      <c r="Q125" s="6">
        <f t="shared" si="22"/>
        <v>873</v>
      </c>
      <c r="R125" s="21"/>
      <c r="S125" s="19"/>
      <c r="T125" s="19"/>
      <c r="U125" s="19"/>
    </row>
    <row r="126" spans="1:21" x14ac:dyDescent="0.3">
      <c r="A126" s="593"/>
      <c r="B126" s="36" t="s">
        <v>479</v>
      </c>
      <c r="C126" s="84">
        <v>12</v>
      </c>
      <c r="D126" s="84"/>
      <c r="E126" s="279"/>
      <c r="F126" s="21">
        <f t="shared" si="17"/>
        <v>827</v>
      </c>
      <c r="G126" s="21">
        <f>COUNT(L126,M126,N126,O126,P126,S126,T126,U126,#REF!,#REF!)</f>
        <v>5</v>
      </c>
      <c r="H126" s="23">
        <f t="shared" si="19"/>
        <v>165.4</v>
      </c>
      <c r="I126" s="52">
        <f t="shared" si="20"/>
        <v>176</v>
      </c>
      <c r="J126" s="271">
        <f t="shared" si="21"/>
        <v>504</v>
      </c>
      <c r="K126" s="596"/>
      <c r="L126" s="19">
        <v>176</v>
      </c>
      <c r="M126" s="19">
        <v>167</v>
      </c>
      <c r="N126" s="19">
        <v>161</v>
      </c>
      <c r="O126" s="19">
        <v>173</v>
      </c>
      <c r="P126" s="19">
        <v>150</v>
      </c>
      <c r="Q126" s="6">
        <f t="shared" si="22"/>
        <v>827</v>
      </c>
      <c r="R126" s="21"/>
      <c r="S126" s="19"/>
      <c r="T126" s="19"/>
      <c r="U126" s="19"/>
    </row>
    <row r="127" spans="1:21" x14ac:dyDescent="0.3">
      <c r="A127" s="593"/>
      <c r="B127" s="36" t="s">
        <v>214</v>
      </c>
      <c r="C127" s="84">
        <v>12</v>
      </c>
      <c r="D127" s="84"/>
      <c r="E127" s="279"/>
      <c r="F127" s="21">
        <f t="shared" si="17"/>
        <v>999</v>
      </c>
      <c r="G127" s="21">
        <f>COUNT(L127,M127,N127,O127,P127,S127,T127,U127,#REF!,#REF!)</f>
        <v>5</v>
      </c>
      <c r="H127" s="23">
        <f t="shared" si="19"/>
        <v>199.8</v>
      </c>
      <c r="I127" s="52">
        <f t="shared" si="20"/>
        <v>224</v>
      </c>
      <c r="J127" s="271">
        <f t="shared" si="21"/>
        <v>596</v>
      </c>
      <c r="K127" s="596"/>
      <c r="L127" s="19">
        <v>224</v>
      </c>
      <c r="M127" s="19">
        <v>168</v>
      </c>
      <c r="N127" s="19">
        <v>204</v>
      </c>
      <c r="O127" s="19">
        <v>214</v>
      </c>
      <c r="P127" s="19">
        <v>189</v>
      </c>
      <c r="Q127" s="6">
        <f t="shared" si="22"/>
        <v>999</v>
      </c>
      <c r="R127" s="21"/>
      <c r="S127" s="19"/>
      <c r="T127" s="19"/>
      <c r="U127" s="19"/>
    </row>
    <row r="128" spans="1:21" x14ac:dyDescent="0.3">
      <c r="A128" s="601"/>
      <c r="B128" s="29" t="s">
        <v>131</v>
      </c>
      <c r="C128" s="83">
        <v>12</v>
      </c>
      <c r="D128" s="83"/>
      <c r="E128" s="277"/>
      <c r="F128" s="21">
        <f t="shared" si="17"/>
        <v>1182</v>
      </c>
      <c r="G128" s="21">
        <f>COUNT(L128,M128,N128,O128,P128,S128,T128,U128,#REF!,#REF!)</f>
        <v>5</v>
      </c>
      <c r="H128" s="23">
        <f t="shared" si="19"/>
        <v>236.4</v>
      </c>
      <c r="I128" s="52">
        <f t="shared" si="20"/>
        <v>300</v>
      </c>
      <c r="J128" s="271">
        <f t="shared" si="21"/>
        <v>636</v>
      </c>
      <c r="K128" s="597"/>
      <c r="L128" s="272">
        <v>223</v>
      </c>
      <c r="M128" s="272">
        <v>255</v>
      </c>
      <c r="N128" s="272">
        <v>158</v>
      </c>
      <c r="O128" s="272">
        <v>300</v>
      </c>
      <c r="P128" s="272">
        <v>246</v>
      </c>
      <c r="Q128" s="6">
        <f t="shared" si="22"/>
        <v>1182</v>
      </c>
      <c r="R128" s="31">
        <f>Q124+Q125+Q126+Q127+Q128+(K124*5)</f>
        <v>4576</v>
      </c>
      <c r="S128" s="272"/>
      <c r="T128" s="272"/>
      <c r="U128" s="272"/>
    </row>
    <row r="129" spans="1:21" x14ac:dyDescent="0.3">
      <c r="A129" s="592">
        <v>12</v>
      </c>
      <c r="B129" s="25" t="s">
        <v>480</v>
      </c>
      <c r="C129" s="82">
        <v>12</v>
      </c>
      <c r="D129" s="82"/>
      <c r="E129" s="278"/>
      <c r="F129" s="21">
        <f t="shared" si="17"/>
        <v>632</v>
      </c>
      <c r="G129" s="21">
        <f>COUNT(L129,M129,N129,O129,P129,S129,T129,U129,#REF!,#REF!)</f>
        <v>5</v>
      </c>
      <c r="H129" s="23">
        <f t="shared" si="19"/>
        <v>126.4</v>
      </c>
      <c r="I129" s="52">
        <f t="shared" si="20"/>
        <v>179</v>
      </c>
      <c r="J129" s="271">
        <f t="shared" si="21"/>
        <v>341</v>
      </c>
      <c r="K129" s="595"/>
      <c r="L129" s="26">
        <v>103</v>
      </c>
      <c r="M129" s="26">
        <v>115</v>
      </c>
      <c r="N129" s="26">
        <v>123</v>
      </c>
      <c r="O129" s="26">
        <v>179</v>
      </c>
      <c r="P129" s="26">
        <v>112</v>
      </c>
      <c r="Q129" s="6">
        <f t="shared" si="22"/>
        <v>632</v>
      </c>
      <c r="R129" s="27"/>
      <c r="S129" s="26"/>
      <c r="T129" s="26"/>
      <c r="U129" s="26"/>
    </row>
    <row r="130" spans="1:21" x14ac:dyDescent="0.3">
      <c r="A130" s="593"/>
      <c r="B130" s="36" t="s">
        <v>481</v>
      </c>
      <c r="C130" s="84">
        <v>12</v>
      </c>
      <c r="D130" s="84"/>
      <c r="E130" s="279"/>
      <c r="F130" s="21">
        <f t="shared" si="17"/>
        <v>766</v>
      </c>
      <c r="G130" s="21">
        <f>COUNT(L130,M130,N130,O130,P130,S130,T130,U130,#REF!,#REF!)</f>
        <v>5</v>
      </c>
      <c r="H130" s="23">
        <f t="shared" si="19"/>
        <v>153.19999999999999</v>
      </c>
      <c r="I130" s="52">
        <f t="shared" si="20"/>
        <v>164</v>
      </c>
      <c r="J130" s="271">
        <f t="shared" si="21"/>
        <v>452</v>
      </c>
      <c r="K130" s="596"/>
      <c r="L130" s="19">
        <v>127</v>
      </c>
      <c r="M130" s="19">
        <v>161</v>
      </c>
      <c r="N130" s="19">
        <v>164</v>
      </c>
      <c r="O130" s="19">
        <v>155</v>
      </c>
      <c r="P130" s="19">
        <v>159</v>
      </c>
      <c r="Q130" s="6">
        <f t="shared" si="22"/>
        <v>766</v>
      </c>
      <c r="R130" s="21"/>
      <c r="S130" s="19"/>
      <c r="T130" s="19"/>
      <c r="U130" s="19"/>
    </row>
    <row r="131" spans="1:21" x14ac:dyDescent="0.3">
      <c r="A131" s="593"/>
      <c r="B131" s="36" t="s">
        <v>482</v>
      </c>
      <c r="C131" s="84">
        <v>12</v>
      </c>
      <c r="D131" s="84"/>
      <c r="E131" s="279"/>
      <c r="F131" s="21">
        <f t="shared" si="17"/>
        <v>710</v>
      </c>
      <c r="G131" s="21">
        <f>COUNT(L131,M131,N131,O131,P131,S131,T131,U131,#REF!,#REF!)</f>
        <v>5</v>
      </c>
      <c r="H131" s="23">
        <f t="shared" si="19"/>
        <v>142</v>
      </c>
      <c r="I131" s="52">
        <f t="shared" si="20"/>
        <v>154</v>
      </c>
      <c r="J131" s="271">
        <f t="shared" si="21"/>
        <v>440</v>
      </c>
      <c r="K131" s="596"/>
      <c r="L131" s="19">
        <v>154</v>
      </c>
      <c r="M131" s="19">
        <v>136</v>
      </c>
      <c r="N131" s="19">
        <v>150</v>
      </c>
      <c r="O131" s="19">
        <v>152</v>
      </c>
      <c r="P131" s="19">
        <v>118</v>
      </c>
      <c r="Q131" s="6">
        <f t="shared" si="22"/>
        <v>710</v>
      </c>
      <c r="R131" s="21"/>
      <c r="S131" s="19"/>
      <c r="T131" s="19"/>
      <c r="U131" s="19"/>
    </row>
    <row r="132" spans="1:21" x14ac:dyDescent="0.3">
      <c r="A132" s="593"/>
      <c r="B132" s="36" t="s">
        <v>483</v>
      </c>
      <c r="C132" s="84">
        <v>12</v>
      </c>
      <c r="D132" s="84"/>
      <c r="E132" s="279"/>
      <c r="F132" s="21">
        <f t="shared" si="17"/>
        <v>785</v>
      </c>
      <c r="G132" s="21">
        <f>COUNT(L132,M132,N132,O132,P132,S132,T132,U132,#REF!,#REF!)</f>
        <v>5</v>
      </c>
      <c r="H132" s="23">
        <f t="shared" si="19"/>
        <v>157</v>
      </c>
      <c r="I132" s="52">
        <f t="shared" si="20"/>
        <v>188</v>
      </c>
      <c r="J132" s="271">
        <f t="shared" si="21"/>
        <v>521</v>
      </c>
      <c r="K132" s="596"/>
      <c r="L132" s="19">
        <v>171</v>
      </c>
      <c r="M132" s="19">
        <v>162</v>
      </c>
      <c r="N132" s="19">
        <v>188</v>
      </c>
      <c r="O132" s="19">
        <v>154</v>
      </c>
      <c r="P132" s="19">
        <v>110</v>
      </c>
      <c r="Q132" s="6">
        <f t="shared" si="22"/>
        <v>785</v>
      </c>
      <c r="R132" s="21"/>
      <c r="S132" s="19"/>
      <c r="T132" s="19"/>
      <c r="U132" s="19"/>
    </row>
    <row r="133" spans="1:21" x14ac:dyDescent="0.3">
      <c r="A133" s="601"/>
      <c r="B133" s="29" t="s">
        <v>484</v>
      </c>
      <c r="C133" s="83">
        <v>12</v>
      </c>
      <c r="D133" s="83"/>
      <c r="E133" s="277"/>
      <c r="F133" s="21">
        <f t="shared" si="17"/>
        <v>649</v>
      </c>
      <c r="G133" s="21">
        <f>COUNT(L133,M133,N133,O133,P133,S133,T133,U133,#REF!,#REF!)</f>
        <v>5</v>
      </c>
      <c r="H133" s="23">
        <f t="shared" si="19"/>
        <v>129.80000000000001</v>
      </c>
      <c r="I133" s="52">
        <f t="shared" si="20"/>
        <v>157</v>
      </c>
      <c r="J133" s="271">
        <f t="shared" si="21"/>
        <v>341</v>
      </c>
      <c r="K133" s="597"/>
      <c r="L133" s="272">
        <v>117</v>
      </c>
      <c r="M133" s="272">
        <v>108</v>
      </c>
      <c r="N133" s="272">
        <v>116</v>
      </c>
      <c r="O133" s="272">
        <v>157</v>
      </c>
      <c r="P133" s="272">
        <v>151</v>
      </c>
      <c r="Q133" s="6">
        <f t="shared" si="22"/>
        <v>649</v>
      </c>
      <c r="R133" s="31">
        <f>Q129+Q130+Q131+Q132+Q133+(K129*5)</f>
        <v>3542</v>
      </c>
      <c r="S133" s="272"/>
      <c r="T133" s="272"/>
      <c r="U133" s="272"/>
    </row>
    <row r="134" spans="1:21" x14ac:dyDescent="0.3">
      <c r="A134" s="592">
        <v>13</v>
      </c>
      <c r="B134" s="397" t="s">
        <v>485</v>
      </c>
      <c r="C134" s="398">
        <v>12</v>
      </c>
      <c r="D134" s="398"/>
      <c r="E134" s="399"/>
      <c r="F134" s="21">
        <f t="shared" si="17"/>
        <v>545</v>
      </c>
      <c r="G134" s="21">
        <f>COUNT(L134,M134,N134,O134,P134,S134,T134,U134,#REF!,#REF!)</f>
        <v>5</v>
      </c>
      <c r="H134" s="23">
        <f t="shared" si="19"/>
        <v>109</v>
      </c>
      <c r="I134" s="52">
        <f t="shared" si="20"/>
        <v>119</v>
      </c>
      <c r="J134" s="90">
        <f t="shared" si="21"/>
        <v>338</v>
      </c>
      <c r="K134" s="595"/>
      <c r="L134" s="400">
        <v>115</v>
      </c>
      <c r="M134" s="400">
        <v>104</v>
      </c>
      <c r="N134" s="400">
        <v>119</v>
      </c>
      <c r="O134" s="400">
        <v>116</v>
      </c>
      <c r="P134" s="400">
        <v>91</v>
      </c>
      <c r="Q134" s="6">
        <f t="shared" ref="Q134:Q143" si="23">SUM(L134:P134)</f>
        <v>545</v>
      </c>
      <c r="R134" s="27"/>
      <c r="S134" s="400"/>
      <c r="T134" s="400"/>
      <c r="U134" s="26"/>
    </row>
    <row r="135" spans="1:21" x14ac:dyDescent="0.3">
      <c r="A135" s="593"/>
      <c r="B135" s="401" t="s">
        <v>486</v>
      </c>
      <c r="C135" s="270">
        <v>12</v>
      </c>
      <c r="D135" s="270"/>
      <c r="E135" s="402"/>
      <c r="F135" s="21">
        <f t="shared" si="17"/>
        <v>863</v>
      </c>
      <c r="G135" s="21">
        <f>COUNT(L135,M135,N135,O135,P135,S135,T135,U135,#REF!,#REF!)</f>
        <v>5</v>
      </c>
      <c r="H135" s="23">
        <f t="shared" si="19"/>
        <v>172.6</v>
      </c>
      <c r="I135" s="52">
        <f t="shared" si="20"/>
        <v>201</v>
      </c>
      <c r="J135" s="90">
        <f t="shared" si="21"/>
        <v>548</v>
      </c>
      <c r="K135" s="596"/>
      <c r="L135" s="250">
        <v>173</v>
      </c>
      <c r="M135" s="250">
        <v>174</v>
      </c>
      <c r="N135" s="250">
        <v>201</v>
      </c>
      <c r="O135" s="250">
        <v>189</v>
      </c>
      <c r="P135" s="250">
        <v>126</v>
      </c>
      <c r="Q135" s="6">
        <f t="shared" si="23"/>
        <v>863</v>
      </c>
      <c r="R135" s="21"/>
      <c r="S135" s="250"/>
      <c r="T135" s="250"/>
      <c r="U135" s="19"/>
    </row>
    <row r="136" spans="1:21" x14ac:dyDescent="0.3">
      <c r="A136" s="593"/>
      <c r="B136" s="401" t="s">
        <v>487</v>
      </c>
      <c r="C136" s="270">
        <v>12</v>
      </c>
      <c r="D136" s="270"/>
      <c r="E136" s="402"/>
      <c r="F136" s="21">
        <f t="shared" si="17"/>
        <v>892</v>
      </c>
      <c r="G136" s="21">
        <f>COUNT(L136,M136,N136,O136,P136,S136,T136,U136,#REF!,#REF!)</f>
        <v>5</v>
      </c>
      <c r="H136" s="23">
        <f t="shared" si="19"/>
        <v>178.4</v>
      </c>
      <c r="I136" s="52">
        <f t="shared" si="20"/>
        <v>203</v>
      </c>
      <c r="J136" s="90">
        <f t="shared" si="21"/>
        <v>553</v>
      </c>
      <c r="K136" s="596"/>
      <c r="L136" s="250">
        <v>169</v>
      </c>
      <c r="M136" s="250">
        <v>203</v>
      </c>
      <c r="N136" s="250">
        <v>181</v>
      </c>
      <c r="O136" s="250">
        <v>188</v>
      </c>
      <c r="P136" s="250">
        <v>151</v>
      </c>
      <c r="Q136" s="6">
        <f t="shared" si="23"/>
        <v>892</v>
      </c>
      <c r="R136" s="21"/>
      <c r="S136" s="250"/>
      <c r="T136" s="250"/>
      <c r="U136" s="19"/>
    </row>
    <row r="137" spans="1:21" x14ac:dyDescent="0.3">
      <c r="A137" s="593"/>
      <c r="B137" s="401" t="s">
        <v>272</v>
      </c>
      <c r="C137" s="270">
        <v>12</v>
      </c>
      <c r="D137" s="270"/>
      <c r="E137" s="402"/>
      <c r="F137" s="21">
        <f t="shared" si="17"/>
        <v>754</v>
      </c>
      <c r="G137" s="21">
        <f>COUNT(L137,M137,N137,O137,P137,S137,T137,U137,#REF!,#REF!)</f>
        <v>5</v>
      </c>
      <c r="H137" s="23">
        <f t="shared" si="19"/>
        <v>150.80000000000001</v>
      </c>
      <c r="I137" s="52">
        <f t="shared" si="20"/>
        <v>156</v>
      </c>
      <c r="J137" s="90">
        <f t="shared" si="21"/>
        <v>455</v>
      </c>
      <c r="K137" s="596"/>
      <c r="L137" s="250">
        <v>151</v>
      </c>
      <c r="M137" s="250">
        <v>149</v>
      </c>
      <c r="N137" s="250">
        <v>155</v>
      </c>
      <c r="O137" s="250">
        <v>156</v>
      </c>
      <c r="P137" s="250">
        <v>143</v>
      </c>
      <c r="Q137" s="6">
        <f t="shared" si="23"/>
        <v>754</v>
      </c>
      <c r="R137" s="21"/>
      <c r="S137" s="250"/>
      <c r="T137" s="250"/>
      <c r="U137" s="19"/>
    </row>
    <row r="138" spans="1:21" x14ac:dyDescent="0.3">
      <c r="A138" s="594"/>
      <c r="B138" s="403" t="s">
        <v>149</v>
      </c>
      <c r="C138" s="404">
        <v>12</v>
      </c>
      <c r="D138" s="404"/>
      <c r="E138" s="405"/>
      <c r="F138" s="21">
        <f t="shared" si="17"/>
        <v>803</v>
      </c>
      <c r="G138" s="21">
        <f>COUNT(L138,M138,N138,O138,P138,S138,T138,U138,#REF!,#REF!)</f>
        <v>5</v>
      </c>
      <c r="H138" s="23">
        <f t="shared" ref="H138:H143" si="24">F138/G138</f>
        <v>160.6</v>
      </c>
      <c r="I138" s="52">
        <f t="shared" ref="I138:I143" si="25">MAX(L138:P138,S138:U138)</f>
        <v>192</v>
      </c>
      <c r="J138" s="90">
        <f t="shared" ref="J138:J143" si="26">MAX((SUM(L138:N138)), (SUM(S138:U138)))</f>
        <v>499</v>
      </c>
      <c r="K138" s="597"/>
      <c r="L138" s="406">
        <v>192</v>
      </c>
      <c r="M138" s="406">
        <v>179</v>
      </c>
      <c r="N138" s="406">
        <v>128</v>
      </c>
      <c r="O138" s="406">
        <v>128</v>
      </c>
      <c r="P138" s="406">
        <v>176</v>
      </c>
      <c r="Q138" s="6">
        <f t="shared" si="23"/>
        <v>803</v>
      </c>
      <c r="R138" s="31">
        <f>Q134+Q135+Q136+Q137+Q138+(K134*5)</f>
        <v>3857</v>
      </c>
      <c r="S138" s="406"/>
      <c r="T138" s="406"/>
      <c r="U138" s="272"/>
    </row>
    <row r="139" spans="1:21" x14ac:dyDescent="0.3">
      <c r="A139" s="592">
        <v>14</v>
      </c>
      <c r="B139" s="397" t="s">
        <v>239</v>
      </c>
      <c r="C139" s="398">
        <v>12</v>
      </c>
      <c r="D139" s="398"/>
      <c r="E139" s="399"/>
      <c r="F139" s="21">
        <f t="shared" ref="F139:F170" si="27">SUM(L139:P139)+SUM(S139:U139)</f>
        <v>961</v>
      </c>
      <c r="G139" s="21">
        <f>COUNT(L139,M139,N139,O139,P139,S139,T139,U139,#REF!,#REF!)</f>
        <v>5</v>
      </c>
      <c r="H139" s="23">
        <f t="shared" si="24"/>
        <v>192.2</v>
      </c>
      <c r="I139" s="52">
        <f t="shared" si="25"/>
        <v>234</v>
      </c>
      <c r="J139" s="90">
        <f t="shared" si="26"/>
        <v>624</v>
      </c>
      <c r="K139" s="595"/>
      <c r="L139" s="400">
        <v>194</v>
      </c>
      <c r="M139" s="400">
        <v>234</v>
      </c>
      <c r="N139" s="400">
        <v>196</v>
      </c>
      <c r="O139" s="400">
        <v>145</v>
      </c>
      <c r="P139" s="400">
        <v>192</v>
      </c>
      <c r="Q139" s="6">
        <f t="shared" si="23"/>
        <v>961</v>
      </c>
      <c r="R139" s="27"/>
      <c r="S139" s="400"/>
      <c r="T139" s="400"/>
      <c r="U139" s="26"/>
    </row>
    <row r="140" spans="1:21" x14ac:dyDescent="0.3">
      <c r="A140" s="593"/>
      <c r="B140" s="401" t="s">
        <v>366</v>
      </c>
      <c r="C140" s="270">
        <v>12</v>
      </c>
      <c r="D140" s="270"/>
      <c r="E140" s="402"/>
      <c r="F140" s="21">
        <f t="shared" si="27"/>
        <v>789</v>
      </c>
      <c r="G140" s="21">
        <f>COUNT(L140,M140,N140,O140,P140,S140,T140,U140,#REF!,#REF!)</f>
        <v>5</v>
      </c>
      <c r="H140" s="23">
        <f t="shared" si="24"/>
        <v>157.80000000000001</v>
      </c>
      <c r="I140" s="52">
        <f t="shared" si="25"/>
        <v>198</v>
      </c>
      <c r="J140" s="90">
        <f t="shared" si="26"/>
        <v>434</v>
      </c>
      <c r="K140" s="596"/>
      <c r="L140" s="250">
        <v>123</v>
      </c>
      <c r="M140" s="250">
        <v>169</v>
      </c>
      <c r="N140" s="250">
        <v>142</v>
      </c>
      <c r="O140" s="250">
        <v>198</v>
      </c>
      <c r="P140" s="250">
        <v>157</v>
      </c>
      <c r="Q140" s="6">
        <f t="shared" si="23"/>
        <v>789</v>
      </c>
      <c r="R140" s="21"/>
      <c r="S140" s="250"/>
      <c r="T140" s="250"/>
      <c r="U140" s="19"/>
    </row>
    <row r="141" spans="1:21" x14ac:dyDescent="0.3">
      <c r="A141" s="593"/>
      <c r="B141" s="401" t="s">
        <v>367</v>
      </c>
      <c r="C141" s="270">
        <v>12</v>
      </c>
      <c r="D141" s="270"/>
      <c r="E141" s="402"/>
      <c r="F141" s="21">
        <f t="shared" si="27"/>
        <v>992</v>
      </c>
      <c r="G141" s="21">
        <f>COUNT(L141,M141,N141,O141,P141,S141,T141,U141,#REF!,#REF!)</f>
        <v>5</v>
      </c>
      <c r="H141" s="23">
        <f t="shared" si="24"/>
        <v>198.4</v>
      </c>
      <c r="I141" s="52">
        <f t="shared" si="25"/>
        <v>222</v>
      </c>
      <c r="J141" s="90">
        <f t="shared" si="26"/>
        <v>623</v>
      </c>
      <c r="K141" s="596"/>
      <c r="L141" s="250">
        <v>201</v>
      </c>
      <c r="M141" s="250">
        <v>222</v>
      </c>
      <c r="N141" s="250">
        <v>200</v>
      </c>
      <c r="O141" s="250">
        <v>182</v>
      </c>
      <c r="P141" s="250">
        <v>187</v>
      </c>
      <c r="Q141" s="6">
        <f t="shared" si="23"/>
        <v>992</v>
      </c>
      <c r="R141" s="21"/>
      <c r="S141" s="250"/>
      <c r="T141" s="250"/>
      <c r="U141" s="19"/>
    </row>
    <row r="142" spans="1:21" x14ac:dyDescent="0.3">
      <c r="A142" s="593"/>
      <c r="B142" s="401" t="s">
        <v>296</v>
      </c>
      <c r="C142" s="270">
        <v>12</v>
      </c>
      <c r="D142" s="270"/>
      <c r="E142" s="402"/>
      <c r="F142" s="21">
        <f t="shared" si="27"/>
        <v>1044</v>
      </c>
      <c r="G142" s="21">
        <f>COUNT(L142,M142,N142,O142,P142,S142,T142,U142,#REF!,#REF!)</f>
        <v>5</v>
      </c>
      <c r="H142" s="23">
        <f t="shared" si="24"/>
        <v>208.8</v>
      </c>
      <c r="I142" s="52">
        <f t="shared" si="25"/>
        <v>246</v>
      </c>
      <c r="J142" s="90">
        <f t="shared" si="26"/>
        <v>638</v>
      </c>
      <c r="K142" s="596"/>
      <c r="L142" s="250">
        <v>246</v>
      </c>
      <c r="M142" s="250">
        <v>171</v>
      </c>
      <c r="N142" s="250">
        <v>221</v>
      </c>
      <c r="O142" s="250">
        <v>180</v>
      </c>
      <c r="P142" s="250">
        <v>226</v>
      </c>
      <c r="Q142" s="6">
        <f t="shared" si="23"/>
        <v>1044</v>
      </c>
      <c r="R142" s="21"/>
      <c r="S142" s="250"/>
      <c r="T142" s="250"/>
      <c r="U142" s="19"/>
    </row>
    <row r="143" spans="1:21" x14ac:dyDescent="0.3">
      <c r="A143" s="594"/>
      <c r="B143" s="403" t="s">
        <v>358</v>
      </c>
      <c r="C143" s="404">
        <v>12</v>
      </c>
      <c r="D143" s="404"/>
      <c r="E143" s="405"/>
      <c r="F143" s="21">
        <f t="shared" si="27"/>
        <v>929</v>
      </c>
      <c r="G143" s="21">
        <f>COUNT(L143,M143,N143,O143,P143,S143,T143,U143,#REF!,#REF!)</f>
        <v>5</v>
      </c>
      <c r="H143" s="23">
        <f t="shared" si="24"/>
        <v>185.8</v>
      </c>
      <c r="I143" s="52">
        <f t="shared" si="25"/>
        <v>221</v>
      </c>
      <c r="J143" s="90">
        <f t="shared" si="26"/>
        <v>552</v>
      </c>
      <c r="K143" s="597"/>
      <c r="L143" s="406">
        <v>198</v>
      </c>
      <c r="M143" s="406">
        <v>133</v>
      </c>
      <c r="N143" s="406">
        <v>221</v>
      </c>
      <c r="O143" s="406">
        <v>203</v>
      </c>
      <c r="P143" s="406">
        <v>174</v>
      </c>
      <c r="Q143" s="6">
        <f t="shared" si="23"/>
        <v>929</v>
      </c>
      <c r="R143" s="31">
        <f>Q139+Q140+Q141+Q142+Q143+(K139*5)</f>
        <v>4715</v>
      </c>
      <c r="S143" s="406"/>
      <c r="T143" s="406"/>
      <c r="U143" s="272"/>
    </row>
    <row r="144" spans="1:21" x14ac:dyDescent="0.3">
      <c r="A144" s="592">
        <v>15</v>
      </c>
      <c r="B144" s="397" t="s">
        <v>488</v>
      </c>
      <c r="C144" s="398">
        <v>12</v>
      </c>
      <c r="D144" s="398"/>
      <c r="E144" s="399"/>
      <c r="F144" s="21">
        <f t="shared" si="27"/>
        <v>811</v>
      </c>
      <c r="G144" s="21">
        <f>COUNT(L144,M144,N144,O144,P144,S144,T144,U144,#REF!,#REF!)</f>
        <v>5</v>
      </c>
      <c r="H144" s="23">
        <f t="shared" ref="H144:H189" si="28">F144/G144</f>
        <v>162.19999999999999</v>
      </c>
      <c r="I144" s="52">
        <f t="shared" ref="I144:I188" si="29">MAX(L144:P144,S144:U144)</f>
        <v>183</v>
      </c>
      <c r="J144" s="90">
        <f t="shared" ref="J144:J188" si="30">MAX((SUM(L144:N144)), (SUM(S144:U144)))</f>
        <v>451</v>
      </c>
      <c r="K144" s="595"/>
      <c r="L144" s="400">
        <v>135</v>
      </c>
      <c r="M144" s="400">
        <v>141</v>
      </c>
      <c r="N144" s="400">
        <v>175</v>
      </c>
      <c r="O144" s="400">
        <v>177</v>
      </c>
      <c r="P144" s="400">
        <v>183</v>
      </c>
      <c r="Q144" s="6">
        <f t="shared" ref="Q144:Q188" si="31">SUM(L144:P144)</f>
        <v>811</v>
      </c>
      <c r="R144" s="27"/>
      <c r="S144" s="88"/>
      <c r="T144" s="88"/>
    </row>
    <row r="145" spans="1:20" x14ac:dyDescent="0.3">
      <c r="A145" s="593"/>
      <c r="B145" s="401" t="s">
        <v>489</v>
      </c>
      <c r="C145" s="270">
        <v>12</v>
      </c>
      <c r="D145" s="270"/>
      <c r="E145" s="402"/>
      <c r="F145" s="21">
        <f t="shared" si="27"/>
        <v>598</v>
      </c>
      <c r="G145" s="21">
        <f>COUNT(L145,M145,N145,O145,P145,S145,T145,U145,#REF!,#REF!)</f>
        <v>5</v>
      </c>
      <c r="H145" s="23">
        <f t="shared" si="28"/>
        <v>119.6</v>
      </c>
      <c r="I145" s="52">
        <f t="shared" si="29"/>
        <v>142</v>
      </c>
      <c r="J145" s="90">
        <f t="shared" si="30"/>
        <v>395</v>
      </c>
      <c r="K145" s="596"/>
      <c r="L145" s="250">
        <v>142</v>
      </c>
      <c r="M145" s="250">
        <v>136</v>
      </c>
      <c r="N145" s="250">
        <v>117</v>
      </c>
      <c r="O145" s="250">
        <v>89</v>
      </c>
      <c r="P145" s="250">
        <v>114</v>
      </c>
      <c r="Q145" s="6">
        <f t="shared" si="31"/>
        <v>598</v>
      </c>
      <c r="R145" s="21"/>
      <c r="S145" s="88"/>
      <c r="T145" s="88"/>
    </row>
    <row r="146" spans="1:20" x14ac:dyDescent="0.3">
      <c r="A146" s="593"/>
      <c r="B146" s="401" t="s">
        <v>490</v>
      </c>
      <c r="C146" s="270">
        <v>12</v>
      </c>
      <c r="D146" s="270"/>
      <c r="E146" s="402"/>
      <c r="F146" s="21">
        <f t="shared" si="27"/>
        <v>667</v>
      </c>
      <c r="G146" s="21">
        <f>COUNT(L146,M146,N146,O146,P146,S146,T146,U146,#REF!,#REF!)</f>
        <v>5</v>
      </c>
      <c r="H146" s="23">
        <f t="shared" si="28"/>
        <v>133.4</v>
      </c>
      <c r="I146" s="52">
        <f t="shared" si="29"/>
        <v>202</v>
      </c>
      <c r="J146" s="90">
        <f t="shared" si="30"/>
        <v>402</v>
      </c>
      <c r="K146" s="596"/>
      <c r="L146" s="250">
        <v>46</v>
      </c>
      <c r="M146" s="250">
        <v>154</v>
      </c>
      <c r="N146" s="250">
        <v>202</v>
      </c>
      <c r="O146" s="250">
        <v>151</v>
      </c>
      <c r="P146" s="250">
        <v>114</v>
      </c>
      <c r="Q146" s="6">
        <f t="shared" si="31"/>
        <v>667</v>
      </c>
      <c r="R146" s="21"/>
      <c r="S146" s="88"/>
      <c r="T146" s="88"/>
    </row>
    <row r="147" spans="1:20" x14ac:dyDescent="0.3">
      <c r="A147" s="593"/>
      <c r="B147" s="401" t="s">
        <v>491</v>
      </c>
      <c r="C147" s="270">
        <v>12</v>
      </c>
      <c r="D147" s="270"/>
      <c r="E147" s="402"/>
      <c r="F147" s="21">
        <f t="shared" si="27"/>
        <v>768</v>
      </c>
      <c r="G147" s="21">
        <f>COUNT(L147,M147,N147,O147,P147,S147,T147,U147,#REF!,#REF!)</f>
        <v>5</v>
      </c>
      <c r="H147" s="23">
        <f t="shared" si="28"/>
        <v>153.6</v>
      </c>
      <c r="I147" s="52">
        <f t="shared" si="29"/>
        <v>172</v>
      </c>
      <c r="J147" s="90">
        <f t="shared" si="30"/>
        <v>475</v>
      </c>
      <c r="K147" s="596"/>
      <c r="L147" s="250">
        <v>150</v>
      </c>
      <c r="M147" s="250">
        <v>153</v>
      </c>
      <c r="N147" s="250">
        <v>172</v>
      </c>
      <c r="O147" s="250">
        <v>156</v>
      </c>
      <c r="P147" s="250">
        <v>137</v>
      </c>
      <c r="Q147" s="6">
        <f t="shared" si="31"/>
        <v>768</v>
      </c>
      <c r="R147" s="21"/>
      <c r="S147" s="88"/>
      <c r="T147" s="88"/>
    </row>
    <row r="148" spans="1:20" x14ac:dyDescent="0.3">
      <c r="A148" s="594"/>
      <c r="B148" s="403" t="s">
        <v>150</v>
      </c>
      <c r="C148" s="404">
        <v>12</v>
      </c>
      <c r="D148" s="404"/>
      <c r="E148" s="405"/>
      <c r="F148" s="21">
        <f t="shared" si="27"/>
        <v>854</v>
      </c>
      <c r="G148" s="21">
        <f>COUNT(L148,M148,N148,O148,P148,S148,T148,U148,#REF!,#REF!)</f>
        <v>5</v>
      </c>
      <c r="H148" s="23">
        <f t="shared" si="28"/>
        <v>170.8</v>
      </c>
      <c r="I148" s="52">
        <f t="shared" si="29"/>
        <v>191</v>
      </c>
      <c r="J148" s="90">
        <f t="shared" si="30"/>
        <v>527</v>
      </c>
      <c r="K148" s="597"/>
      <c r="L148" s="406">
        <v>191</v>
      </c>
      <c r="M148" s="406">
        <v>145</v>
      </c>
      <c r="N148" s="406">
        <v>191</v>
      </c>
      <c r="O148" s="406">
        <v>151</v>
      </c>
      <c r="P148" s="406">
        <v>176</v>
      </c>
      <c r="Q148" s="6">
        <f t="shared" si="31"/>
        <v>854</v>
      </c>
      <c r="R148" s="31">
        <f>Q144+Q145+Q146+Q147+Q148+(K144*5)</f>
        <v>3698</v>
      </c>
      <c r="S148" s="88"/>
      <c r="T148" s="88"/>
    </row>
    <row r="149" spans="1:20" x14ac:dyDescent="0.3">
      <c r="A149" s="592">
        <v>16</v>
      </c>
      <c r="B149" s="397" t="s">
        <v>281</v>
      </c>
      <c r="C149" s="398">
        <v>12</v>
      </c>
      <c r="D149" s="398"/>
      <c r="E149" s="399"/>
      <c r="F149" s="21">
        <f t="shared" si="27"/>
        <v>785</v>
      </c>
      <c r="G149" s="21">
        <f>COUNT(L149,M149,N149,O149,P149,S149,T149,U149,#REF!,#REF!)</f>
        <v>5</v>
      </c>
      <c r="H149" s="23">
        <f t="shared" si="28"/>
        <v>157</v>
      </c>
      <c r="I149" s="52">
        <f t="shared" si="29"/>
        <v>181</v>
      </c>
      <c r="J149" s="90">
        <f t="shared" si="30"/>
        <v>512</v>
      </c>
      <c r="K149" s="595"/>
      <c r="L149" s="400">
        <v>169</v>
      </c>
      <c r="M149" s="400">
        <v>162</v>
      </c>
      <c r="N149" s="400">
        <v>181</v>
      </c>
      <c r="O149" s="400">
        <v>146</v>
      </c>
      <c r="P149" s="400">
        <v>127</v>
      </c>
      <c r="Q149" s="6">
        <f t="shared" si="31"/>
        <v>785</v>
      </c>
      <c r="R149" s="27"/>
      <c r="S149" s="88"/>
      <c r="T149" s="88"/>
    </row>
    <row r="150" spans="1:20" x14ac:dyDescent="0.3">
      <c r="A150" s="593"/>
      <c r="B150" s="401" t="s">
        <v>253</v>
      </c>
      <c r="C150" s="270">
        <v>12</v>
      </c>
      <c r="D150" s="270"/>
      <c r="E150" s="402"/>
      <c r="F150" s="21">
        <f t="shared" si="27"/>
        <v>766</v>
      </c>
      <c r="G150" s="21">
        <f>COUNT(L150,M150,N150,O150,P150,S150,T150,U150,#REF!,#REF!)</f>
        <v>5</v>
      </c>
      <c r="H150" s="23">
        <f t="shared" si="28"/>
        <v>153.19999999999999</v>
      </c>
      <c r="I150" s="52">
        <f t="shared" si="29"/>
        <v>190</v>
      </c>
      <c r="J150" s="90">
        <f t="shared" si="30"/>
        <v>508</v>
      </c>
      <c r="K150" s="596"/>
      <c r="L150" s="250">
        <v>175</v>
      </c>
      <c r="M150" s="250">
        <v>143</v>
      </c>
      <c r="N150" s="250">
        <v>190</v>
      </c>
      <c r="O150" s="250">
        <v>140</v>
      </c>
      <c r="P150" s="250">
        <v>118</v>
      </c>
      <c r="Q150" s="6">
        <f t="shared" si="31"/>
        <v>766</v>
      </c>
      <c r="R150" s="21"/>
      <c r="S150" s="88"/>
      <c r="T150" s="88"/>
    </row>
    <row r="151" spans="1:20" x14ac:dyDescent="0.3">
      <c r="A151" s="593"/>
      <c r="B151" s="401" t="s">
        <v>180</v>
      </c>
      <c r="C151" s="270">
        <v>12</v>
      </c>
      <c r="D151" s="270"/>
      <c r="E151" s="402"/>
      <c r="F151" s="21">
        <f t="shared" si="27"/>
        <v>715</v>
      </c>
      <c r="G151" s="21">
        <f>COUNT(L151,M151,N151,O151,P151,S151,T151,U151,#REF!,#REF!)</f>
        <v>5</v>
      </c>
      <c r="H151" s="23">
        <f t="shared" si="28"/>
        <v>143</v>
      </c>
      <c r="I151" s="52">
        <f t="shared" si="29"/>
        <v>166</v>
      </c>
      <c r="J151" s="90">
        <f t="shared" si="30"/>
        <v>413</v>
      </c>
      <c r="K151" s="596"/>
      <c r="L151" s="250">
        <v>122</v>
      </c>
      <c r="M151" s="250">
        <v>151</v>
      </c>
      <c r="N151" s="250">
        <v>140</v>
      </c>
      <c r="O151" s="250">
        <v>166</v>
      </c>
      <c r="P151" s="250">
        <v>136</v>
      </c>
      <c r="Q151" s="6">
        <f t="shared" si="31"/>
        <v>715</v>
      </c>
      <c r="R151" s="21"/>
      <c r="S151" s="88"/>
      <c r="T151" s="88"/>
    </row>
    <row r="152" spans="1:20" x14ac:dyDescent="0.3">
      <c r="A152" s="593"/>
      <c r="B152" s="401" t="s">
        <v>492</v>
      </c>
      <c r="C152" s="270">
        <v>12</v>
      </c>
      <c r="D152" s="270"/>
      <c r="E152" s="402"/>
      <c r="F152" s="21">
        <f t="shared" si="27"/>
        <v>663</v>
      </c>
      <c r="G152" s="21">
        <f>COUNT(L152,M152,N152,O152,P152,S152,T152,U152,#REF!,#REF!)</f>
        <v>5</v>
      </c>
      <c r="H152" s="23">
        <f t="shared" si="28"/>
        <v>132.6</v>
      </c>
      <c r="I152" s="52">
        <f t="shared" si="29"/>
        <v>186</v>
      </c>
      <c r="J152" s="90">
        <f t="shared" si="30"/>
        <v>458</v>
      </c>
      <c r="K152" s="596"/>
      <c r="L152" s="250">
        <v>158</v>
      </c>
      <c r="M152" s="250">
        <v>186</v>
      </c>
      <c r="N152" s="250">
        <v>114</v>
      </c>
      <c r="O152" s="250">
        <v>92</v>
      </c>
      <c r="P152" s="250">
        <v>113</v>
      </c>
      <c r="Q152" s="6">
        <f t="shared" si="31"/>
        <v>663</v>
      </c>
      <c r="R152" s="21"/>
      <c r="S152" s="88"/>
      <c r="T152" s="88"/>
    </row>
    <row r="153" spans="1:20" x14ac:dyDescent="0.3">
      <c r="A153" s="594"/>
      <c r="B153" s="403" t="s">
        <v>254</v>
      </c>
      <c r="C153" s="404">
        <v>12</v>
      </c>
      <c r="D153" s="404"/>
      <c r="E153" s="405"/>
      <c r="F153" s="21">
        <f t="shared" si="27"/>
        <v>912</v>
      </c>
      <c r="G153" s="21">
        <f>COUNT(L153,M153,N153,O153,P153,S153,T153,U153,#REF!,#REF!)</f>
        <v>5</v>
      </c>
      <c r="H153" s="23">
        <f t="shared" si="28"/>
        <v>182.4</v>
      </c>
      <c r="I153" s="52">
        <f t="shared" si="29"/>
        <v>238</v>
      </c>
      <c r="J153" s="90">
        <f t="shared" si="30"/>
        <v>566</v>
      </c>
      <c r="K153" s="597"/>
      <c r="L153" s="406">
        <v>238</v>
      </c>
      <c r="M153" s="406">
        <v>192</v>
      </c>
      <c r="N153" s="406">
        <v>136</v>
      </c>
      <c r="O153" s="406">
        <v>169</v>
      </c>
      <c r="P153" s="406">
        <v>177</v>
      </c>
      <c r="Q153" s="6">
        <f t="shared" si="31"/>
        <v>912</v>
      </c>
      <c r="R153" s="31">
        <f>Q149+Q150+Q151+Q152+Q153+(K149*5)</f>
        <v>3841</v>
      </c>
      <c r="S153" s="88"/>
      <c r="T153" s="88"/>
    </row>
    <row r="154" spans="1:20" x14ac:dyDescent="0.3">
      <c r="A154" s="592">
        <v>17</v>
      </c>
      <c r="B154" s="397" t="s">
        <v>255</v>
      </c>
      <c r="C154" s="398">
        <v>12</v>
      </c>
      <c r="D154" s="398"/>
      <c r="E154" s="399"/>
      <c r="F154" s="21">
        <f t="shared" si="27"/>
        <v>683</v>
      </c>
      <c r="G154" s="21">
        <f>COUNT(L154,M154,N154,O154,P154,S154,T154,U154,#REF!,#REF!)</f>
        <v>5</v>
      </c>
      <c r="H154" s="23">
        <f t="shared" si="28"/>
        <v>136.6</v>
      </c>
      <c r="I154" s="52">
        <f t="shared" si="29"/>
        <v>151</v>
      </c>
      <c r="J154" s="90">
        <f t="shared" si="30"/>
        <v>429</v>
      </c>
      <c r="K154" s="595"/>
      <c r="L154" s="400">
        <v>151</v>
      </c>
      <c r="M154" s="400">
        <v>143</v>
      </c>
      <c r="N154" s="400">
        <v>135</v>
      </c>
      <c r="O154" s="400">
        <v>118</v>
      </c>
      <c r="P154" s="400">
        <v>136</v>
      </c>
      <c r="Q154" s="6">
        <f t="shared" si="31"/>
        <v>683</v>
      </c>
      <c r="R154" s="27"/>
      <c r="S154" s="88"/>
      <c r="T154" s="88"/>
    </row>
    <row r="155" spans="1:20" x14ac:dyDescent="0.3">
      <c r="A155" s="593"/>
      <c r="B155" s="401" t="s">
        <v>493</v>
      </c>
      <c r="C155" s="270">
        <v>12</v>
      </c>
      <c r="D155" s="270"/>
      <c r="E155" s="402"/>
      <c r="F155" s="21">
        <f t="shared" si="27"/>
        <v>519</v>
      </c>
      <c r="G155" s="21">
        <f>COUNT(L155,M155,N155,O155,P155,S155,T155,U155,#REF!,#REF!)</f>
        <v>5</v>
      </c>
      <c r="H155" s="23">
        <f t="shared" si="28"/>
        <v>103.8</v>
      </c>
      <c r="I155" s="52">
        <f t="shared" si="29"/>
        <v>126</v>
      </c>
      <c r="J155" s="90">
        <f t="shared" si="30"/>
        <v>286</v>
      </c>
      <c r="K155" s="596"/>
      <c r="L155" s="250">
        <v>99</v>
      </c>
      <c r="M155" s="250">
        <v>91</v>
      </c>
      <c r="N155" s="250">
        <v>96</v>
      </c>
      <c r="O155" s="250">
        <v>107</v>
      </c>
      <c r="P155" s="250">
        <v>126</v>
      </c>
      <c r="Q155" s="6">
        <f t="shared" si="31"/>
        <v>519</v>
      </c>
      <c r="R155" s="21"/>
      <c r="S155" s="88"/>
      <c r="T155" s="88"/>
    </row>
    <row r="156" spans="1:20" x14ac:dyDescent="0.3">
      <c r="A156" s="593"/>
      <c r="B156" s="401" t="s">
        <v>155</v>
      </c>
      <c r="C156" s="270">
        <v>12</v>
      </c>
      <c r="D156" s="270"/>
      <c r="E156" s="402"/>
      <c r="F156" s="21">
        <f t="shared" si="27"/>
        <v>779</v>
      </c>
      <c r="G156" s="21">
        <f>COUNT(L156,M156,N156,O156,P156,S156,T156,U156,#REF!,#REF!)</f>
        <v>5</v>
      </c>
      <c r="H156" s="23">
        <f t="shared" si="28"/>
        <v>155.80000000000001</v>
      </c>
      <c r="I156" s="52">
        <f t="shared" si="29"/>
        <v>197</v>
      </c>
      <c r="J156" s="90">
        <f t="shared" si="30"/>
        <v>434</v>
      </c>
      <c r="K156" s="596"/>
      <c r="L156" s="250">
        <v>184</v>
      </c>
      <c r="M156" s="250">
        <v>138</v>
      </c>
      <c r="N156" s="250">
        <v>112</v>
      </c>
      <c r="O156" s="250">
        <v>197</v>
      </c>
      <c r="P156" s="250">
        <v>148</v>
      </c>
      <c r="Q156" s="6">
        <f t="shared" si="31"/>
        <v>779</v>
      </c>
      <c r="R156" s="21"/>
      <c r="S156" s="88"/>
      <c r="T156" s="88"/>
    </row>
    <row r="157" spans="1:20" x14ac:dyDescent="0.3">
      <c r="A157" s="593"/>
      <c r="B157" s="401" t="s">
        <v>151</v>
      </c>
      <c r="C157" s="270">
        <v>12</v>
      </c>
      <c r="D157" s="270"/>
      <c r="E157" s="402"/>
      <c r="F157" s="21">
        <f t="shared" si="27"/>
        <v>640</v>
      </c>
      <c r="G157" s="21">
        <f>COUNT(L157,M157,N157,O157,P157,S157,T157,U157,#REF!,#REF!)</f>
        <v>5</v>
      </c>
      <c r="H157" s="23">
        <f t="shared" si="28"/>
        <v>128</v>
      </c>
      <c r="I157" s="52">
        <f t="shared" si="29"/>
        <v>143</v>
      </c>
      <c r="J157" s="90">
        <f t="shared" si="30"/>
        <v>397</v>
      </c>
      <c r="K157" s="596"/>
      <c r="L157" s="250">
        <v>117</v>
      </c>
      <c r="M157" s="250">
        <v>137</v>
      </c>
      <c r="N157" s="250">
        <v>143</v>
      </c>
      <c r="O157" s="250">
        <v>127</v>
      </c>
      <c r="P157" s="250">
        <v>116</v>
      </c>
      <c r="Q157" s="6">
        <f t="shared" si="31"/>
        <v>640</v>
      </c>
      <c r="R157" s="21"/>
      <c r="S157" s="88"/>
      <c r="T157" s="88"/>
    </row>
    <row r="158" spans="1:20" x14ac:dyDescent="0.3">
      <c r="A158" s="594"/>
      <c r="B158" s="403" t="s">
        <v>494</v>
      </c>
      <c r="C158" s="404">
        <v>12</v>
      </c>
      <c r="D158" s="404"/>
      <c r="E158" s="405"/>
      <c r="F158" s="21">
        <f t="shared" si="27"/>
        <v>564</v>
      </c>
      <c r="G158" s="21">
        <f>COUNT(L158,M158,N158,O158,P158,S158,T158,U158,#REF!,#REF!)</f>
        <v>5</v>
      </c>
      <c r="H158" s="23">
        <f t="shared" si="28"/>
        <v>112.8</v>
      </c>
      <c r="I158" s="52">
        <f t="shared" si="29"/>
        <v>134</v>
      </c>
      <c r="J158" s="90">
        <f t="shared" si="30"/>
        <v>341</v>
      </c>
      <c r="K158" s="597"/>
      <c r="L158" s="406">
        <v>134</v>
      </c>
      <c r="M158" s="406">
        <v>120</v>
      </c>
      <c r="N158" s="406">
        <v>87</v>
      </c>
      <c r="O158" s="406">
        <v>119</v>
      </c>
      <c r="P158" s="406">
        <v>104</v>
      </c>
      <c r="Q158" s="6">
        <f t="shared" si="31"/>
        <v>564</v>
      </c>
      <c r="R158" s="31">
        <f>Q154+Q155+Q156+Q157+Q158+(K154*5)</f>
        <v>3185</v>
      </c>
      <c r="S158" s="88"/>
      <c r="T158" s="88"/>
    </row>
    <row r="159" spans="1:20" x14ac:dyDescent="0.3">
      <c r="A159" s="592">
        <v>18</v>
      </c>
      <c r="B159" s="397" t="s">
        <v>174</v>
      </c>
      <c r="C159" s="398">
        <v>12</v>
      </c>
      <c r="D159" s="398"/>
      <c r="E159" s="399"/>
      <c r="F159" s="21">
        <f t="shared" si="27"/>
        <v>745</v>
      </c>
      <c r="G159" s="21">
        <f>COUNT(L159,M159,N159,O159,P159,S159,T159,U159,#REF!,#REF!)</f>
        <v>5</v>
      </c>
      <c r="H159" s="23">
        <f t="shared" si="28"/>
        <v>149</v>
      </c>
      <c r="I159" s="52">
        <f t="shared" si="29"/>
        <v>162</v>
      </c>
      <c r="J159" s="90">
        <f t="shared" si="30"/>
        <v>455</v>
      </c>
      <c r="K159" s="595"/>
      <c r="L159" s="400">
        <v>148</v>
      </c>
      <c r="M159" s="400">
        <v>149</v>
      </c>
      <c r="N159" s="400">
        <v>158</v>
      </c>
      <c r="O159" s="400">
        <v>162</v>
      </c>
      <c r="P159" s="400">
        <v>128</v>
      </c>
      <c r="Q159" s="6">
        <f t="shared" si="31"/>
        <v>745</v>
      </c>
      <c r="R159" s="27"/>
      <c r="S159" s="88"/>
      <c r="T159" s="88"/>
    </row>
    <row r="160" spans="1:20" x14ac:dyDescent="0.3">
      <c r="A160" s="593"/>
      <c r="B160" s="401" t="s">
        <v>495</v>
      </c>
      <c r="C160" s="270">
        <v>12</v>
      </c>
      <c r="D160" s="270"/>
      <c r="E160" s="402"/>
      <c r="F160" s="21">
        <f t="shared" si="27"/>
        <v>786</v>
      </c>
      <c r="G160" s="21">
        <f>COUNT(L160,M160,N160,O160,P160,S160,T160,U160,#REF!,#REF!)</f>
        <v>5</v>
      </c>
      <c r="H160" s="23">
        <f t="shared" si="28"/>
        <v>157.19999999999999</v>
      </c>
      <c r="I160" s="52">
        <f t="shared" si="29"/>
        <v>184</v>
      </c>
      <c r="J160" s="90">
        <f t="shared" si="30"/>
        <v>481</v>
      </c>
      <c r="K160" s="596"/>
      <c r="L160" s="250">
        <v>149</v>
      </c>
      <c r="M160" s="250">
        <v>148</v>
      </c>
      <c r="N160" s="250">
        <v>184</v>
      </c>
      <c r="O160" s="250">
        <v>148</v>
      </c>
      <c r="P160" s="250">
        <v>157</v>
      </c>
      <c r="Q160" s="6">
        <f t="shared" si="31"/>
        <v>786</v>
      </c>
      <c r="R160" s="21"/>
      <c r="S160" s="88"/>
      <c r="T160" s="88"/>
    </row>
    <row r="161" spans="1:20" x14ac:dyDescent="0.3">
      <c r="A161" s="593"/>
      <c r="B161" s="401" t="s">
        <v>396</v>
      </c>
      <c r="C161" s="270">
        <v>12</v>
      </c>
      <c r="D161" s="270"/>
      <c r="E161" s="402"/>
      <c r="F161" s="21">
        <f t="shared" si="27"/>
        <v>900</v>
      </c>
      <c r="G161" s="21">
        <f>COUNT(L161,M161,N161,O161,P161,S161,T161,U161,#REF!,#REF!)</f>
        <v>5</v>
      </c>
      <c r="H161" s="23">
        <f t="shared" si="28"/>
        <v>180</v>
      </c>
      <c r="I161" s="52">
        <f t="shared" si="29"/>
        <v>201</v>
      </c>
      <c r="J161" s="90">
        <f t="shared" si="30"/>
        <v>564</v>
      </c>
      <c r="K161" s="596"/>
      <c r="L161" s="250">
        <v>184</v>
      </c>
      <c r="M161" s="250">
        <v>179</v>
      </c>
      <c r="N161" s="250">
        <v>201</v>
      </c>
      <c r="O161" s="250">
        <v>169</v>
      </c>
      <c r="P161" s="250">
        <v>167</v>
      </c>
      <c r="Q161" s="6">
        <f t="shared" si="31"/>
        <v>900</v>
      </c>
      <c r="R161" s="21"/>
      <c r="S161" s="88"/>
      <c r="T161" s="88"/>
    </row>
    <row r="162" spans="1:20" x14ac:dyDescent="0.3">
      <c r="A162" s="593"/>
      <c r="B162" s="401" t="s">
        <v>156</v>
      </c>
      <c r="C162" s="270">
        <v>12</v>
      </c>
      <c r="D162" s="270"/>
      <c r="E162" s="402"/>
      <c r="F162" s="21">
        <f t="shared" si="27"/>
        <v>886</v>
      </c>
      <c r="G162" s="21">
        <f>COUNT(L162,M162,N162,O162,P162,S162,T162,U162,#REF!,#REF!)</f>
        <v>5</v>
      </c>
      <c r="H162" s="23">
        <f t="shared" si="28"/>
        <v>177.2</v>
      </c>
      <c r="I162" s="52">
        <f t="shared" si="29"/>
        <v>200</v>
      </c>
      <c r="J162" s="90">
        <f t="shared" si="30"/>
        <v>529</v>
      </c>
      <c r="K162" s="596"/>
      <c r="L162" s="250">
        <v>169</v>
      </c>
      <c r="M162" s="250">
        <v>167</v>
      </c>
      <c r="N162" s="250">
        <v>193</v>
      </c>
      <c r="O162" s="250">
        <v>200</v>
      </c>
      <c r="P162" s="250">
        <v>157</v>
      </c>
      <c r="Q162" s="6">
        <f t="shared" si="31"/>
        <v>886</v>
      </c>
      <c r="R162" s="21"/>
      <c r="S162" s="88"/>
      <c r="T162" s="88"/>
    </row>
    <row r="163" spans="1:20" x14ac:dyDescent="0.3">
      <c r="A163" s="594"/>
      <c r="B163" s="403" t="s">
        <v>125</v>
      </c>
      <c r="C163" s="404">
        <v>12</v>
      </c>
      <c r="D163" s="404"/>
      <c r="E163" s="405"/>
      <c r="F163" s="21">
        <f t="shared" si="27"/>
        <v>847</v>
      </c>
      <c r="G163" s="21">
        <f>COUNT(L163,M163,N163,O163,P163,S163,T163,U163,#REF!,#REF!)</f>
        <v>5</v>
      </c>
      <c r="H163" s="23">
        <f t="shared" si="28"/>
        <v>169.4</v>
      </c>
      <c r="I163" s="52">
        <f t="shared" si="29"/>
        <v>187</v>
      </c>
      <c r="J163" s="90">
        <f t="shared" si="30"/>
        <v>507</v>
      </c>
      <c r="K163" s="597"/>
      <c r="L163" s="406">
        <v>155</v>
      </c>
      <c r="M163" s="406">
        <v>177</v>
      </c>
      <c r="N163" s="406">
        <v>175</v>
      </c>
      <c r="O163" s="406">
        <v>187</v>
      </c>
      <c r="P163" s="406">
        <v>153</v>
      </c>
      <c r="Q163" s="6">
        <f t="shared" si="31"/>
        <v>847</v>
      </c>
      <c r="R163" s="31">
        <f>Q159+Q160+Q161+Q162+Q163+(K159*5)</f>
        <v>4164</v>
      </c>
      <c r="S163" s="88"/>
      <c r="T163" s="88"/>
    </row>
    <row r="164" spans="1:20" x14ac:dyDescent="0.3">
      <c r="A164" s="592">
        <v>19</v>
      </c>
      <c r="B164" s="397" t="s">
        <v>395</v>
      </c>
      <c r="C164" s="398">
        <v>12</v>
      </c>
      <c r="D164" s="398"/>
      <c r="E164" s="399"/>
      <c r="F164" s="21">
        <f t="shared" si="27"/>
        <v>1066</v>
      </c>
      <c r="G164" s="21">
        <f>COUNT(L164,M164,N164,O164,P164,S164,T164,U164,#REF!,#REF!)</f>
        <v>5</v>
      </c>
      <c r="H164" s="23">
        <f t="shared" si="28"/>
        <v>213.2</v>
      </c>
      <c r="I164" s="52">
        <f t="shared" si="29"/>
        <v>258</v>
      </c>
      <c r="J164" s="90">
        <f t="shared" si="30"/>
        <v>671</v>
      </c>
      <c r="K164" s="595"/>
      <c r="L164" s="400">
        <v>258</v>
      </c>
      <c r="M164" s="400">
        <v>219</v>
      </c>
      <c r="N164" s="400">
        <v>194</v>
      </c>
      <c r="O164" s="400">
        <v>202</v>
      </c>
      <c r="P164" s="400">
        <v>193</v>
      </c>
      <c r="Q164" s="6">
        <f t="shared" si="31"/>
        <v>1066</v>
      </c>
      <c r="R164" s="27"/>
      <c r="S164" s="88"/>
      <c r="T164" s="88"/>
    </row>
    <row r="165" spans="1:20" x14ac:dyDescent="0.3">
      <c r="A165" s="593"/>
      <c r="B165" s="401" t="s">
        <v>496</v>
      </c>
      <c r="C165" s="270">
        <v>12</v>
      </c>
      <c r="D165" s="270"/>
      <c r="E165" s="402"/>
      <c r="F165" s="21">
        <f t="shared" si="27"/>
        <v>759</v>
      </c>
      <c r="G165" s="21">
        <f>COUNT(L165,M165,N165,O165,P165,S165,T165,U165,#REF!,#REF!)</f>
        <v>5</v>
      </c>
      <c r="H165" s="23">
        <f t="shared" si="28"/>
        <v>151.80000000000001</v>
      </c>
      <c r="I165" s="52">
        <f t="shared" si="29"/>
        <v>171</v>
      </c>
      <c r="J165" s="90">
        <f t="shared" si="30"/>
        <v>449</v>
      </c>
      <c r="K165" s="596"/>
      <c r="L165" s="250">
        <v>147</v>
      </c>
      <c r="M165" s="250">
        <v>171</v>
      </c>
      <c r="N165" s="250">
        <v>131</v>
      </c>
      <c r="O165" s="250">
        <v>146</v>
      </c>
      <c r="P165" s="250">
        <v>164</v>
      </c>
      <c r="Q165" s="6">
        <f t="shared" si="31"/>
        <v>759</v>
      </c>
      <c r="R165" s="21"/>
      <c r="S165" s="88"/>
      <c r="T165" s="88"/>
    </row>
    <row r="166" spans="1:20" x14ac:dyDescent="0.3">
      <c r="A166" s="593"/>
      <c r="B166" s="401" t="s">
        <v>497</v>
      </c>
      <c r="C166" s="270">
        <v>12</v>
      </c>
      <c r="D166" s="270"/>
      <c r="E166" s="402"/>
      <c r="F166" s="21">
        <f t="shared" si="27"/>
        <v>725</v>
      </c>
      <c r="G166" s="21">
        <f>COUNT(L166,M166,N166,O166,P166,S166,T166,U166,#REF!,#REF!)</f>
        <v>5</v>
      </c>
      <c r="H166" s="23">
        <f t="shared" si="28"/>
        <v>145</v>
      </c>
      <c r="I166" s="52">
        <f t="shared" si="29"/>
        <v>172</v>
      </c>
      <c r="J166" s="90">
        <f t="shared" si="30"/>
        <v>470</v>
      </c>
      <c r="K166" s="596"/>
      <c r="L166" s="250">
        <v>153</v>
      </c>
      <c r="M166" s="250">
        <v>172</v>
      </c>
      <c r="N166" s="250">
        <v>145</v>
      </c>
      <c r="O166" s="250">
        <v>131</v>
      </c>
      <c r="P166" s="250">
        <v>124</v>
      </c>
      <c r="Q166" s="6">
        <f t="shared" si="31"/>
        <v>725</v>
      </c>
      <c r="R166" s="21"/>
      <c r="S166" s="88"/>
      <c r="T166" s="88"/>
    </row>
    <row r="167" spans="1:20" x14ac:dyDescent="0.3">
      <c r="A167" s="593"/>
      <c r="B167" s="401" t="s">
        <v>202</v>
      </c>
      <c r="C167" s="270">
        <v>12</v>
      </c>
      <c r="D167" s="270"/>
      <c r="E167" s="402"/>
      <c r="F167" s="21">
        <f t="shared" si="27"/>
        <v>925</v>
      </c>
      <c r="G167" s="21">
        <f>COUNT(L167,M167,N167,O167,P167,S167,T167,U167,#REF!,#REF!)</f>
        <v>5</v>
      </c>
      <c r="H167" s="23">
        <f t="shared" si="28"/>
        <v>185</v>
      </c>
      <c r="I167" s="52">
        <f t="shared" si="29"/>
        <v>208</v>
      </c>
      <c r="J167" s="90">
        <f t="shared" si="30"/>
        <v>520</v>
      </c>
      <c r="K167" s="596"/>
      <c r="L167" s="250">
        <v>155</v>
      </c>
      <c r="M167" s="250">
        <v>188</v>
      </c>
      <c r="N167" s="250">
        <v>177</v>
      </c>
      <c r="O167" s="250">
        <v>208</v>
      </c>
      <c r="P167" s="250">
        <v>197</v>
      </c>
      <c r="Q167" s="6">
        <f t="shared" si="31"/>
        <v>925</v>
      </c>
      <c r="R167" s="21"/>
      <c r="S167" s="88"/>
      <c r="T167" s="88"/>
    </row>
    <row r="168" spans="1:20" x14ac:dyDescent="0.3">
      <c r="A168" s="594"/>
      <c r="B168" s="403" t="s">
        <v>498</v>
      </c>
      <c r="C168" s="404">
        <v>12</v>
      </c>
      <c r="D168" s="404"/>
      <c r="E168" s="405"/>
      <c r="F168" s="21">
        <f t="shared" si="27"/>
        <v>954</v>
      </c>
      <c r="G168" s="21">
        <f>COUNT(L168,M168,N168,O168,P168,S168,T168,U168,#REF!,#REF!)</f>
        <v>5</v>
      </c>
      <c r="H168" s="23">
        <f t="shared" si="28"/>
        <v>190.8</v>
      </c>
      <c r="I168" s="52">
        <f t="shared" si="29"/>
        <v>232</v>
      </c>
      <c r="J168" s="90">
        <f t="shared" si="30"/>
        <v>538</v>
      </c>
      <c r="K168" s="597"/>
      <c r="L168" s="406">
        <v>184</v>
      </c>
      <c r="M168" s="406">
        <v>161</v>
      </c>
      <c r="N168" s="406">
        <v>193</v>
      </c>
      <c r="O168" s="406">
        <v>184</v>
      </c>
      <c r="P168" s="406">
        <v>232</v>
      </c>
      <c r="Q168" s="6">
        <f t="shared" si="31"/>
        <v>954</v>
      </c>
      <c r="R168" s="31">
        <f>Q164+Q165+Q166+Q167+Q168+(K164*5)</f>
        <v>4429</v>
      </c>
      <c r="S168" s="88"/>
      <c r="T168" s="88"/>
    </row>
    <row r="169" spans="1:20" x14ac:dyDescent="0.3">
      <c r="A169" s="592">
        <v>20</v>
      </c>
      <c r="B169" s="397" t="s">
        <v>107</v>
      </c>
      <c r="C169" s="398">
        <v>12</v>
      </c>
      <c r="D169" s="398"/>
      <c r="E169" s="399"/>
      <c r="F169" s="21">
        <f t="shared" si="27"/>
        <v>874</v>
      </c>
      <c r="G169" s="21">
        <f>COUNT(L169,M169,N169,O169,P169,S169,T169,U169,#REF!,#REF!)</f>
        <v>5</v>
      </c>
      <c r="H169" s="23">
        <f t="shared" si="28"/>
        <v>174.8</v>
      </c>
      <c r="I169" s="52">
        <f t="shared" si="29"/>
        <v>201</v>
      </c>
      <c r="J169" s="90">
        <f t="shared" si="30"/>
        <v>531</v>
      </c>
      <c r="K169" s="595"/>
      <c r="L169" s="400">
        <v>201</v>
      </c>
      <c r="M169" s="400">
        <v>170</v>
      </c>
      <c r="N169" s="400">
        <v>160</v>
      </c>
      <c r="O169" s="400">
        <v>157</v>
      </c>
      <c r="P169" s="400">
        <v>186</v>
      </c>
      <c r="Q169" s="6">
        <f t="shared" si="31"/>
        <v>874</v>
      </c>
      <c r="R169" s="27"/>
      <c r="S169" s="88"/>
      <c r="T169" s="88"/>
    </row>
    <row r="170" spans="1:20" x14ac:dyDescent="0.3">
      <c r="A170" s="593"/>
      <c r="B170" s="401" t="s">
        <v>370</v>
      </c>
      <c r="C170" s="270">
        <v>12</v>
      </c>
      <c r="D170" s="270"/>
      <c r="E170" s="402"/>
      <c r="F170" s="21">
        <f t="shared" si="27"/>
        <v>876</v>
      </c>
      <c r="G170" s="21">
        <f>COUNT(L170,M170,N170,O170,P170,S170,T170,U170,#REF!,#REF!)</f>
        <v>5</v>
      </c>
      <c r="H170" s="23">
        <f t="shared" si="28"/>
        <v>175.2</v>
      </c>
      <c r="I170" s="52">
        <f t="shared" si="29"/>
        <v>198</v>
      </c>
      <c r="J170" s="90">
        <f t="shared" si="30"/>
        <v>492</v>
      </c>
      <c r="K170" s="596"/>
      <c r="L170" s="250">
        <v>183</v>
      </c>
      <c r="M170" s="250">
        <v>147</v>
      </c>
      <c r="N170" s="250">
        <v>162</v>
      </c>
      <c r="O170" s="250">
        <v>186</v>
      </c>
      <c r="P170" s="250">
        <v>198</v>
      </c>
      <c r="Q170" s="6">
        <f t="shared" si="31"/>
        <v>876</v>
      </c>
      <c r="R170" s="21"/>
      <c r="S170" s="88"/>
      <c r="T170" s="88"/>
    </row>
    <row r="171" spans="1:20" x14ac:dyDescent="0.3">
      <c r="A171" s="593"/>
      <c r="B171" s="401" t="s">
        <v>499</v>
      </c>
      <c r="C171" s="270">
        <v>12</v>
      </c>
      <c r="D171" s="270"/>
      <c r="E171" s="402"/>
      <c r="F171" s="21">
        <f t="shared" ref="F171:F188" si="32">SUM(L171:P171)+SUM(S171:U171)</f>
        <v>781</v>
      </c>
      <c r="G171" s="21">
        <f>COUNT(L171,M171,N171,O171,P171,S171,T171,U171,#REF!,#REF!)</f>
        <v>5</v>
      </c>
      <c r="H171" s="23">
        <f t="shared" si="28"/>
        <v>156.19999999999999</v>
      </c>
      <c r="I171" s="52">
        <f t="shared" si="29"/>
        <v>180</v>
      </c>
      <c r="J171" s="90">
        <f t="shared" si="30"/>
        <v>481</v>
      </c>
      <c r="K171" s="596"/>
      <c r="L171" s="250">
        <v>166</v>
      </c>
      <c r="M171" s="250">
        <v>180</v>
      </c>
      <c r="N171" s="250">
        <v>135</v>
      </c>
      <c r="O171" s="250">
        <v>156</v>
      </c>
      <c r="P171" s="250">
        <v>144</v>
      </c>
      <c r="Q171" s="6">
        <f t="shared" si="31"/>
        <v>781</v>
      </c>
      <c r="R171" s="21"/>
      <c r="S171" s="88"/>
      <c r="T171" s="88"/>
    </row>
    <row r="172" spans="1:20" x14ac:dyDescent="0.3">
      <c r="A172" s="593"/>
      <c r="B172" s="401" t="s">
        <v>500</v>
      </c>
      <c r="C172" s="270">
        <v>12</v>
      </c>
      <c r="D172" s="270"/>
      <c r="E172" s="402"/>
      <c r="F172" s="21">
        <f t="shared" si="32"/>
        <v>911</v>
      </c>
      <c r="G172" s="21">
        <f>COUNT(L172,M172,N172,O172,P172,S172,T172,U172,#REF!,#REF!)</f>
        <v>5</v>
      </c>
      <c r="H172" s="23">
        <f t="shared" si="28"/>
        <v>182.2</v>
      </c>
      <c r="I172" s="52">
        <f t="shared" si="29"/>
        <v>203</v>
      </c>
      <c r="J172" s="90">
        <f t="shared" si="30"/>
        <v>575</v>
      </c>
      <c r="K172" s="596"/>
      <c r="L172" s="250">
        <v>172</v>
      </c>
      <c r="M172" s="250">
        <v>200</v>
      </c>
      <c r="N172" s="250">
        <v>203</v>
      </c>
      <c r="O172" s="250">
        <v>159</v>
      </c>
      <c r="P172" s="250">
        <v>177</v>
      </c>
      <c r="Q172" s="6">
        <f t="shared" si="31"/>
        <v>911</v>
      </c>
      <c r="R172" s="21"/>
      <c r="S172" s="88"/>
      <c r="T172" s="88"/>
    </row>
    <row r="173" spans="1:20" x14ac:dyDescent="0.3">
      <c r="A173" s="594"/>
      <c r="B173" s="403" t="s">
        <v>501</v>
      </c>
      <c r="C173" s="404">
        <v>12</v>
      </c>
      <c r="D173" s="404"/>
      <c r="E173" s="405"/>
      <c r="F173" s="21">
        <f t="shared" si="32"/>
        <v>856</v>
      </c>
      <c r="G173" s="21">
        <f>COUNT(L173,M173,N173,O173,P173,S173,T173,U173,#REF!,#REF!)</f>
        <v>5</v>
      </c>
      <c r="H173" s="23">
        <f t="shared" si="28"/>
        <v>171.2</v>
      </c>
      <c r="I173" s="52">
        <f t="shared" si="29"/>
        <v>193</v>
      </c>
      <c r="J173" s="90">
        <f t="shared" si="30"/>
        <v>508</v>
      </c>
      <c r="K173" s="597"/>
      <c r="L173" s="406">
        <v>178</v>
      </c>
      <c r="M173" s="406">
        <v>153</v>
      </c>
      <c r="N173" s="406">
        <v>177</v>
      </c>
      <c r="O173" s="406">
        <v>155</v>
      </c>
      <c r="P173" s="406">
        <v>193</v>
      </c>
      <c r="Q173" s="6">
        <f t="shared" si="31"/>
        <v>856</v>
      </c>
      <c r="R173" s="31">
        <f>Q169+Q170+Q171+Q172+Q173+(K169*5)</f>
        <v>4298</v>
      </c>
      <c r="S173" s="88"/>
      <c r="T173" s="88"/>
    </row>
    <row r="174" spans="1:20" x14ac:dyDescent="0.3">
      <c r="A174" s="592">
        <v>21</v>
      </c>
      <c r="B174" s="397" t="s">
        <v>161</v>
      </c>
      <c r="C174" s="398">
        <v>12</v>
      </c>
      <c r="D174" s="398"/>
      <c r="E174" s="399"/>
      <c r="F174" s="21">
        <f t="shared" si="32"/>
        <v>843</v>
      </c>
      <c r="G174" s="21">
        <f>COUNT(L174,M174,N174,O174,P174,S174,T174,U174,#REF!,#REF!)</f>
        <v>5</v>
      </c>
      <c r="H174" s="23">
        <f t="shared" si="28"/>
        <v>168.6</v>
      </c>
      <c r="I174" s="52">
        <f t="shared" si="29"/>
        <v>188</v>
      </c>
      <c r="J174" s="90">
        <f t="shared" si="30"/>
        <v>489</v>
      </c>
      <c r="K174" s="595"/>
      <c r="L174" s="400">
        <v>180</v>
      </c>
      <c r="M174" s="400">
        <v>161</v>
      </c>
      <c r="N174" s="400">
        <v>148</v>
      </c>
      <c r="O174" s="400">
        <v>188</v>
      </c>
      <c r="P174" s="400">
        <v>166</v>
      </c>
      <c r="Q174" s="6">
        <f t="shared" si="31"/>
        <v>843</v>
      </c>
      <c r="R174" s="27"/>
      <c r="S174" s="88"/>
      <c r="T174" s="88"/>
    </row>
    <row r="175" spans="1:20" x14ac:dyDescent="0.3">
      <c r="A175" s="593"/>
      <c r="B175" s="401" t="s">
        <v>502</v>
      </c>
      <c r="C175" s="270">
        <v>12</v>
      </c>
      <c r="D175" s="270"/>
      <c r="E175" s="402"/>
      <c r="F175" s="21">
        <f t="shared" si="32"/>
        <v>820</v>
      </c>
      <c r="G175" s="21">
        <f>COUNT(L175,M175,N175,O175,P175,S175,T175,U175,#REF!,#REF!)</f>
        <v>5</v>
      </c>
      <c r="H175" s="23">
        <f t="shared" si="28"/>
        <v>164</v>
      </c>
      <c r="I175" s="52">
        <f t="shared" si="29"/>
        <v>182</v>
      </c>
      <c r="J175" s="90">
        <f t="shared" si="30"/>
        <v>461</v>
      </c>
      <c r="K175" s="596"/>
      <c r="L175" s="250">
        <v>149</v>
      </c>
      <c r="M175" s="250">
        <v>143</v>
      </c>
      <c r="N175" s="250">
        <v>169</v>
      </c>
      <c r="O175" s="250">
        <v>182</v>
      </c>
      <c r="P175" s="250">
        <v>177</v>
      </c>
      <c r="Q175" s="6">
        <f t="shared" si="31"/>
        <v>820</v>
      </c>
      <c r="R175" s="21"/>
      <c r="S175" s="88"/>
      <c r="T175" s="88"/>
    </row>
    <row r="176" spans="1:20" x14ac:dyDescent="0.3">
      <c r="A176" s="593"/>
      <c r="B176" s="401" t="s">
        <v>503</v>
      </c>
      <c r="C176" s="270">
        <v>12</v>
      </c>
      <c r="D176" s="270"/>
      <c r="E176" s="402"/>
      <c r="F176" s="21">
        <f t="shared" si="32"/>
        <v>687</v>
      </c>
      <c r="G176" s="21">
        <f>COUNT(L176,M176,N176,O176,P176,S176,T176,U176,#REF!,#REF!)</f>
        <v>5</v>
      </c>
      <c r="H176" s="23">
        <f t="shared" si="28"/>
        <v>137.4</v>
      </c>
      <c r="I176" s="52">
        <f t="shared" si="29"/>
        <v>163</v>
      </c>
      <c r="J176" s="90">
        <f t="shared" si="30"/>
        <v>396</v>
      </c>
      <c r="K176" s="596"/>
      <c r="L176" s="250">
        <v>118</v>
      </c>
      <c r="M176" s="250">
        <v>163</v>
      </c>
      <c r="N176" s="250">
        <v>115</v>
      </c>
      <c r="O176" s="250">
        <v>133</v>
      </c>
      <c r="P176" s="250">
        <v>158</v>
      </c>
      <c r="Q176" s="6">
        <f t="shared" si="31"/>
        <v>687</v>
      </c>
      <c r="R176" s="21"/>
      <c r="S176" s="88"/>
      <c r="T176" s="88"/>
    </row>
    <row r="177" spans="1:21" x14ac:dyDescent="0.3">
      <c r="A177" s="593"/>
      <c r="B177" s="401" t="s">
        <v>504</v>
      </c>
      <c r="C177" s="270">
        <v>12</v>
      </c>
      <c r="D177" s="270"/>
      <c r="E177" s="402"/>
      <c r="F177" s="21">
        <f t="shared" si="32"/>
        <v>956</v>
      </c>
      <c r="G177" s="21">
        <f>COUNT(L177,M177,N177,O177,P177,S177,T177,U177,#REF!,#REF!)</f>
        <v>5</v>
      </c>
      <c r="H177" s="23">
        <f t="shared" si="28"/>
        <v>191.2</v>
      </c>
      <c r="I177" s="52">
        <f t="shared" si="29"/>
        <v>256</v>
      </c>
      <c r="J177" s="90">
        <f t="shared" si="30"/>
        <v>585</v>
      </c>
      <c r="K177" s="596"/>
      <c r="L177" s="250">
        <v>256</v>
      </c>
      <c r="M177" s="250">
        <v>188</v>
      </c>
      <c r="N177" s="250">
        <v>141</v>
      </c>
      <c r="O177" s="250">
        <v>181</v>
      </c>
      <c r="P177" s="250">
        <v>190</v>
      </c>
      <c r="Q177" s="6">
        <f t="shared" si="31"/>
        <v>956</v>
      </c>
      <c r="R177" s="21"/>
      <c r="S177" s="88"/>
      <c r="T177" s="88"/>
    </row>
    <row r="178" spans="1:21" x14ac:dyDescent="0.3">
      <c r="A178" s="594"/>
      <c r="B178" s="403" t="s">
        <v>505</v>
      </c>
      <c r="C178" s="404">
        <v>12</v>
      </c>
      <c r="D178" s="404"/>
      <c r="E178" s="405"/>
      <c r="F178" s="21">
        <f t="shared" si="32"/>
        <v>818</v>
      </c>
      <c r="G178" s="21">
        <f>COUNT(L178,M178,N178,O178,P178,S178,T178,U178,#REF!,#REF!)</f>
        <v>5</v>
      </c>
      <c r="H178" s="23">
        <f t="shared" si="28"/>
        <v>163.6</v>
      </c>
      <c r="I178" s="52">
        <f t="shared" si="29"/>
        <v>174</v>
      </c>
      <c r="J178" s="90">
        <f t="shared" si="30"/>
        <v>491</v>
      </c>
      <c r="K178" s="597"/>
      <c r="L178" s="406">
        <v>173</v>
      </c>
      <c r="M178" s="406">
        <v>159</v>
      </c>
      <c r="N178" s="406">
        <v>159</v>
      </c>
      <c r="O178" s="406">
        <v>174</v>
      </c>
      <c r="P178" s="406">
        <v>153</v>
      </c>
      <c r="Q178" s="6">
        <f t="shared" si="31"/>
        <v>818</v>
      </c>
      <c r="R178" s="31">
        <f>Q174+Q175+Q176+Q177+Q178+(K174*5)</f>
        <v>4124</v>
      </c>
      <c r="S178" s="88"/>
      <c r="T178" s="88"/>
    </row>
    <row r="179" spans="1:21" x14ac:dyDescent="0.3">
      <c r="A179" s="592">
        <v>22</v>
      </c>
      <c r="B179" s="397" t="s">
        <v>506</v>
      </c>
      <c r="C179" s="398">
        <v>12</v>
      </c>
      <c r="D179" s="398"/>
      <c r="E179" s="399"/>
      <c r="F179" s="21">
        <f t="shared" si="32"/>
        <v>753</v>
      </c>
      <c r="G179" s="21">
        <f>COUNT(L179,M179,N179,O179,P179,S179,T179,U179,#REF!,#REF!)</f>
        <v>5</v>
      </c>
      <c r="H179" s="23">
        <f t="shared" si="28"/>
        <v>150.6</v>
      </c>
      <c r="I179" s="52">
        <f t="shared" si="29"/>
        <v>169</v>
      </c>
      <c r="J179" s="90">
        <f t="shared" si="30"/>
        <v>471</v>
      </c>
      <c r="K179" s="595"/>
      <c r="L179" s="400">
        <v>156</v>
      </c>
      <c r="M179" s="400">
        <v>146</v>
      </c>
      <c r="N179" s="400">
        <v>169</v>
      </c>
      <c r="O179" s="400">
        <v>146</v>
      </c>
      <c r="P179" s="400">
        <v>136</v>
      </c>
      <c r="Q179" s="6">
        <f t="shared" si="31"/>
        <v>753</v>
      </c>
      <c r="R179" s="27"/>
      <c r="S179" s="88"/>
      <c r="T179" s="88"/>
    </row>
    <row r="180" spans="1:21" x14ac:dyDescent="0.3">
      <c r="A180" s="593"/>
      <c r="B180" s="401" t="s">
        <v>507</v>
      </c>
      <c r="C180" s="270">
        <v>12</v>
      </c>
      <c r="D180" s="270"/>
      <c r="E180" s="402"/>
      <c r="F180" s="21">
        <f t="shared" si="32"/>
        <v>751</v>
      </c>
      <c r="G180" s="21">
        <f>COUNT(L180,M180,N180,O180,P180,S180,T180,U180,#REF!,#REF!)</f>
        <v>5</v>
      </c>
      <c r="H180" s="23">
        <f t="shared" si="28"/>
        <v>150.19999999999999</v>
      </c>
      <c r="I180" s="52">
        <f t="shared" si="29"/>
        <v>198</v>
      </c>
      <c r="J180" s="90">
        <f t="shared" si="30"/>
        <v>492</v>
      </c>
      <c r="K180" s="596"/>
      <c r="L180" s="250">
        <v>125</v>
      </c>
      <c r="M180" s="250">
        <v>198</v>
      </c>
      <c r="N180" s="250">
        <v>169</v>
      </c>
      <c r="O180" s="250">
        <v>95</v>
      </c>
      <c r="P180" s="250">
        <v>164</v>
      </c>
      <c r="Q180" s="6">
        <f t="shared" si="31"/>
        <v>751</v>
      </c>
      <c r="R180" s="21"/>
      <c r="S180" s="88"/>
      <c r="T180" s="88"/>
    </row>
    <row r="181" spans="1:21" x14ac:dyDescent="0.3">
      <c r="A181" s="593"/>
      <c r="B181" s="401" t="s">
        <v>508</v>
      </c>
      <c r="C181" s="270">
        <v>12</v>
      </c>
      <c r="D181" s="270"/>
      <c r="E181" s="402"/>
      <c r="F181" s="21">
        <f t="shared" si="32"/>
        <v>784</v>
      </c>
      <c r="G181" s="21">
        <f>COUNT(L181,M181,N181,O181,P181,S181,T181,U181,#REF!,#REF!)</f>
        <v>5</v>
      </c>
      <c r="H181" s="23">
        <f t="shared" si="28"/>
        <v>156.80000000000001</v>
      </c>
      <c r="I181" s="52">
        <f t="shared" si="29"/>
        <v>179</v>
      </c>
      <c r="J181" s="90">
        <f t="shared" si="30"/>
        <v>468</v>
      </c>
      <c r="K181" s="596"/>
      <c r="L181" s="250">
        <v>179</v>
      </c>
      <c r="M181" s="250">
        <v>141</v>
      </c>
      <c r="N181" s="250">
        <v>148</v>
      </c>
      <c r="O181" s="250">
        <v>162</v>
      </c>
      <c r="P181" s="250">
        <v>154</v>
      </c>
      <c r="Q181" s="6">
        <f t="shared" si="31"/>
        <v>784</v>
      </c>
      <c r="R181" s="21"/>
      <c r="S181" s="88"/>
      <c r="T181" s="88"/>
    </row>
    <row r="182" spans="1:21" x14ac:dyDescent="0.3">
      <c r="A182" s="593"/>
      <c r="B182" s="401" t="s">
        <v>509</v>
      </c>
      <c r="C182" s="270">
        <v>12</v>
      </c>
      <c r="D182" s="270"/>
      <c r="E182" s="402"/>
      <c r="F182" s="21">
        <f t="shared" si="32"/>
        <v>875</v>
      </c>
      <c r="G182" s="21">
        <f>COUNT(L182,M182,N182,O182,P182,S182,T182,U182,#REF!,#REF!)</f>
        <v>5</v>
      </c>
      <c r="H182" s="23">
        <f t="shared" si="28"/>
        <v>175</v>
      </c>
      <c r="I182" s="52">
        <f t="shared" si="29"/>
        <v>203</v>
      </c>
      <c r="J182" s="90">
        <f t="shared" si="30"/>
        <v>490</v>
      </c>
      <c r="K182" s="596"/>
      <c r="L182" s="250">
        <v>172</v>
      </c>
      <c r="M182" s="250">
        <v>153</v>
      </c>
      <c r="N182" s="250">
        <v>165</v>
      </c>
      <c r="O182" s="250">
        <v>203</v>
      </c>
      <c r="P182" s="250">
        <v>182</v>
      </c>
      <c r="Q182" s="6">
        <f t="shared" si="31"/>
        <v>875</v>
      </c>
      <c r="R182" s="21"/>
      <c r="S182" s="88"/>
      <c r="T182" s="88"/>
    </row>
    <row r="183" spans="1:21" x14ac:dyDescent="0.3">
      <c r="A183" s="594"/>
      <c r="B183" s="403" t="s">
        <v>510</v>
      </c>
      <c r="C183" s="404">
        <v>12</v>
      </c>
      <c r="D183" s="404"/>
      <c r="E183" s="405"/>
      <c r="F183" s="21">
        <f t="shared" si="32"/>
        <v>897</v>
      </c>
      <c r="G183" s="21">
        <f>COUNT(L183,M183,N183,O183,P183,S183,T183,U183,#REF!,#REF!)</f>
        <v>5</v>
      </c>
      <c r="H183" s="23">
        <f t="shared" si="28"/>
        <v>179.4</v>
      </c>
      <c r="I183" s="52">
        <f t="shared" si="29"/>
        <v>217</v>
      </c>
      <c r="J183" s="90">
        <f t="shared" si="30"/>
        <v>494</v>
      </c>
      <c r="K183" s="597"/>
      <c r="L183" s="406">
        <v>182</v>
      </c>
      <c r="M183" s="406">
        <v>178</v>
      </c>
      <c r="N183" s="406">
        <v>134</v>
      </c>
      <c r="O183" s="406">
        <v>186</v>
      </c>
      <c r="P183" s="406">
        <v>217</v>
      </c>
      <c r="Q183" s="6">
        <f t="shared" si="31"/>
        <v>897</v>
      </c>
      <c r="R183" s="31">
        <f>Q179+Q180+Q181+Q182+Q183+(K179*5)</f>
        <v>4060</v>
      </c>
      <c r="S183" s="88"/>
      <c r="T183" s="88"/>
    </row>
    <row r="184" spans="1:21" x14ac:dyDescent="0.3">
      <c r="A184" s="592">
        <v>23</v>
      </c>
      <c r="B184" s="397" t="s">
        <v>511</v>
      </c>
      <c r="C184" s="398">
        <v>12</v>
      </c>
      <c r="D184" s="398"/>
      <c r="E184" s="399"/>
      <c r="F184" s="21">
        <f t="shared" si="32"/>
        <v>803</v>
      </c>
      <c r="G184" s="21">
        <f>COUNT(L184,M184,N184,O184,P184,S184,T184,U184,#REF!,#REF!)</f>
        <v>5</v>
      </c>
      <c r="H184" s="23">
        <f t="shared" si="28"/>
        <v>160.6</v>
      </c>
      <c r="I184" s="52">
        <f t="shared" si="29"/>
        <v>209</v>
      </c>
      <c r="J184" s="90">
        <f t="shared" si="30"/>
        <v>466</v>
      </c>
      <c r="K184" s="595"/>
      <c r="L184" s="400">
        <v>209</v>
      </c>
      <c r="M184" s="400">
        <v>139</v>
      </c>
      <c r="N184" s="400">
        <v>118</v>
      </c>
      <c r="O184" s="400">
        <v>168</v>
      </c>
      <c r="P184" s="400">
        <v>169</v>
      </c>
      <c r="Q184" s="6">
        <f t="shared" si="31"/>
        <v>803</v>
      </c>
      <c r="R184" s="27"/>
      <c r="S184" s="88"/>
      <c r="T184" s="88"/>
    </row>
    <row r="185" spans="1:21" x14ac:dyDescent="0.3">
      <c r="A185" s="593"/>
      <c r="B185" s="401" t="s">
        <v>512</v>
      </c>
      <c r="C185" s="270">
        <v>12</v>
      </c>
      <c r="D185" s="270"/>
      <c r="E185" s="402"/>
      <c r="F185" s="21">
        <f t="shared" si="32"/>
        <v>829</v>
      </c>
      <c r="G185" s="21">
        <f>COUNT(L185,M185,N185,O185,P185,S185,T185,U185,#REF!,#REF!)</f>
        <v>5</v>
      </c>
      <c r="H185" s="23">
        <f t="shared" si="28"/>
        <v>165.8</v>
      </c>
      <c r="I185" s="52">
        <f t="shared" si="29"/>
        <v>209</v>
      </c>
      <c r="J185" s="90">
        <f t="shared" si="30"/>
        <v>544</v>
      </c>
      <c r="K185" s="596"/>
      <c r="L185" s="250">
        <v>209</v>
      </c>
      <c r="M185" s="250">
        <v>165</v>
      </c>
      <c r="N185" s="250">
        <v>170</v>
      </c>
      <c r="O185" s="250">
        <v>137</v>
      </c>
      <c r="P185" s="250">
        <v>148</v>
      </c>
      <c r="Q185" s="6">
        <f t="shared" si="31"/>
        <v>829</v>
      </c>
      <c r="R185" s="21"/>
      <c r="S185" s="88"/>
      <c r="T185" s="88"/>
    </row>
    <row r="186" spans="1:21" x14ac:dyDescent="0.3">
      <c r="A186" s="593"/>
      <c r="B186" s="401" t="s">
        <v>513</v>
      </c>
      <c r="C186" s="270">
        <v>12</v>
      </c>
      <c r="D186" s="270"/>
      <c r="E186" s="402"/>
      <c r="F186" s="21">
        <f t="shared" si="32"/>
        <v>654</v>
      </c>
      <c r="G186" s="21">
        <f>COUNT(L186,M186,N186,O186,P186,S186,T186,U186,#REF!,#REF!)</f>
        <v>5</v>
      </c>
      <c r="H186" s="23">
        <f t="shared" si="28"/>
        <v>130.80000000000001</v>
      </c>
      <c r="I186" s="52">
        <f t="shared" si="29"/>
        <v>168</v>
      </c>
      <c r="J186" s="90">
        <f t="shared" si="30"/>
        <v>411</v>
      </c>
      <c r="K186" s="596"/>
      <c r="L186" s="250">
        <v>138</v>
      </c>
      <c r="M186" s="250">
        <v>105</v>
      </c>
      <c r="N186" s="250">
        <v>168</v>
      </c>
      <c r="O186" s="250">
        <v>108</v>
      </c>
      <c r="P186" s="250">
        <v>135</v>
      </c>
      <c r="Q186" s="6">
        <f t="shared" si="31"/>
        <v>654</v>
      </c>
      <c r="R186" s="21"/>
      <c r="S186" s="88"/>
      <c r="T186" s="88"/>
    </row>
    <row r="187" spans="1:21" x14ac:dyDescent="0.3">
      <c r="A187" s="593"/>
      <c r="B187" s="401" t="s">
        <v>514</v>
      </c>
      <c r="C187" s="270">
        <v>12</v>
      </c>
      <c r="D187" s="270"/>
      <c r="E187" s="402"/>
      <c r="F187" s="21">
        <f t="shared" si="32"/>
        <v>864</v>
      </c>
      <c r="G187" s="21">
        <f>COUNT(L187,M187,N187,O187,P187,S187,T187,U187,#REF!,#REF!)</f>
        <v>5</v>
      </c>
      <c r="H187" s="23">
        <f t="shared" si="28"/>
        <v>172.8</v>
      </c>
      <c r="I187" s="52">
        <f t="shared" si="29"/>
        <v>196</v>
      </c>
      <c r="J187" s="90">
        <f t="shared" si="30"/>
        <v>546</v>
      </c>
      <c r="K187" s="596"/>
      <c r="L187" s="250">
        <v>159</v>
      </c>
      <c r="M187" s="250">
        <v>191</v>
      </c>
      <c r="N187" s="250">
        <v>196</v>
      </c>
      <c r="O187" s="250">
        <v>161</v>
      </c>
      <c r="P187" s="250">
        <v>157</v>
      </c>
      <c r="Q187" s="6">
        <f t="shared" si="31"/>
        <v>864</v>
      </c>
      <c r="R187" s="21"/>
      <c r="S187" s="88"/>
      <c r="T187" s="88"/>
    </row>
    <row r="188" spans="1:21" x14ac:dyDescent="0.3">
      <c r="A188" s="594"/>
      <c r="B188" s="403" t="s">
        <v>515</v>
      </c>
      <c r="C188" s="404">
        <v>12</v>
      </c>
      <c r="D188" s="404"/>
      <c r="E188" s="405"/>
      <c r="F188" s="21">
        <f t="shared" si="32"/>
        <v>841</v>
      </c>
      <c r="G188" s="21">
        <f>COUNT(L188,M188,N188,O188,P188,S188,T188,U188,#REF!,#REF!)</f>
        <v>5</v>
      </c>
      <c r="H188" s="23">
        <f t="shared" si="28"/>
        <v>168.2</v>
      </c>
      <c r="I188" s="52">
        <f t="shared" si="29"/>
        <v>203</v>
      </c>
      <c r="J188" s="90">
        <f t="shared" si="30"/>
        <v>492</v>
      </c>
      <c r="K188" s="597"/>
      <c r="L188" s="406">
        <v>201</v>
      </c>
      <c r="M188" s="406">
        <v>145</v>
      </c>
      <c r="N188" s="406">
        <v>146</v>
      </c>
      <c r="O188" s="406">
        <v>203</v>
      </c>
      <c r="P188" s="406">
        <v>146</v>
      </c>
      <c r="Q188" s="6">
        <f t="shared" si="31"/>
        <v>841</v>
      </c>
      <c r="R188" s="31">
        <f>Q184+Q185+Q186+Q187+Q188+(K184*5)</f>
        <v>3991</v>
      </c>
      <c r="S188" s="88"/>
      <c r="T188" s="88"/>
    </row>
    <row r="189" spans="1:21" x14ac:dyDescent="0.3">
      <c r="A189" s="88"/>
      <c r="B189" s="88"/>
      <c r="C189" s="88"/>
      <c r="D189" s="88"/>
      <c r="E189" s="88"/>
      <c r="F189" s="21">
        <f>SUM(F74:F188)</f>
        <v>103348</v>
      </c>
      <c r="G189" s="21">
        <f>SUM(G74:G188)</f>
        <v>625</v>
      </c>
      <c r="H189" s="23">
        <f t="shared" si="28"/>
        <v>165.35679999999999</v>
      </c>
      <c r="I189" s="88"/>
      <c r="J189" s="88"/>
      <c r="K189" s="88"/>
      <c r="L189" s="409">
        <f>AVERAGE(L74:L188)</f>
        <v>166.29565217391306</v>
      </c>
      <c r="M189" s="88">
        <f>AVERAGE(M74:M188)</f>
        <v>166.76521739130436</v>
      </c>
      <c r="N189" s="88">
        <f>AVERAGE(N74:N188)</f>
        <v>165.21739130434781</v>
      </c>
      <c r="O189" s="88">
        <f>AVERAGE(O74:O188)</f>
        <v>164.16521739130434</v>
      </c>
      <c r="P189" s="88">
        <f>AVERAGE(P74:P188)</f>
        <v>163.80869565217392</v>
      </c>
      <c r="Q189" s="244"/>
      <c r="R189" s="88"/>
      <c r="S189" s="88">
        <f>AVERAGE(S74:S188)</f>
        <v>152.69999999999999</v>
      </c>
      <c r="T189" s="88">
        <f>AVERAGE(T74:T188)</f>
        <v>173.5</v>
      </c>
      <c r="U189" s="88">
        <f>AVERAGE(U74:U188)</f>
        <v>180.5</v>
      </c>
    </row>
    <row r="190" spans="1:21" x14ac:dyDescent="0.3">
      <c r="A190" s="88"/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408"/>
      <c r="R190" s="88"/>
      <c r="S190" s="88"/>
      <c r="T190" s="88"/>
    </row>
    <row r="191" spans="1:21" x14ac:dyDescent="0.3">
      <c r="A191" s="88"/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122"/>
      <c r="R191" s="88"/>
      <c r="S191" s="88"/>
      <c r="T191" s="88"/>
    </row>
    <row r="192" spans="1:21" x14ac:dyDescent="0.3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122"/>
      <c r="R192" s="88"/>
      <c r="S192" s="88"/>
      <c r="T192" s="88"/>
    </row>
    <row r="193" spans="1:20" x14ac:dyDescent="0.3">
      <c r="A193" s="88"/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122"/>
      <c r="R193" s="88"/>
      <c r="S193" s="88"/>
      <c r="T193" s="88"/>
    </row>
    <row r="194" spans="1:20" x14ac:dyDescent="0.3">
      <c r="A194" s="88"/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122"/>
      <c r="R194" s="88"/>
      <c r="S194" s="88"/>
      <c r="T194" s="88"/>
    </row>
    <row r="195" spans="1:20" x14ac:dyDescent="0.3">
      <c r="A195" s="88"/>
      <c r="B195" s="88"/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122"/>
      <c r="R195" s="88"/>
      <c r="S195" s="88"/>
      <c r="T195" s="88"/>
    </row>
    <row r="196" spans="1:20" x14ac:dyDescent="0.3">
      <c r="A196" s="88"/>
      <c r="B196" s="88"/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122"/>
      <c r="R196" s="88"/>
      <c r="S196" s="88"/>
      <c r="T196" s="88"/>
    </row>
    <row r="197" spans="1:20" x14ac:dyDescent="0.3">
      <c r="A197" s="88"/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122"/>
      <c r="R197" s="88"/>
      <c r="S197" s="88"/>
      <c r="T197" s="88"/>
    </row>
    <row r="198" spans="1:20" x14ac:dyDescent="0.3">
      <c r="A198" s="88"/>
      <c r="B198" s="88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122"/>
      <c r="R198" s="88"/>
      <c r="S198" s="88"/>
      <c r="T198" s="88"/>
    </row>
    <row r="199" spans="1:20" x14ac:dyDescent="0.3">
      <c r="A199" s="88"/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122"/>
      <c r="R199" s="88"/>
      <c r="S199" s="88"/>
      <c r="T199" s="88"/>
    </row>
    <row r="200" spans="1:20" x14ac:dyDescent="0.3">
      <c r="A200" s="88"/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122"/>
      <c r="R200" s="88"/>
      <c r="S200" s="88"/>
      <c r="T200" s="88"/>
    </row>
    <row r="201" spans="1:20" x14ac:dyDescent="0.3">
      <c r="A201" s="88"/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122"/>
      <c r="R201" s="88"/>
      <c r="S201" s="88"/>
      <c r="T201" s="88"/>
    </row>
    <row r="202" spans="1:20" x14ac:dyDescent="0.3">
      <c r="A202" s="88"/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122"/>
      <c r="R202" s="88"/>
      <c r="S202" s="88"/>
      <c r="T202" s="88"/>
    </row>
    <row r="203" spans="1:20" x14ac:dyDescent="0.3">
      <c r="A203" s="88"/>
      <c r="B203" s="88"/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122"/>
      <c r="R203" s="88"/>
      <c r="S203" s="88"/>
      <c r="T203" s="88"/>
    </row>
    <row r="204" spans="1:20" x14ac:dyDescent="0.3">
      <c r="A204" s="88"/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122"/>
      <c r="R204" s="88"/>
      <c r="S204" s="88"/>
      <c r="T204" s="88"/>
    </row>
    <row r="205" spans="1:20" x14ac:dyDescent="0.3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122"/>
      <c r="R205" s="88"/>
      <c r="S205" s="88"/>
      <c r="T205" s="88"/>
    </row>
    <row r="206" spans="1:20" x14ac:dyDescent="0.3">
      <c r="A206" s="88"/>
      <c r="B206" s="88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122"/>
      <c r="R206" s="88"/>
      <c r="S206" s="88"/>
      <c r="T206" s="88"/>
    </row>
    <row r="207" spans="1:20" x14ac:dyDescent="0.3">
      <c r="A207" s="88"/>
      <c r="B207" s="88"/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122"/>
      <c r="R207" s="88"/>
      <c r="S207" s="88"/>
      <c r="T207" s="88"/>
    </row>
    <row r="208" spans="1:20" x14ac:dyDescent="0.3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122"/>
      <c r="R208" s="88"/>
      <c r="S208" s="88"/>
      <c r="T208" s="88"/>
    </row>
    <row r="209" spans="1:20" x14ac:dyDescent="0.3">
      <c r="A209" s="88"/>
      <c r="B209" s="88"/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122"/>
      <c r="R209" s="88"/>
      <c r="S209" s="88"/>
      <c r="T209" s="88"/>
    </row>
    <row r="210" spans="1:20" x14ac:dyDescent="0.3">
      <c r="A210" s="88"/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122"/>
      <c r="R210" s="88"/>
      <c r="S210" s="88"/>
      <c r="T210" s="88"/>
    </row>
    <row r="211" spans="1:20" x14ac:dyDescent="0.3">
      <c r="A211" s="88"/>
      <c r="B211" s="88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122"/>
      <c r="R211" s="88"/>
      <c r="S211" s="88"/>
      <c r="T211" s="88"/>
    </row>
    <row r="212" spans="1:20" x14ac:dyDescent="0.3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122"/>
      <c r="R212" s="88"/>
      <c r="S212" s="88"/>
      <c r="T212" s="88"/>
    </row>
    <row r="213" spans="1:20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122"/>
      <c r="R213" s="88"/>
      <c r="S213" s="88"/>
      <c r="T213" s="88"/>
    </row>
    <row r="214" spans="1:20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122"/>
      <c r="R214" s="88"/>
      <c r="S214" s="88"/>
      <c r="T214" s="88"/>
    </row>
    <row r="215" spans="1:20" x14ac:dyDescent="0.3">
      <c r="A215" s="88"/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122"/>
      <c r="R215" s="88"/>
      <c r="S215" s="88"/>
      <c r="T215" s="88"/>
    </row>
    <row r="216" spans="1:20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122"/>
      <c r="R216" s="88"/>
      <c r="S216" s="88"/>
      <c r="T216" s="88"/>
    </row>
    <row r="217" spans="1:20" x14ac:dyDescent="0.3">
      <c r="A217" s="8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122"/>
      <c r="R217" s="88"/>
      <c r="S217" s="88"/>
      <c r="T217" s="88"/>
    </row>
    <row r="218" spans="1:20" x14ac:dyDescent="0.3">
      <c r="A218" s="88"/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122"/>
      <c r="R218" s="88"/>
      <c r="S218" s="88"/>
      <c r="T218" s="88"/>
    </row>
    <row r="219" spans="1:20" x14ac:dyDescent="0.3">
      <c r="A219" s="88"/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122"/>
      <c r="R219" s="88"/>
      <c r="S219" s="88"/>
      <c r="T219" s="88"/>
    </row>
    <row r="220" spans="1:20" x14ac:dyDescent="0.3">
      <c r="A220" s="88"/>
      <c r="B220" s="88"/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122"/>
      <c r="R220" s="88"/>
      <c r="S220" s="88"/>
      <c r="T220" s="88"/>
    </row>
    <row r="221" spans="1:20" x14ac:dyDescent="0.3">
      <c r="A221" s="88"/>
      <c r="B221" s="88"/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122"/>
      <c r="R221" s="88"/>
      <c r="S221" s="88"/>
      <c r="T221" s="88"/>
    </row>
    <row r="222" spans="1:20" x14ac:dyDescent="0.3">
      <c r="A222" s="88"/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122"/>
      <c r="R222" s="88"/>
      <c r="S222" s="88"/>
      <c r="T222" s="88"/>
    </row>
    <row r="223" spans="1:20" x14ac:dyDescent="0.3">
      <c r="A223" s="88"/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122"/>
      <c r="R223" s="88"/>
      <c r="S223" s="88"/>
      <c r="T223" s="88"/>
    </row>
    <row r="224" spans="1:20" x14ac:dyDescent="0.3">
      <c r="A224" s="88"/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122"/>
      <c r="R224" s="88"/>
      <c r="S224" s="88"/>
      <c r="T224" s="88"/>
    </row>
    <row r="225" spans="1:20" x14ac:dyDescent="0.3">
      <c r="A225" s="88"/>
      <c r="B225" s="88"/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122"/>
      <c r="R225" s="88"/>
      <c r="S225" s="88"/>
      <c r="T225" s="88"/>
    </row>
    <row r="226" spans="1:20" x14ac:dyDescent="0.3">
      <c r="A226" s="88"/>
      <c r="B226" s="88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122"/>
      <c r="R226" s="88"/>
      <c r="S226" s="88"/>
      <c r="T226" s="88"/>
    </row>
    <row r="227" spans="1:20" x14ac:dyDescent="0.3">
      <c r="A227" s="88"/>
      <c r="B227" s="88"/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122"/>
      <c r="R227" s="88"/>
      <c r="S227" s="88"/>
      <c r="T227" s="88"/>
    </row>
    <row r="228" spans="1:20" x14ac:dyDescent="0.3">
      <c r="A228" s="88"/>
      <c r="B228" s="88"/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122"/>
      <c r="R228" s="88"/>
      <c r="S228" s="88"/>
      <c r="T228" s="88"/>
    </row>
    <row r="229" spans="1:20" x14ac:dyDescent="0.3">
      <c r="A229" s="88"/>
      <c r="B229" s="88"/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122"/>
      <c r="R229" s="88"/>
      <c r="S229" s="88"/>
      <c r="T229" s="88"/>
    </row>
    <row r="230" spans="1:20" x14ac:dyDescent="0.3">
      <c r="A230" s="88"/>
      <c r="B230" s="88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122"/>
      <c r="R230" s="88"/>
      <c r="S230" s="88"/>
      <c r="T230" s="88"/>
    </row>
    <row r="231" spans="1:20" x14ac:dyDescent="0.3">
      <c r="A231" s="88"/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122"/>
      <c r="R231" s="88"/>
      <c r="S231" s="88"/>
      <c r="T231" s="88"/>
    </row>
    <row r="232" spans="1:20" x14ac:dyDescent="0.3">
      <c r="A232" s="88"/>
      <c r="B232" s="88"/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122"/>
      <c r="R232" s="88"/>
      <c r="S232" s="88"/>
      <c r="T232" s="88"/>
    </row>
    <row r="233" spans="1:20" x14ac:dyDescent="0.3">
      <c r="A233" s="88"/>
      <c r="B233" s="88"/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122"/>
      <c r="R233" s="88"/>
      <c r="S233" s="88"/>
      <c r="T233" s="88"/>
    </row>
    <row r="234" spans="1:20" x14ac:dyDescent="0.3">
      <c r="A234" s="88"/>
      <c r="B234" s="88"/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122"/>
      <c r="R234" s="88"/>
      <c r="S234" s="88"/>
      <c r="T234" s="88"/>
    </row>
    <row r="235" spans="1:20" x14ac:dyDescent="0.3">
      <c r="A235" s="88"/>
      <c r="B235" s="88"/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122"/>
      <c r="R235" s="88"/>
      <c r="S235" s="88"/>
      <c r="T235" s="88"/>
    </row>
    <row r="236" spans="1:20" x14ac:dyDescent="0.3">
      <c r="A236" s="88"/>
      <c r="B236" s="88"/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122"/>
      <c r="R236" s="88"/>
      <c r="S236" s="88"/>
      <c r="T236" s="88"/>
    </row>
    <row r="237" spans="1:20" x14ac:dyDescent="0.3">
      <c r="A237" s="88"/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122"/>
      <c r="R237" s="88"/>
      <c r="S237" s="88"/>
      <c r="T237" s="88"/>
    </row>
    <row r="238" spans="1:20" x14ac:dyDescent="0.3">
      <c r="A238" s="88"/>
      <c r="B238" s="88"/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122"/>
      <c r="R238" s="88"/>
      <c r="S238" s="88"/>
      <c r="T238" s="88"/>
    </row>
    <row r="239" spans="1:20" x14ac:dyDescent="0.3">
      <c r="A239" s="88"/>
      <c r="B239" s="88"/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122"/>
      <c r="R239" s="88"/>
      <c r="S239" s="88"/>
      <c r="T239" s="88"/>
    </row>
    <row r="240" spans="1:20" x14ac:dyDescent="0.3">
      <c r="A240" s="88"/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122"/>
      <c r="R240" s="88"/>
      <c r="S240" s="88"/>
      <c r="T240" s="88"/>
    </row>
    <row r="241" spans="1:20" x14ac:dyDescent="0.3">
      <c r="A241" s="88"/>
      <c r="B241" s="88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122"/>
      <c r="R241" s="88"/>
      <c r="S241" s="88"/>
      <c r="T241" s="88"/>
    </row>
    <row r="242" spans="1:20" x14ac:dyDescent="0.3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122"/>
      <c r="R242" s="88"/>
      <c r="S242" s="88"/>
      <c r="T242" s="88"/>
    </row>
    <row r="243" spans="1:20" x14ac:dyDescent="0.3">
      <c r="A243" s="88"/>
      <c r="B243" s="88"/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122"/>
      <c r="R243" s="88"/>
      <c r="S243" s="88"/>
      <c r="T243" s="88"/>
    </row>
  </sheetData>
  <mergeCells count="61">
    <mergeCell ref="A174:A178"/>
    <mergeCell ref="K174:K178"/>
    <mergeCell ref="A179:A183"/>
    <mergeCell ref="K179:K183"/>
    <mergeCell ref="A184:A188"/>
    <mergeCell ref="K184:K188"/>
    <mergeCell ref="A159:A163"/>
    <mergeCell ref="K159:K163"/>
    <mergeCell ref="A164:A168"/>
    <mergeCell ref="K164:K168"/>
    <mergeCell ref="A169:A173"/>
    <mergeCell ref="K169:K173"/>
    <mergeCell ref="A144:A148"/>
    <mergeCell ref="K144:K148"/>
    <mergeCell ref="A149:A153"/>
    <mergeCell ref="K149:K153"/>
    <mergeCell ref="A154:A158"/>
    <mergeCell ref="K154:K158"/>
    <mergeCell ref="A1:U2"/>
    <mergeCell ref="A4:A8"/>
    <mergeCell ref="A89:A93"/>
    <mergeCell ref="A99:A103"/>
    <mergeCell ref="K99:K103"/>
    <mergeCell ref="A9:A13"/>
    <mergeCell ref="A79:A83"/>
    <mergeCell ref="K79:K83"/>
    <mergeCell ref="A84:A88"/>
    <mergeCell ref="K84:K88"/>
    <mergeCell ref="A54:A58"/>
    <mergeCell ref="A71:U72"/>
    <mergeCell ref="A74:A78"/>
    <mergeCell ref="K74:K78"/>
    <mergeCell ref="A59:A63"/>
    <mergeCell ref="A64:A68"/>
    <mergeCell ref="A104:A108"/>
    <mergeCell ref="K104:K108"/>
    <mergeCell ref="A94:A98"/>
    <mergeCell ref="K94:K98"/>
    <mergeCell ref="K89:K93"/>
    <mergeCell ref="A109:A113"/>
    <mergeCell ref="K109:K113"/>
    <mergeCell ref="A114:A118"/>
    <mergeCell ref="K114:K118"/>
    <mergeCell ref="A119:A123"/>
    <mergeCell ref="K119:K123"/>
    <mergeCell ref="A139:A143"/>
    <mergeCell ref="K139:K143"/>
    <mergeCell ref="A14:A18"/>
    <mergeCell ref="A19:A23"/>
    <mergeCell ref="A24:A28"/>
    <mergeCell ref="A29:A33"/>
    <mergeCell ref="A34:A38"/>
    <mergeCell ref="A39:A43"/>
    <mergeCell ref="A44:A48"/>
    <mergeCell ref="A49:A53"/>
    <mergeCell ref="A124:A128"/>
    <mergeCell ref="K124:K128"/>
    <mergeCell ref="A129:A133"/>
    <mergeCell ref="K129:K133"/>
    <mergeCell ref="A134:A138"/>
    <mergeCell ref="K134:K138"/>
  </mergeCells>
  <pageMargins left="0.7" right="0.7" top="0.75" bottom="0.75" header="0.3" footer="0.3"/>
  <pageSetup scale="64" orientation="portrait" r:id="rId1"/>
  <rowBreaks count="2" manualBreakCount="2">
    <brk id="70" max="16383" man="1"/>
    <brk id="13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AF109"/>
  <sheetViews>
    <sheetView topLeftCell="A93" zoomScaleNormal="100" workbookViewId="0">
      <selection activeCell="A111" sqref="A111"/>
    </sheetView>
  </sheetViews>
  <sheetFormatPr defaultRowHeight="14.4" x14ac:dyDescent="0.3"/>
  <cols>
    <col min="1" max="1" width="25.109375" bestFit="1" customWidth="1"/>
    <col min="2" max="2" width="3" hidden="1" customWidth="1"/>
    <col min="3" max="3" width="3.33203125" hidden="1" customWidth="1"/>
    <col min="4" max="4" width="5.88671875" bestFit="1" customWidth="1"/>
    <col min="5" max="5" width="7.33203125" customWidth="1"/>
    <col min="6" max="6" width="6" customWidth="1"/>
    <col min="7" max="7" width="3.6640625" customWidth="1"/>
    <col min="8" max="8" width="8" customWidth="1"/>
    <col min="9" max="10" width="4" customWidth="1"/>
    <col min="11" max="11" width="5.33203125" bestFit="1" customWidth="1"/>
    <col min="12" max="16" width="5.109375" bestFit="1" customWidth="1"/>
    <col min="17" max="17" width="6.6640625" customWidth="1"/>
    <col min="18" max="18" width="6.5546875" customWidth="1"/>
    <col min="19" max="21" width="5.109375" bestFit="1" customWidth="1"/>
    <col min="22" max="22" width="6.6640625" bestFit="1" customWidth="1"/>
    <col min="23" max="23" width="6.5546875" customWidth="1"/>
    <col min="24" max="27" width="5.109375" bestFit="1" customWidth="1"/>
    <col min="28" max="29" width="5.6640625" bestFit="1" customWidth="1"/>
    <col min="30" max="30" width="6" bestFit="1" customWidth="1"/>
    <col min="31" max="31" width="4" bestFit="1" customWidth="1"/>
    <col min="32" max="32" width="6.5546875" bestFit="1" customWidth="1"/>
  </cols>
  <sheetData>
    <row r="1" spans="1:32" x14ac:dyDescent="0.3">
      <c r="A1" s="591" t="s">
        <v>45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178"/>
      <c r="AC1" s="178"/>
      <c r="AD1" s="178"/>
      <c r="AE1" s="178"/>
      <c r="AF1" s="178"/>
    </row>
    <row r="2" spans="1:32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179"/>
      <c r="AC2" s="179"/>
      <c r="AD2" s="179"/>
      <c r="AE2" s="179"/>
      <c r="AF2" s="179"/>
    </row>
    <row r="3" spans="1:32" x14ac:dyDescent="0.3">
      <c r="A3" s="24" t="s">
        <v>0</v>
      </c>
      <c r="B3" s="24"/>
      <c r="C3" s="24"/>
      <c r="D3" s="22" t="s">
        <v>2</v>
      </c>
      <c r="E3" s="79">
        <f>SUM(E4:E13)</f>
        <v>870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  <c r="Y3" s="24">
        <v>10</v>
      </c>
      <c r="Z3" s="24">
        <v>11</v>
      </c>
      <c r="AA3" s="24">
        <v>12</v>
      </c>
    </row>
    <row r="4" spans="1:32" x14ac:dyDescent="0.3">
      <c r="A4" s="25" t="s">
        <v>187</v>
      </c>
      <c r="B4" s="9">
        <v>13</v>
      </c>
      <c r="C4" s="9" t="s">
        <v>29</v>
      </c>
      <c r="D4" s="592">
        <v>1</v>
      </c>
      <c r="E4" s="40">
        <v>175</v>
      </c>
      <c r="F4" s="21">
        <f t="shared" ref="F4:F35" si="0">SUM(L4:P4)+SUM(S4:U4)</f>
        <v>1863</v>
      </c>
      <c r="G4" s="21">
        <f t="shared" ref="G4:G35" si="1">COUNT(L4,M4,N4,O4,P4,S4,T4,U4)</f>
        <v>8</v>
      </c>
      <c r="H4" s="23">
        <f t="shared" ref="H4:H35" si="2">F4/G4</f>
        <v>232.875</v>
      </c>
      <c r="I4" s="143">
        <f>MAX(L4:P4,S4:U4,X4)</f>
        <v>277</v>
      </c>
      <c r="J4" s="143">
        <f>MAX(SUM(L4:N4),SUM(S4:U4))</f>
        <v>759</v>
      </c>
      <c r="K4" s="82"/>
      <c r="L4" s="26">
        <v>234</v>
      </c>
      <c r="M4" s="26">
        <v>248</v>
      </c>
      <c r="N4" s="26">
        <v>277</v>
      </c>
      <c r="O4" s="26">
        <v>201</v>
      </c>
      <c r="P4" s="26">
        <v>203</v>
      </c>
      <c r="Q4" s="27">
        <f>SUM(L4:P4)</f>
        <v>1163</v>
      </c>
      <c r="R4" s="27"/>
      <c r="S4" s="28">
        <v>212</v>
      </c>
      <c r="T4" s="28">
        <v>257</v>
      </c>
      <c r="U4" s="28">
        <v>231</v>
      </c>
      <c r="V4" s="27">
        <f>SUM(Q4:U4)-R4</f>
        <v>1863</v>
      </c>
      <c r="W4" s="27"/>
      <c r="X4" s="605"/>
      <c r="Y4" s="605"/>
      <c r="Z4" s="605"/>
      <c r="AA4" s="605">
        <v>218</v>
      </c>
    </row>
    <row r="5" spans="1:32" x14ac:dyDescent="0.3">
      <c r="A5" s="29" t="s">
        <v>127</v>
      </c>
      <c r="B5" s="9">
        <v>13</v>
      </c>
      <c r="C5" s="9" t="s">
        <v>29</v>
      </c>
      <c r="D5" s="602"/>
      <c r="E5" s="41">
        <v>175</v>
      </c>
      <c r="F5" s="21">
        <f t="shared" si="0"/>
        <v>1760</v>
      </c>
      <c r="G5" s="21">
        <f t="shared" si="1"/>
        <v>8</v>
      </c>
      <c r="H5" s="23">
        <f t="shared" si="2"/>
        <v>220</v>
      </c>
      <c r="I5" s="143">
        <f t="shared" ref="I5:I49" si="3">MAX(L5:P5,S5:U5,X5)</f>
        <v>249</v>
      </c>
      <c r="J5" s="143">
        <f t="shared" ref="J5:J49" si="4">MAX(SUM(L5:N5),SUM(S5:U5))</f>
        <v>666</v>
      </c>
      <c r="K5" s="84"/>
      <c r="L5">
        <v>247</v>
      </c>
      <c r="M5" s="30">
        <v>174</v>
      </c>
      <c r="N5" s="30">
        <v>245</v>
      </c>
      <c r="O5" s="30">
        <v>249</v>
      </c>
      <c r="P5" s="30">
        <v>201</v>
      </c>
      <c r="Q5" s="31">
        <f t="shared" ref="Q5:Q19" si="5">SUM(L5:P5)</f>
        <v>1116</v>
      </c>
      <c r="R5" s="31">
        <f>Q4+Q5</f>
        <v>2279</v>
      </c>
      <c r="S5" s="30">
        <v>234</v>
      </c>
      <c r="T5" s="30">
        <v>204</v>
      </c>
      <c r="U5" s="30">
        <v>206</v>
      </c>
      <c r="V5" s="27">
        <f t="shared" ref="V5:V23" si="6">SUM(Q5:U5)-R5</f>
        <v>1760</v>
      </c>
      <c r="W5" s="31">
        <f>V4+V5</f>
        <v>3623</v>
      </c>
      <c r="X5" s="606"/>
      <c r="Y5" s="606"/>
      <c r="Z5" s="606"/>
      <c r="AA5" s="606"/>
    </row>
    <row r="6" spans="1:32" x14ac:dyDescent="0.3">
      <c r="A6" s="25" t="s">
        <v>523</v>
      </c>
      <c r="B6" s="9">
        <v>13</v>
      </c>
      <c r="C6" s="9" t="s">
        <v>29</v>
      </c>
      <c r="D6" s="592">
        <v>2</v>
      </c>
      <c r="E6" s="40">
        <v>100</v>
      </c>
      <c r="F6" s="21">
        <f t="shared" si="0"/>
        <v>1772</v>
      </c>
      <c r="G6" s="21">
        <f t="shared" si="1"/>
        <v>8</v>
      </c>
      <c r="H6" s="23">
        <f t="shared" si="2"/>
        <v>221.5</v>
      </c>
      <c r="I6" s="143">
        <f t="shared" si="3"/>
        <v>268</v>
      </c>
      <c r="J6" s="143">
        <f t="shared" si="4"/>
        <v>686</v>
      </c>
      <c r="K6" s="82"/>
      <c r="L6" s="26">
        <v>210</v>
      </c>
      <c r="M6" s="26">
        <v>223</v>
      </c>
      <c r="N6" s="26">
        <v>212</v>
      </c>
      <c r="O6" s="26">
        <v>196</v>
      </c>
      <c r="P6" s="26">
        <v>245</v>
      </c>
      <c r="Q6" s="27">
        <f>SUM(L6:P6)</f>
        <v>1086</v>
      </c>
      <c r="R6" s="27"/>
      <c r="S6" s="26">
        <v>268</v>
      </c>
      <c r="T6" s="26">
        <v>213</v>
      </c>
      <c r="U6" s="26">
        <v>205</v>
      </c>
      <c r="V6" s="27">
        <f t="shared" si="6"/>
        <v>1772</v>
      </c>
      <c r="W6" s="27"/>
      <c r="X6" s="605"/>
      <c r="Y6" s="605"/>
      <c r="Z6" s="605">
        <v>211</v>
      </c>
      <c r="AA6" s="605">
        <v>211</v>
      </c>
    </row>
    <row r="7" spans="1:32" x14ac:dyDescent="0.3">
      <c r="A7" s="29" t="s">
        <v>269</v>
      </c>
      <c r="B7" s="9">
        <v>13</v>
      </c>
      <c r="C7" s="9" t="s">
        <v>29</v>
      </c>
      <c r="D7" s="602"/>
      <c r="E7" s="41">
        <v>100</v>
      </c>
      <c r="F7" s="21">
        <f t="shared" si="0"/>
        <v>1675</v>
      </c>
      <c r="G7" s="21">
        <f t="shared" si="1"/>
        <v>8</v>
      </c>
      <c r="H7" s="23">
        <f t="shared" si="2"/>
        <v>209.375</v>
      </c>
      <c r="I7" s="143">
        <f t="shared" si="3"/>
        <v>246</v>
      </c>
      <c r="J7" s="143">
        <f t="shared" si="4"/>
        <v>651</v>
      </c>
      <c r="K7" s="83"/>
      <c r="L7" s="30">
        <v>210</v>
      </c>
      <c r="M7" s="30">
        <v>178</v>
      </c>
      <c r="N7" s="30">
        <v>202</v>
      </c>
      <c r="O7" s="30">
        <v>189</v>
      </c>
      <c r="P7" s="30">
        <v>245</v>
      </c>
      <c r="Q7" s="31">
        <f>SUM(L7:P7)</f>
        <v>1024</v>
      </c>
      <c r="R7" s="31">
        <f>Q6+Q7</f>
        <v>2110</v>
      </c>
      <c r="S7" s="30">
        <v>246</v>
      </c>
      <c r="T7" s="30">
        <v>192</v>
      </c>
      <c r="U7" s="30">
        <v>213</v>
      </c>
      <c r="V7" s="27">
        <f t="shared" si="6"/>
        <v>1675</v>
      </c>
      <c r="W7" s="31">
        <f>V6+V7</f>
        <v>3447</v>
      </c>
      <c r="X7" s="606"/>
      <c r="Y7" s="606"/>
      <c r="Z7" s="606"/>
      <c r="AA7" s="606"/>
    </row>
    <row r="8" spans="1:32" x14ac:dyDescent="0.3">
      <c r="A8" s="25" t="s">
        <v>524</v>
      </c>
      <c r="B8" s="9">
        <v>13</v>
      </c>
      <c r="C8" s="9" t="s">
        <v>29</v>
      </c>
      <c r="D8" s="592">
        <v>3</v>
      </c>
      <c r="E8" s="40">
        <v>70</v>
      </c>
      <c r="F8" s="21">
        <f t="shared" si="0"/>
        <v>1654</v>
      </c>
      <c r="G8" s="21">
        <f t="shared" si="1"/>
        <v>8</v>
      </c>
      <c r="H8" s="23">
        <f t="shared" si="2"/>
        <v>206.75</v>
      </c>
      <c r="I8" s="143">
        <f t="shared" si="3"/>
        <v>233</v>
      </c>
      <c r="J8" s="143">
        <f t="shared" si="4"/>
        <v>632</v>
      </c>
      <c r="K8" s="82"/>
      <c r="L8" s="26">
        <v>199</v>
      </c>
      <c r="M8" s="26">
        <v>224</v>
      </c>
      <c r="N8" s="26">
        <v>190</v>
      </c>
      <c r="O8" s="26">
        <v>183</v>
      </c>
      <c r="P8" s="26">
        <v>226</v>
      </c>
      <c r="Q8" s="27">
        <f t="shared" si="5"/>
        <v>1022</v>
      </c>
      <c r="R8" s="27"/>
      <c r="S8" s="26">
        <v>175</v>
      </c>
      <c r="T8" s="26">
        <v>224</v>
      </c>
      <c r="U8" s="26">
        <v>233</v>
      </c>
      <c r="V8" s="27">
        <f t="shared" si="6"/>
        <v>1654</v>
      </c>
      <c r="W8" s="27"/>
      <c r="X8" s="605"/>
      <c r="Y8" s="605">
        <v>206</v>
      </c>
      <c r="Z8" s="605">
        <v>181</v>
      </c>
      <c r="AA8" s="605"/>
    </row>
    <row r="9" spans="1:32" x14ac:dyDescent="0.3">
      <c r="A9" s="29" t="s">
        <v>235</v>
      </c>
      <c r="B9" s="9">
        <v>13</v>
      </c>
      <c r="C9" s="9" t="s">
        <v>29</v>
      </c>
      <c r="D9" s="602"/>
      <c r="E9" s="41">
        <v>70</v>
      </c>
      <c r="F9" s="21">
        <f t="shared" si="0"/>
        <v>1752</v>
      </c>
      <c r="G9" s="21">
        <f t="shared" si="1"/>
        <v>8</v>
      </c>
      <c r="H9" s="23">
        <f t="shared" si="2"/>
        <v>219</v>
      </c>
      <c r="I9" s="143">
        <f t="shared" si="3"/>
        <v>262</v>
      </c>
      <c r="J9" s="143">
        <f t="shared" si="4"/>
        <v>723</v>
      </c>
      <c r="K9" s="83"/>
      <c r="L9" s="30">
        <v>179</v>
      </c>
      <c r="M9" s="30">
        <v>184</v>
      </c>
      <c r="N9" s="30">
        <v>222</v>
      </c>
      <c r="O9" s="30">
        <v>210</v>
      </c>
      <c r="P9" s="30">
        <v>234</v>
      </c>
      <c r="Q9" s="31">
        <f t="shared" si="5"/>
        <v>1029</v>
      </c>
      <c r="R9" s="31">
        <f>Q8+Q9</f>
        <v>2051</v>
      </c>
      <c r="S9" s="30">
        <v>262</v>
      </c>
      <c r="T9" s="30">
        <v>237</v>
      </c>
      <c r="U9" s="30">
        <v>224</v>
      </c>
      <c r="V9" s="27">
        <f t="shared" si="6"/>
        <v>1752</v>
      </c>
      <c r="W9" s="31">
        <f>V8+V9</f>
        <v>3406</v>
      </c>
      <c r="X9" s="606"/>
      <c r="Y9" s="606"/>
      <c r="Z9" s="606"/>
      <c r="AA9" s="606"/>
    </row>
    <row r="10" spans="1:32" x14ac:dyDescent="0.3">
      <c r="A10" s="25" t="s">
        <v>133</v>
      </c>
      <c r="B10" s="9">
        <v>13</v>
      </c>
      <c r="C10" s="9" t="s">
        <v>29</v>
      </c>
      <c r="D10" s="592">
        <v>4</v>
      </c>
      <c r="E10" s="38">
        <v>50</v>
      </c>
      <c r="F10" s="21">
        <f t="shared" si="0"/>
        <v>1660</v>
      </c>
      <c r="G10" s="21">
        <f t="shared" si="1"/>
        <v>8</v>
      </c>
      <c r="H10" s="23">
        <f t="shared" si="2"/>
        <v>207.5</v>
      </c>
      <c r="I10" s="143">
        <f t="shared" si="3"/>
        <v>243</v>
      </c>
      <c r="J10" s="143">
        <f t="shared" si="4"/>
        <v>685</v>
      </c>
      <c r="K10" s="82"/>
      <c r="L10" s="26">
        <v>213</v>
      </c>
      <c r="M10" s="26">
        <v>238</v>
      </c>
      <c r="N10" s="26">
        <v>234</v>
      </c>
      <c r="O10" s="26">
        <v>184</v>
      </c>
      <c r="P10" s="26">
        <v>243</v>
      </c>
      <c r="Q10" s="27">
        <f t="shared" si="5"/>
        <v>1112</v>
      </c>
      <c r="R10" s="27"/>
      <c r="S10" s="26">
        <v>168</v>
      </c>
      <c r="T10" s="26">
        <v>182</v>
      </c>
      <c r="U10" s="26">
        <v>198</v>
      </c>
      <c r="V10" s="27">
        <f t="shared" si="6"/>
        <v>1660</v>
      </c>
      <c r="W10" s="27"/>
      <c r="X10" s="605">
        <v>204</v>
      </c>
      <c r="Y10" s="605">
        <v>193</v>
      </c>
      <c r="Z10" s="605"/>
      <c r="AA10" s="605"/>
    </row>
    <row r="11" spans="1:32" x14ac:dyDescent="0.3">
      <c r="A11" s="29" t="s">
        <v>266</v>
      </c>
      <c r="B11" s="9">
        <v>13</v>
      </c>
      <c r="C11" s="9" t="s">
        <v>29</v>
      </c>
      <c r="D11" s="602"/>
      <c r="E11" s="39">
        <v>50</v>
      </c>
      <c r="F11" s="21">
        <f t="shared" si="0"/>
        <v>1742</v>
      </c>
      <c r="G11" s="21">
        <f t="shared" si="1"/>
        <v>8</v>
      </c>
      <c r="H11" s="23">
        <f t="shared" si="2"/>
        <v>217.75</v>
      </c>
      <c r="I11" s="143">
        <f t="shared" si="3"/>
        <v>257</v>
      </c>
      <c r="J11" s="143">
        <f t="shared" si="4"/>
        <v>690</v>
      </c>
      <c r="K11" s="83"/>
      <c r="L11" s="30">
        <v>257</v>
      </c>
      <c r="M11" s="30">
        <v>222</v>
      </c>
      <c r="N11" s="30">
        <v>211</v>
      </c>
      <c r="O11" s="30">
        <v>203</v>
      </c>
      <c r="P11" s="30">
        <v>255</v>
      </c>
      <c r="Q11" s="31">
        <f t="shared" si="5"/>
        <v>1148</v>
      </c>
      <c r="R11" s="31">
        <f>Q10+Q11</f>
        <v>2260</v>
      </c>
      <c r="S11" s="32">
        <v>191</v>
      </c>
      <c r="T11" s="32">
        <v>189</v>
      </c>
      <c r="U11" s="32">
        <v>214</v>
      </c>
      <c r="V11" s="27">
        <f t="shared" si="6"/>
        <v>1742</v>
      </c>
      <c r="W11" s="31">
        <f>V10+V11</f>
        <v>3402</v>
      </c>
      <c r="X11" s="606"/>
      <c r="Y11" s="606"/>
      <c r="Z11" s="606"/>
      <c r="AA11" s="606"/>
    </row>
    <row r="12" spans="1:32" x14ac:dyDescent="0.3">
      <c r="A12" s="25" t="s">
        <v>525</v>
      </c>
      <c r="B12" s="9">
        <v>13</v>
      </c>
      <c r="C12" s="9" t="s">
        <v>29</v>
      </c>
      <c r="D12" s="592">
        <v>5</v>
      </c>
      <c r="E12" s="38">
        <v>40</v>
      </c>
      <c r="F12" s="21">
        <f t="shared" si="0"/>
        <v>1706</v>
      </c>
      <c r="G12" s="21">
        <f t="shared" si="1"/>
        <v>8</v>
      </c>
      <c r="H12" s="23">
        <f t="shared" si="2"/>
        <v>213.25</v>
      </c>
      <c r="I12" s="143">
        <f t="shared" si="3"/>
        <v>268</v>
      </c>
      <c r="J12" s="143">
        <f t="shared" si="4"/>
        <v>709</v>
      </c>
      <c r="K12" s="82"/>
      <c r="L12" s="26">
        <v>268</v>
      </c>
      <c r="M12" s="26">
        <v>189</v>
      </c>
      <c r="N12" s="26">
        <v>252</v>
      </c>
      <c r="O12" s="26">
        <v>254</v>
      </c>
      <c r="P12" s="26">
        <v>180</v>
      </c>
      <c r="Q12" s="27">
        <f t="shared" si="5"/>
        <v>1143</v>
      </c>
      <c r="R12" s="27"/>
      <c r="S12" s="26">
        <v>228</v>
      </c>
      <c r="T12" s="26">
        <v>167</v>
      </c>
      <c r="U12" s="26">
        <v>168</v>
      </c>
      <c r="V12" s="27">
        <f t="shared" si="6"/>
        <v>1706</v>
      </c>
      <c r="W12" s="27"/>
      <c r="X12" s="605">
        <v>203</v>
      </c>
      <c r="Y12" s="605"/>
      <c r="Z12" s="605"/>
      <c r="AA12" s="605"/>
    </row>
    <row r="13" spans="1:32" x14ac:dyDescent="0.3">
      <c r="A13" s="29" t="s">
        <v>296</v>
      </c>
      <c r="B13" s="9">
        <v>13</v>
      </c>
      <c r="C13" s="9" t="s">
        <v>29</v>
      </c>
      <c r="D13" s="602"/>
      <c r="E13" s="39">
        <v>40</v>
      </c>
      <c r="F13" s="21">
        <f t="shared" si="0"/>
        <v>1693</v>
      </c>
      <c r="G13" s="21">
        <f t="shared" si="1"/>
        <v>8</v>
      </c>
      <c r="H13" s="23">
        <f t="shared" si="2"/>
        <v>211.625</v>
      </c>
      <c r="I13" s="143">
        <f t="shared" si="3"/>
        <v>267</v>
      </c>
      <c r="J13" s="143">
        <f t="shared" si="4"/>
        <v>647</v>
      </c>
      <c r="K13" s="83"/>
      <c r="L13" s="30">
        <v>192</v>
      </c>
      <c r="M13" s="30">
        <v>267</v>
      </c>
      <c r="N13" s="30">
        <v>180</v>
      </c>
      <c r="O13" s="30">
        <v>233</v>
      </c>
      <c r="P13" s="30">
        <v>174</v>
      </c>
      <c r="Q13" s="31">
        <f t="shared" si="5"/>
        <v>1046</v>
      </c>
      <c r="R13" s="31">
        <f>Q12+Q13</f>
        <v>2189</v>
      </c>
      <c r="S13" s="30">
        <v>233</v>
      </c>
      <c r="T13" s="30">
        <v>199</v>
      </c>
      <c r="U13" s="30">
        <v>215</v>
      </c>
      <c r="V13" s="27">
        <f t="shared" si="6"/>
        <v>1693</v>
      </c>
      <c r="W13" s="31">
        <f>V12+V13</f>
        <v>3399</v>
      </c>
      <c r="X13" s="606"/>
      <c r="Y13" s="606"/>
      <c r="Z13" s="606"/>
      <c r="AA13" s="606"/>
    </row>
    <row r="14" spans="1:32" x14ac:dyDescent="0.3">
      <c r="A14" s="25" t="s">
        <v>128</v>
      </c>
      <c r="B14" s="9">
        <v>13</v>
      </c>
      <c r="C14" s="9" t="s">
        <v>29</v>
      </c>
      <c r="D14" s="592">
        <v>6</v>
      </c>
      <c r="E14" s="34"/>
      <c r="F14" s="21">
        <f t="shared" si="0"/>
        <v>1731</v>
      </c>
      <c r="G14" s="21">
        <f t="shared" si="1"/>
        <v>8</v>
      </c>
      <c r="H14" s="23">
        <f t="shared" si="2"/>
        <v>216.375</v>
      </c>
      <c r="I14" s="143">
        <f t="shared" si="3"/>
        <v>248</v>
      </c>
      <c r="J14" s="143">
        <f t="shared" si="4"/>
        <v>652</v>
      </c>
      <c r="K14" s="82"/>
      <c r="L14" s="26">
        <v>248</v>
      </c>
      <c r="M14" s="26">
        <v>231</v>
      </c>
      <c r="N14" s="26">
        <v>173</v>
      </c>
      <c r="O14" s="26">
        <v>226</v>
      </c>
      <c r="P14" s="26">
        <v>213</v>
      </c>
      <c r="Q14" s="27">
        <f t="shared" si="5"/>
        <v>1091</v>
      </c>
      <c r="R14" s="27"/>
      <c r="S14" s="26">
        <v>221</v>
      </c>
      <c r="T14" s="26">
        <v>235</v>
      </c>
      <c r="U14" s="26">
        <v>184</v>
      </c>
      <c r="V14" s="27">
        <f t="shared" si="6"/>
        <v>1731</v>
      </c>
      <c r="W14" s="27"/>
      <c r="X14" s="26"/>
      <c r="Y14" s="26"/>
      <c r="Z14" s="26"/>
      <c r="AA14" s="26"/>
    </row>
    <row r="15" spans="1:32" x14ac:dyDescent="0.3">
      <c r="A15" s="29" t="s">
        <v>132</v>
      </c>
      <c r="B15" s="9">
        <v>13</v>
      </c>
      <c r="C15" s="9" t="s">
        <v>29</v>
      </c>
      <c r="D15" s="602"/>
      <c r="E15" s="33"/>
      <c r="F15" s="21">
        <f t="shared" si="0"/>
        <v>1655</v>
      </c>
      <c r="G15" s="21">
        <f t="shared" si="1"/>
        <v>8</v>
      </c>
      <c r="H15" s="23">
        <f t="shared" si="2"/>
        <v>206.875</v>
      </c>
      <c r="I15" s="143">
        <f t="shared" si="3"/>
        <v>257</v>
      </c>
      <c r="J15" s="143">
        <f t="shared" si="4"/>
        <v>644</v>
      </c>
      <c r="K15" s="83"/>
      <c r="L15" s="30">
        <v>257</v>
      </c>
      <c r="M15" s="30">
        <v>241</v>
      </c>
      <c r="N15" s="30">
        <v>146</v>
      </c>
      <c r="O15" s="30">
        <v>192</v>
      </c>
      <c r="P15" s="30">
        <v>208</v>
      </c>
      <c r="Q15" s="31">
        <f t="shared" si="5"/>
        <v>1044</v>
      </c>
      <c r="R15" s="31">
        <f>Q14+Q15</f>
        <v>2135</v>
      </c>
      <c r="S15" s="30">
        <v>182</v>
      </c>
      <c r="T15" s="30">
        <v>247</v>
      </c>
      <c r="U15" s="30">
        <v>182</v>
      </c>
      <c r="V15" s="27">
        <f t="shared" si="6"/>
        <v>1655</v>
      </c>
      <c r="W15" s="31">
        <f>V14+V15</f>
        <v>3386</v>
      </c>
      <c r="X15" s="16"/>
      <c r="Y15" s="16"/>
      <c r="Z15" s="16"/>
      <c r="AA15" s="16"/>
    </row>
    <row r="16" spans="1:32" x14ac:dyDescent="0.3">
      <c r="A16" s="25" t="s">
        <v>202</v>
      </c>
      <c r="B16" s="9">
        <v>13</v>
      </c>
      <c r="C16" s="9" t="s">
        <v>29</v>
      </c>
      <c r="D16" s="592">
        <v>7</v>
      </c>
      <c r="E16" s="34"/>
      <c r="F16" s="21">
        <f t="shared" si="0"/>
        <v>1520</v>
      </c>
      <c r="G16" s="21">
        <f t="shared" si="1"/>
        <v>8</v>
      </c>
      <c r="H16" s="23">
        <f t="shared" si="2"/>
        <v>190</v>
      </c>
      <c r="I16" s="143">
        <f t="shared" si="3"/>
        <v>235</v>
      </c>
      <c r="J16" s="143">
        <f t="shared" si="4"/>
        <v>612</v>
      </c>
      <c r="K16" s="82"/>
      <c r="L16" s="26">
        <v>231</v>
      </c>
      <c r="M16" s="26">
        <v>193</v>
      </c>
      <c r="N16" s="26">
        <v>188</v>
      </c>
      <c r="O16" s="26">
        <v>147</v>
      </c>
      <c r="P16" s="26">
        <v>202</v>
      </c>
      <c r="Q16" s="27">
        <f t="shared" si="5"/>
        <v>961</v>
      </c>
      <c r="R16" s="27"/>
      <c r="S16" s="28">
        <v>160</v>
      </c>
      <c r="T16" s="28">
        <v>164</v>
      </c>
      <c r="U16" s="28">
        <v>235</v>
      </c>
      <c r="V16" s="27">
        <f t="shared" si="6"/>
        <v>1520</v>
      </c>
      <c r="W16" s="27"/>
      <c r="X16" s="16"/>
      <c r="Y16" s="16"/>
      <c r="Z16" s="16"/>
      <c r="AA16" s="16"/>
    </row>
    <row r="17" spans="1:27" x14ac:dyDescent="0.3">
      <c r="A17" s="29" t="s">
        <v>131</v>
      </c>
      <c r="B17" s="9">
        <v>13</v>
      </c>
      <c r="C17" s="9" t="s">
        <v>29</v>
      </c>
      <c r="D17" s="602"/>
      <c r="E17" s="33"/>
      <c r="F17" s="21">
        <f t="shared" si="0"/>
        <v>1838</v>
      </c>
      <c r="G17" s="21">
        <f t="shared" si="1"/>
        <v>8</v>
      </c>
      <c r="H17" s="23">
        <f t="shared" si="2"/>
        <v>229.75</v>
      </c>
      <c r="I17" s="143">
        <f t="shared" si="3"/>
        <v>259</v>
      </c>
      <c r="J17" s="143">
        <f t="shared" si="4"/>
        <v>693</v>
      </c>
      <c r="K17" s="83"/>
      <c r="L17" s="30">
        <v>221</v>
      </c>
      <c r="M17" s="30">
        <v>239</v>
      </c>
      <c r="N17" s="30">
        <v>214</v>
      </c>
      <c r="O17" s="30">
        <v>245</v>
      </c>
      <c r="P17" s="30">
        <v>226</v>
      </c>
      <c r="Q17" s="31">
        <f t="shared" si="5"/>
        <v>1145</v>
      </c>
      <c r="R17" s="31">
        <f>Q16+Q17</f>
        <v>2106</v>
      </c>
      <c r="S17" s="32">
        <v>259</v>
      </c>
      <c r="T17" s="32">
        <v>227</v>
      </c>
      <c r="U17" s="32">
        <v>207</v>
      </c>
      <c r="V17" s="27">
        <f t="shared" si="6"/>
        <v>1838</v>
      </c>
      <c r="W17" s="31">
        <f>V16+V17</f>
        <v>3358</v>
      </c>
      <c r="X17" s="16"/>
      <c r="Y17" s="16"/>
      <c r="Z17" s="16"/>
      <c r="AA17" s="16"/>
    </row>
    <row r="18" spans="1:27" x14ac:dyDescent="0.3">
      <c r="A18" s="25" t="s">
        <v>196</v>
      </c>
      <c r="B18" s="9">
        <v>13</v>
      </c>
      <c r="C18" s="9" t="s">
        <v>29</v>
      </c>
      <c r="D18" s="592">
        <v>8</v>
      </c>
      <c r="E18" s="34"/>
      <c r="F18" s="21">
        <f t="shared" si="0"/>
        <v>1813</v>
      </c>
      <c r="G18" s="21">
        <f t="shared" si="1"/>
        <v>8</v>
      </c>
      <c r="H18" s="23">
        <f t="shared" si="2"/>
        <v>226.625</v>
      </c>
      <c r="I18" s="143">
        <f t="shared" si="3"/>
        <v>267</v>
      </c>
      <c r="J18" s="143">
        <f t="shared" si="4"/>
        <v>746</v>
      </c>
      <c r="K18" s="82"/>
      <c r="L18" s="28">
        <v>258</v>
      </c>
      <c r="M18" s="28">
        <v>267</v>
      </c>
      <c r="N18" s="28">
        <v>221</v>
      </c>
      <c r="O18" s="28">
        <v>185</v>
      </c>
      <c r="P18" s="28">
        <v>221</v>
      </c>
      <c r="Q18" s="27">
        <f t="shared" si="5"/>
        <v>1152</v>
      </c>
      <c r="R18" s="27"/>
      <c r="S18" s="28">
        <v>220</v>
      </c>
      <c r="T18" s="28">
        <v>215</v>
      </c>
      <c r="U18" s="28">
        <v>226</v>
      </c>
      <c r="V18" s="27">
        <f t="shared" si="6"/>
        <v>1813</v>
      </c>
      <c r="W18" s="27"/>
      <c r="X18" s="16"/>
      <c r="Y18" s="16"/>
      <c r="Z18" s="16"/>
      <c r="AA18" s="16"/>
    </row>
    <row r="19" spans="1:27" x14ac:dyDescent="0.3">
      <c r="A19" s="36" t="s">
        <v>526</v>
      </c>
      <c r="B19" s="9">
        <v>13</v>
      </c>
      <c r="C19" s="9" t="s">
        <v>29</v>
      </c>
      <c r="D19" s="602"/>
      <c r="E19" s="37"/>
      <c r="F19" s="21">
        <f t="shared" si="0"/>
        <v>1512</v>
      </c>
      <c r="G19" s="21">
        <f t="shared" si="1"/>
        <v>8</v>
      </c>
      <c r="H19" s="23">
        <f t="shared" si="2"/>
        <v>189</v>
      </c>
      <c r="I19" s="143">
        <f t="shared" si="3"/>
        <v>224</v>
      </c>
      <c r="J19" s="143">
        <f t="shared" si="4"/>
        <v>548</v>
      </c>
      <c r="K19" s="84"/>
      <c r="L19" s="19">
        <v>212</v>
      </c>
      <c r="M19" s="19">
        <v>169</v>
      </c>
      <c r="N19" s="19">
        <v>160</v>
      </c>
      <c r="O19" s="19">
        <v>199</v>
      </c>
      <c r="P19" s="19">
        <v>224</v>
      </c>
      <c r="Q19" s="21">
        <f t="shared" si="5"/>
        <v>964</v>
      </c>
      <c r="R19" s="31">
        <f>Q18+Q19</f>
        <v>2116</v>
      </c>
      <c r="S19" s="19">
        <v>202</v>
      </c>
      <c r="T19" s="19">
        <v>204</v>
      </c>
      <c r="U19" s="19">
        <v>142</v>
      </c>
      <c r="V19" s="27">
        <f t="shared" si="6"/>
        <v>1512</v>
      </c>
      <c r="W19" s="31">
        <f>V18+V19</f>
        <v>3325</v>
      </c>
      <c r="X19" s="16"/>
      <c r="Y19" s="16"/>
      <c r="Z19" s="16"/>
      <c r="AA19" s="16"/>
    </row>
    <row r="20" spans="1:27" x14ac:dyDescent="0.3">
      <c r="A20" s="25" t="s">
        <v>125</v>
      </c>
      <c r="B20" s="9">
        <v>13</v>
      </c>
      <c r="C20" s="9" t="s">
        <v>29</v>
      </c>
      <c r="D20" s="592">
        <v>9</v>
      </c>
      <c r="E20" s="34"/>
      <c r="F20" s="21">
        <f t="shared" si="0"/>
        <v>1418</v>
      </c>
      <c r="G20" s="21">
        <f t="shared" si="1"/>
        <v>8</v>
      </c>
      <c r="H20" s="23">
        <f t="shared" si="2"/>
        <v>177.25</v>
      </c>
      <c r="I20" s="143">
        <f t="shared" si="3"/>
        <v>224</v>
      </c>
      <c r="J20" s="143">
        <f t="shared" si="4"/>
        <v>512</v>
      </c>
      <c r="K20" s="82"/>
      <c r="L20" s="28">
        <v>160</v>
      </c>
      <c r="M20" s="28">
        <v>168</v>
      </c>
      <c r="N20" s="28">
        <v>184</v>
      </c>
      <c r="O20" s="28">
        <v>185</v>
      </c>
      <c r="P20" s="28">
        <v>224</v>
      </c>
      <c r="Q20" s="27">
        <f t="shared" ref="Q20:Q49" si="7">SUM(L20:P20)</f>
        <v>921</v>
      </c>
      <c r="R20" s="27"/>
      <c r="S20" s="28">
        <v>192</v>
      </c>
      <c r="T20" s="28">
        <v>155</v>
      </c>
      <c r="U20" s="28">
        <v>150</v>
      </c>
      <c r="V20" s="27">
        <f t="shared" si="6"/>
        <v>1418</v>
      </c>
      <c r="W20" s="27"/>
      <c r="X20" s="16"/>
      <c r="Y20" s="16"/>
      <c r="Z20" s="16"/>
      <c r="AA20" s="16"/>
    </row>
    <row r="21" spans="1:27" x14ac:dyDescent="0.3">
      <c r="A21" s="36" t="s">
        <v>527</v>
      </c>
      <c r="B21" s="9">
        <v>13</v>
      </c>
      <c r="C21" s="9" t="s">
        <v>29</v>
      </c>
      <c r="D21" s="602"/>
      <c r="E21" s="37"/>
      <c r="F21" s="21">
        <f t="shared" si="0"/>
        <v>1721</v>
      </c>
      <c r="G21" s="21">
        <f t="shared" si="1"/>
        <v>8</v>
      </c>
      <c r="H21" s="23">
        <f t="shared" si="2"/>
        <v>215.125</v>
      </c>
      <c r="I21" s="143">
        <f t="shared" si="3"/>
        <v>256</v>
      </c>
      <c r="J21" s="143">
        <f t="shared" si="4"/>
        <v>665</v>
      </c>
      <c r="K21" s="84"/>
      <c r="L21" s="19">
        <v>196</v>
      </c>
      <c r="M21" s="19">
        <v>213</v>
      </c>
      <c r="N21" s="19">
        <v>256</v>
      </c>
      <c r="O21" s="19">
        <v>248</v>
      </c>
      <c r="P21" s="19">
        <v>247</v>
      </c>
      <c r="Q21" s="21">
        <f t="shared" si="7"/>
        <v>1160</v>
      </c>
      <c r="R21" s="31">
        <f>Q20+Q21</f>
        <v>2081</v>
      </c>
      <c r="S21" s="19">
        <v>185</v>
      </c>
      <c r="T21" s="19">
        <v>200</v>
      </c>
      <c r="U21" s="19">
        <v>176</v>
      </c>
      <c r="V21" s="27">
        <f t="shared" si="6"/>
        <v>1721</v>
      </c>
      <c r="W21" s="31">
        <f>V20+V21</f>
        <v>3139</v>
      </c>
      <c r="X21" s="16"/>
      <c r="Y21" s="16"/>
      <c r="Z21" s="16"/>
      <c r="AA21" s="16"/>
    </row>
    <row r="22" spans="1:27" x14ac:dyDescent="0.3">
      <c r="A22" s="25" t="s">
        <v>237</v>
      </c>
      <c r="B22" s="9">
        <v>13</v>
      </c>
      <c r="C22" s="9" t="s">
        <v>29</v>
      </c>
      <c r="D22" s="592">
        <v>10</v>
      </c>
      <c r="E22" s="34"/>
      <c r="F22" s="21">
        <f t="shared" si="0"/>
        <v>1510</v>
      </c>
      <c r="G22" s="21">
        <f t="shared" si="1"/>
        <v>8</v>
      </c>
      <c r="H22" s="23">
        <f t="shared" si="2"/>
        <v>188.75</v>
      </c>
      <c r="I22" s="143">
        <f t="shared" si="3"/>
        <v>246</v>
      </c>
      <c r="J22" s="143">
        <f t="shared" si="4"/>
        <v>593</v>
      </c>
      <c r="K22" s="82"/>
      <c r="L22" s="26">
        <v>185</v>
      </c>
      <c r="M22" s="26">
        <v>165</v>
      </c>
      <c r="N22" s="26">
        <v>243</v>
      </c>
      <c r="O22" s="26">
        <v>201</v>
      </c>
      <c r="P22" s="26">
        <v>246</v>
      </c>
      <c r="Q22" s="27">
        <f t="shared" si="7"/>
        <v>1040</v>
      </c>
      <c r="R22" s="27"/>
      <c r="S22" s="28">
        <v>146</v>
      </c>
      <c r="T22" s="28">
        <v>167</v>
      </c>
      <c r="U22" s="28">
        <v>157</v>
      </c>
      <c r="V22" s="27">
        <f t="shared" si="6"/>
        <v>1510</v>
      </c>
      <c r="W22" s="27"/>
      <c r="X22" s="16"/>
      <c r="Y22" s="16"/>
      <c r="Z22" s="16"/>
      <c r="AA22" s="16"/>
    </row>
    <row r="23" spans="1:27" x14ac:dyDescent="0.3">
      <c r="A23" s="36" t="s">
        <v>528</v>
      </c>
      <c r="B23" s="9">
        <v>13</v>
      </c>
      <c r="C23" s="9" t="s">
        <v>29</v>
      </c>
      <c r="D23" s="602"/>
      <c r="E23" s="37"/>
      <c r="F23" s="21">
        <f t="shared" si="0"/>
        <v>1594</v>
      </c>
      <c r="G23" s="21">
        <f t="shared" si="1"/>
        <v>8</v>
      </c>
      <c r="H23" s="23">
        <f t="shared" si="2"/>
        <v>199.25</v>
      </c>
      <c r="I23" s="143">
        <f t="shared" si="3"/>
        <v>241</v>
      </c>
      <c r="J23" s="143">
        <f t="shared" si="4"/>
        <v>618</v>
      </c>
      <c r="K23" s="84"/>
      <c r="L23" s="19">
        <v>241</v>
      </c>
      <c r="M23" s="19">
        <v>187</v>
      </c>
      <c r="N23" s="19">
        <v>190</v>
      </c>
      <c r="O23" s="19">
        <v>230</v>
      </c>
      <c r="P23" s="19">
        <v>207</v>
      </c>
      <c r="Q23" s="21">
        <f t="shared" si="7"/>
        <v>1055</v>
      </c>
      <c r="R23" s="31">
        <f>Q22+Q23</f>
        <v>2095</v>
      </c>
      <c r="S23" s="19">
        <v>168</v>
      </c>
      <c r="T23" s="19">
        <v>223</v>
      </c>
      <c r="U23" s="19">
        <v>148</v>
      </c>
      <c r="V23" s="72">
        <f t="shared" si="6"/>
        <v>1594</v>
      </c>
      <c r="W23" s="31">
        <f>V22+V23</f>
        <v>3104</v>
      </c>
      <c r="X23" s="16"/>
      <c r="Y23" s="16"/>
      <c r="Z23" s="16"/>
      <c r="AA23" s="16"/>
    </row>
    <row r="24" spans="1:27" x14ac:dyDescent="0.3">
      <c r="A24" s="25" t="s">
        <v>239</v>
      </c>
      <c r="B24" s="9">
        <v>13</v>
      </c>
      <c r="C24" s="9" t="s">
        <v>29</v>
      </c>
      <c r="D24" s="592">
        <v>11</v>
      </c>
      <c r="E24" s="34"/>
      <c r="F24" s="21">
        <f t="shared" si="0"/>
        <v>1035</v>
      </c>
      <c r="G24" s="21">
        <f t="shared" si="1"/>
        <v>5</v>
      </c>
      <c r="H24" s="23">
        <f t="shared" si="2"/>
        <v>207</v>
      </c>
      <c r="I24" s="143">
        <f t="shared" si="3"/>
        <v>252</v>
      </c>
      <c r="J24" s="143">
        <f t="shared" si="4"/>
        <v>668</v>
      </c>
      <c r="K24" s="82"/>
      <c r="L24" s="26">
        <v>210</v>
      </c>
      <c r="M24" s="26">
        <v>206</v>
      </c>
      <c r="N24" s="26">
        <v>252</v>
      </c>
      <c r="O24" s="26">
        <v>191</v>
      </c>
      <c r="P24" s="26">
        <v>176</v>
      </c>
      <c r="Q24" s="27">
        <f t="shared" si="7"/>
        <v>1035</v>
      </c>
      <c r="R24" s="27"/>
      <c r="S24" s="28"/>
      <c r="T24" s="28"/>
      <c r="U24" s="28"/>
      <c r="V24" s="20"/>
      <c r="W24" s="20"/>
      <c r="X24" s="16"/>
      <c r="Y24" s="16"/>
      <c r="Z24" s="16"/>
      <c r="AA24" s="16"/>
    </row>
    <row r="25" spans="1:27" x14ac:dyDescent="0.3">
      <c r="A25" s="36" t="s">
        <v>434</v>
      </c>
      <c r="B25" s="9">
        <v>13</v>
      </c>
      <c r="C25" s="9" t="s">
        <v>29</v>
      </c>
      <c r="D25" s="602"/>
      <c r="E25" s="37"/>
      <c r="F25" s="21">
        <f t="shared" si="0"/>
        <v>1002</v>
      </c>
      <c r="G25" s="21">
        <f t="shared" si="1"/>
        <v>5</v>
      </c>
      <c r="H25" s="23">
        <f t="shared" si="2"/>
        <v>200.4</v>
      </c>
      <c r="I25" s="143">
        <f t="shared" si="3"/>
        <v>222</v>
      </c>
      <c r="J25" s="143">
        <f t="shared" si="4"/>
        <v>626</v>
      </c>
      <c r="K25" s="84"/>
      <c r="L25" s="19">
        <v>222</v>
      </c>
      <c r="M25" s="19">
        <v>201</v>
      </c>
      <c r="N25" s="19">
        <v>203</v>
      </c>
      <c r="O25" s="19">
        <v>195</v>
      </c>
      <c r="P25" s="19">
        <v>181</v>
      </c>
      <c r="Q25" s="21">
        <f t="shared" si="7"/>
        <v>1002</v>
      </c>
      <c r="R25" s="31">
        <f>Q24+Q25</f>
        <v>2037</v>
      </c>
      <c r="S25" s="19"/>
      <c r="T25" s="19"/>
      <c r="U25" s="19"/>
      <c r="V25" s="35"/>
      <c r="W25" s="35"/>
      <c r="X25" s="16"/>
      <c r="Y25" s="16"/>
      <c r="Z25" s="16"/>
      <c r="AA25" s="16"/>
    </row>
    <row r="26" spans="1:27" x14ac:dyDescent="0.3">
      <c r="A26" s="25" t="s">
        <v>146</v>
      </c>
      <c r="B26" s="9">
        <v>13</v>
      </c>
      <c r="C26" s="9" t="s">
        <v>29</v>
      </c>
      <c r="D26" s="592">
        <v>12</v>
      </c>
      <c r="E26" s="34"/>
      <c r="F26" s="21">
        <f t="shared" si="0"/>
        <v>1127</v>
      </c>
      <c r="G26" s="21">
        <f t="shared" si="1"/>
        <v>5</v>
      </c>
      <c r="H26" s="23">
        <f t="shared" si="2"/>
        <v>225.4</v>
      </c>
      <c r="I26" s="143">
        <f t="shared" si="3"/>
        <v>266</v>
      </c>
      <c r="J26" s="143">
        <f t="shared" si="4"/>
        <v>648</v>
      </c>
      <c r="K26" s="82"/>
      <c r="L26" s="26">
        <v>224</v>
      </c>
      <c r="M26" s="26">
        <v>227</v>
      </c>
      <c r="N26" s="26">
        <v>197</v>
      </c>
      <c r="O26" s="26">
        <v>266</v>
      </c>
      <c r="P26" s="26">
        <v>213</v>
      </c>
      <c r="Q26" s="27">
        <f t="shared" si="7"/>
        <v>1127</v>
      </c>
      <c r="R26" s="27"/>
      <c r="S26" s="28"/>
      <c r="T26" s="28"/>
      <c r="U26" s="28"/>
      <c r="V26" s="20"/>
      <c r="W26" s="20"/>
      <c r="X26" s="26"/>
      <c r="Y26" s="26"/>
      <c r="Z26" s="26"/>
      <c r="AA26" s="26"/>
    </row>
    <row r="27" spans="1:27" x14ac:dyDescent="0.3">
      <c r="A27" s="36" t="s">
        <v>134</v>
      </c>
      <c r="B27" s="9">
        <v>13</v>
      </c>
      <c r="C27" s="9" t="s">
        <v>29</v>
      </c>
      <c r="D27" s="593"/>
      <c r="E27" s="37"/>
      <c r="F27" s="21">
        <f t="shared" si="0"/>
        <v>903</v>
      </c>
      <c r="G27" s="21">
        <f t="shared" si="1"/>
        <v>5</v>
      </c>
      <c r="H27" s="23">
        <f t="shared" si="2"/>
        <v>180.6</v>
      </c>
      <c r="I27" s="143">
        <f t="shared" si="3"/>
        <v>217</v>
      </c>
      <c r="J27" s="143">
        <f t="shared" si="4"/>
        <v>539</v>
      </c>
      <c r="K27" s="84"/>
      <c r="L27" s="19">
        <v>171</v>
      </c>
      <c r="M27" s="19">
        <v>173</v>
      </c>
      <c r="N27" s="19">
        <v>195</v>
      </c>
      <c r="O27" s="19">
        <v>147</v>
      </c>
      <c r="P27" s="19">
        <v>217</v>
      </c>
      <c r="Q27" s="21">
        <f>SUM(L27:P27)</f>
        <v>903</v>
      </c>
      <c r="R27" s="21">
        <f>Q26+Q27</f>
        <v>2030</v>
      </c>
      <c r="S27" s="16"/>
      <c r="T27" s="16"/>
      <c r="U27" s="16"/>
      <c r="V27" s="35"/>
      <c r="W27" s="35"/>
      <c r="X27" s="16"/>
      <c r="Y27" s="16"/>
      <c r="Z27" s="16"/>
      <c r="AA27" s="16"/>
    </row>
    <row r="28" spans="1:27" x14ac:dyDescent="0.3">
      <c r="A28" s="25" t="s">
        <v>145</v>
      </c>
      <c r="B28" s="9">
        <v>13</v>
      </c>
      <c r="C28" s="9" t="s">
        <v>29</v>
      </c>
      <c r="D28" s="592">
        <v>13</v>
      </c>
      <c r="E28" s="34"/>
      <c r="F28" s="21">
        <f t="shared" si="0"/>
        <v>981</v>
      </c>
      <c r="G28" s="21">
        <f t="shared" si="1"/>
        <v>5</v>
      </c>
      <c r="H28" s="23">
        <f t="shared" si="2"/>
        <v>196.2</v>
      </c>
      <c r="I28" s="143">
        <f t="shared" si="3"/>
        <v>216</v>
      </c>
      <c r="J28" s="143">
        <f t="shared" si="4"/>
        <v>612</v>
      </c>
      <c r="K28" s="82"/>
      <c r="L28" s="28">
        <v>202</v>
      </c>
      <c r="M28" s="28">
        <v>216</v>
      </c>
      <c r="N28" s="28">
        <v>194</v>
      </c>
      <c r="O28" s="28">
        <v>195</v>
      </c>
      <c r="P28" s="28">
        <v>174</v>
      </c>
      <c r="Q28" s="27">
        <f>SUM(L28:P28)</f>
        <v>981</v>
      </c>
      <c r="R28" s="27"/>
      <c r="S28" s="26"/>
      <c r="T28" s="26"/>
      <c r="U28" s="26"/>
      <c r="V28" s="16"/>
      <c r="W28" s="16"/>
      <c r="X28" s="26"/>
      <c r="Y28" s="26"/>
      <c r="Z28" s="26"/>
      <c r="AA28" s="26"/>
    </row>
    <row r="29" spans="1:27" x14ac:dyDescent="0.3">
      <c r="A29" s="29" t="s">
        <v>191</v>
      </c>
      <c r="B29" s="9">
        <v>13</v>
      </c>
      <c r="C29" s="9" t="s">
        <v>29</v>
      </c>
      <c r="D29" s="602"/>
      <c r="E29" s="33"/>
      <c r="F29" s="21">
        <f t="shared" si="0"/>
        <v>996</v>
      </c>
      <c r="G29" s="21">
        <f t="shared" si="1"/>
        <v>5</v>
      </c>
      <c r="H29" s="23">
        <f t="shared" si="2"/>
        <v>199.2</v>
      </c>
      <c r="I29" s="143">
        <f t="shared" si="3"/>
        <v>224</v>
      </c>
      <c r="J29" s="143">
        <f t="shared" si="4"/>
        <v>615</v>
      </c>
      <c r="K29" s="83"/>
      <c r="L29" s="32">
        <v>224</v>
      </c>
      <c r="M29" s="32">
        <v>201</v>
      </c>
      <c r="N29" s="32">
        <v>190</v>
      </c>
      <c r="O29" s="32">
        <v>174</v>
      </c>
      <c r="P29" s="32">
        <v>207</v>
      </c>
      <c r="Q29" s="31">
        <f t="shared" si="7"/>
        <v>996</v>
      </c>
      <c r="R29" s="21">
        <f>Q28+Q29</f>
        <v>1977</v>
      </c>
      <c r="S29" s="30"/>
      <c r="T29" s="30"/>
      <c r="U29" s="30"/>
      <c r="V29" s="30"/>
      <c r="W29" s="30"/>
      <c r="X29" s="30"/>
      <c r="Y29" s="30"/>
      <c r="Z29" s="30"/>
      <c r="AA29" s="30"/>
    </row>
    <row r="30" spans="1:27" x14ac:dyDescent="0.3">
      <c r="A30" s="25" t="s">
        <v>420</v>
      </c>
      <c r="B30" s="9">
        <v>13</v>
      </c>
      <c r="C30" s="9" t="s">
        <v>29</v>
      </c>
      <c r="D30" s="592">
        <v>14</v>
      </c>
      <c r="E30" s="34"/>
      <c r="F30" s="21">
        <f t="shared" si="0"/>
        <v>891</v>
      </c>
      <c r="G30" s="21">
        <f t="shared" si="1"/>
        <v>5</v>
      </c>
      <c r="H30" s="23">
        <f t="shared" si="2"/>
        <v>178.2</v>
      </c>
      <c r="I30" s="143">
        <f t="shared" si="3"/>
        <v>222</v>
      </c>
      <c r="J30" s="143">
        <f t="shared" si="4"/>
        <v>505</v>
      </c>
      <c r="K30" s="82"/>
      <c r="L30" s="28">
        <v>173</v>
      </c>
      <c r="M30" s="28">
        <v>184</v>
      </c>
      <c r="N30" s="28">
        <v>148</v>
      </c>
      <c r="O30" s="28">
        <v>164</v>
      </c>
      <c r="P30" s="28">
        <v>222</v>
      </c>
      <c r="Q30" s="27">
        <f t="shared" si="7"/>
        <v>891</v>
      </c>
      <c r="R30" s="27"/>
      <c r="S30" s="26"/>
      <c r="T30" s="26"/>
      <c r="U30" s="26"/>
      <c r="V30" s="26"/>
      <c r="W30" s="26"/>
      <c r="X30" s="26"/>
      <c r="Y30" s="26"/>
      <c r="Z30" s="26"/>
      <c r="AA30" s="26"/>
    </row>
    <row r="31" spans="1:27" x14ac:dyDescent="0.3">
      <c r="A31" s="29" t="s">
        <v>529</v>
      </c>
      <c r="B31" s="9">
        <v>13</v>
      </c>
      <c r="C31" s="9" t="s">
        <v>29</v>
      </c>
      <c r="D31" s="602"/>
      <c r="E31" s="33"/>
      <c r="F31" s="21">
        <f t="shared" si="0"/>
        <v>1071</v>
      </c>
      <c r="G31" s="21">
        <f t="shared" si="1"/>
        <v>5</v>
      </c>
      <c r="H31" s="23">
        <f t="shared" si="2"/>
        <v>214.2</v>
      </c>
      <c r="I31" s="143">
        <f t="shared" si="3"/>
        <v>236</v>
      </c>
      <c r="J31" s="143">
        <f t="shared" si="4"/>
        <v>636</v>
      </c>
      <c r="K31" s="83"/>
      <c r="L31" s="32">
        <v>220</v>
      </c>
      <c r="M31" s="32">
        <v>210</v>
      </c>
      <c r="N31" s="32">
        <v>206</v>
      </c>
      <c r="O31" s="32">
        <v>199</v>
      </c>
      <c r="P31" s="32">
        <v>236</v>
      </c>
      <c r="Q31" s="31">
        <f t="shared" si="7"/>
        <v>1071</v>
      </c>
      <c r="R31" s="21">
        <f>Q30+Q31</f>
        <v>1962</v>
      </c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3">
      <c r="A32" s="25" t="s">
        <v>197</v>
      </c>
      <c r="B32" s="9">
        <v>13</v>
      </c>
      <c r="C32" s="9" t="s">
        <v>29</v>
      </c>
      <c r="D32" s="592">
        <v>15</v>
      </c>
      <c r="E32" s="34"/>
      <c r="F32" s="21">
        <f t="shared" si="0"/>
        <v>854</v>
      </c>
      <c r="G32" s="21">
        <f t="shared" si="1"/>
        <v>5</v>
      </c>
      <c r="H32" s="23">
        <f t="shared" si="2"/>
        <v>170.8</v>
      </c>
      <c r="I32" s="143">
        <f t="shared" si="3"/>
        <v>191</v>
      </c>
      <c r="J32" s="143">
        <f t="shared" si="4"/>
        <v>514</v>
      </c>
      <c r="K32" s="82"/>
      <c r="L32" s="28">
        <v>159</v>
      </c>
      <c r="M32" s="28">
        <v>170</v>
      </c>
      <c r="N32" s="28">
        <v>185</v>
      </c>
      <c r="O32" s="28">
        <v>149</v>
      </c>
      <c r="P32" s="28">
        <v>191</v>
      </c>
      <c r="Q32" s="27">
        <f t="shared" si="7"/>
        <v>854</v>
      </c>
      <c r="R32" s="27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3">
      <c r="A33" s="29" t="s">
        <v>135</v>
      </c>
      <c r="B33" s="9">
        <v>13</v>
      </c>
      <c r="C33" s="9" t="s">
        <v>29</v>
      </c>
      <c r="D33" s="602"/>
      <c r="E33" s="33"/>
      <c r="F33" s="21">
        <f t="shared" si="0"/>
        <v>1099</v>
      </c>
      <c r="G33" s="21">
        <f t="shared" si="1"/>
        <v>5</v>
      </c>
      <c r="H33" s="23">
        <f t="shared" si="2"/>
        <v>219.8</v>
      </c>
      <c r="I33" s="143">
        <f t="shared" si="3"/>
        <v>268</v>
      </c>
      <c r="J33" s="143">
        <f t="shared" si="4"/>
        <v>649</v>
      </c>
      <c r="K33" s="83"/>
      <c r="L33" s="32">
        <v>202</v>
      </c>
      <c r="M33" s="32">
        <v>266</v>
      </c>
      <c r="N33" s="32">
        <v>181</v>
      </c>
      <c r="O33" s="32">
        <v>268</v>
      </c>
      <c r="P33" s="32">
        <v>182</v>
      </c>
      <c r="Q33" s="31">
        <f t="shared" si="7"/>
        <v>1099</v>
      </c>
      <c r="R33" s="21">
        <f>Q32+Q33</f>
        <v>1953</v>
      </c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3">
      <c r="A34" s="25" t="s">
        <v>201</v>
      </c>
      <c r="B34" s="9">
        <v>13</v>
      </c>
      <c r="C34" s="9" t="s">
        <v>29</v>
      </c>
      <c r="D34" s="592">
        <v>16</v>
      </c>
      <c r="E34" s="34"/>
      <c r="F34" s="21">
        <f t="shared" si="0"/>
        <v>943</v>
      </c>
      <c r="G34" s="21">
        <f t="shared" si="1"/>
        <v>5</v>
      </c>
      <c r="H34" s="23">
        <f t="shared" si="2"/>
        <v>188.6</v>
      </c>
      <c r="I34" s="143">
        <f t="shared" si="3"/>
        <v>225</v>
      </c>
      <c r="J34" s="143">
        <f t="shared" si="4"/>
        <v>547</v>
      </c>
      <c r="K34" s="82"/>
      <c r="L34" s="28">
        <v>148</v>
      </c>
      <c r="M34" s="28">
        <v>209</v>
      </c>
      <c r="N34" s="28">
        <v>190</v>
      </c>
      <c r="O34" s="28">
        <v>171</v>
      </c>
      <c r="P34" s="28">
        <v>225</v>
      </c>
      <c r="Q34" s="27">
        <f t="shared" si="7"/>
        <v>943</v>
      </c>
      <c r="R34" s="27"/>
      <c r="S34" s="26"/>
      <c r="T34" s="26"/>
      <c r="U34" s="26"/>
      <c r="V34" s="26"/>
      <c r="W34" s="26"/>
      <c r="X34" s="26"/>
      <c r="Y34" s="26"/>
      <c r="Z34" s="26"/>
      <c r="AA34" s="26"/>
    </row>
    <row r="35" spans="1:27" x14ac:dyDescent="0.3">
      <c r="A35" s="29" t="s">
        <v>109</v>
      </c>
      <c r="B35" s="9">
        <v>13</v>
      </c>
      <c r="C35" s="9" t="s">
        <v>29</v>
      </c>
      <c r="D35" s="602"/>
      <c r="E35" s="33"/>
      <c r="F35" s="21">
        <f t="shared" si="0"/>
        <v>996</v>
      </c>
      <c r="G35" s="21">
        <f t="shared" si="1"/>
        <v>5</v>
      </c>
      <c r="H35" s="23">
        <f t="shared" si="2"/>
        <v>199.2</v>
      </c>
      <c r="I35" s="143">
        <f t="shared" si="3"/>
        <v>233</v>
      </c>
      <c r="J35" s="143">
        <f t="shared" si="4"/>
        <v>576</v>
      </c>
      <c r="K35" s="83"/>
      <c r="L35" s="32">
        <v>200</v>
      </c>
      <c r="M35" s="32">
        <v>194</v>
      </c>
      <c r="N35" s="32">
        <v>182</v>
      </c>
      <c r="O35" s="32">
        <v>187</v>
      </c>
      <c r="P35" s="32">
        <v>233</v>
      </c>
      <c r="Q35" s="31">
        <f t="shared" si="7"/>
        <v>996</v>
      </c>
      <c r="R35" s="21">
        <f>Q34+Q35</f>
        <v>1939</v>
      </c>
      <c r="S35" s="30"/>
      <c r="T35" s="30"/>
      <c r="U35" s="30"/>
      <c r="V35" s="30"/>
      <c r="W35" s="30"/>
      <c r="X35" s="30"/>
      <c r="Y35" s="30"/>
      <c r="Z35" s="30"/>
      <c r="AA35" s="30"/>
    </row>
    <row r="36" spans="1:27" x14ac:dyDescent="0.3">
      <c r="A36" s="25" t="s">
        <v>192</v>
      </c>
      <c r="B36" s="9">
        <v>13</v>
      </c>
      <c r="C36" s="9" t="s">
        <v>29</v>
      </c>
      <c r="D36" s="592">
        <v>17</v>
      </c>
      <c r="E36" s="34"/>
      <c r="F36" s="21">
        <f t="shared" ref="F36:F49" si="8">SUM(L36:P36)+SUM(S36:U36)</f>
        <v>893</v>
      </c>
      <c r="G36" s="21">
        <f t="shared" ref="G36:G49" si="9">COUNT(L36,M36,N36,O36,P36,S36,T36,U36)</f>
        <v>5</v>
      </c>
      <c r="H36" s="23">
        <f t="shared" ref="H36:H50" si="10">F36/G36</f>
        <v>178.6</v>
      </c>
      <c r="I36" s="143">
        <f t="shared" si="3"/>
        <v>225</v>
      </c>
      <c r="J36" s="143">
        <f t="shared" si="4"/>
        <v>571</v>
      </c>
      <c r="K36" s="82"/>
      <c r="L36" s="28">
        <v>149</v>
      </c>
      <c r="M36" s="28">
        <v>197</v>
      </c>
      <c r="N36" s="28">
        <v>225</v>
      </c>
      <c r="O36" s="28">
        <v>173</v>
      </c>
      <c r="P36" s="28">
        <v>149</v>
      </c>
      <c r="Q36" s="27">
        <f t="shared" si="7"/>
        <v>893</v>
      </c>
      <c r="R36" s="27"/>
      <c r="S36" s="26"/>
      <c r="T36" s="26"/>
      <c r="U36" s="26"/>
      <c r="V36" s="26"/>
      <c r="W36" s="26"/>
      <c r="X36" s="26"/>
      <c r="Y36" s="26"/>
      <c r="Z36" s="26"/>
      <c r="AA36" s="26"/>
    </row>
    <row r="37" spans="1:27" x14ac:dyDescent="0.3">
      <c r="A37" s="29" t="s">
        <v>530</v>
      </c>
      <c r="B37" s="9">
        <v>13</v>
      </c>
      <c r="C37" s="9" t="s">
        <v>29</v>
      </c>
      <c r="D37" s="602"/>
      <c r="E37" s="33"/>
      <c r="F37" s="21">
        <f t="shared" si="8"/>
        <v>1040</v>
      </c>
      <c r="G37" s="21">
        <f t="shared" si="9"/>
        <v>5</v>
      </c>
      <c r="H37" s="23">
        <f t="shared" si="10"/>
        <v>208</v>
      </c>
      <c r="I37" s="143">
        <f t="shared" si="3"/>
        <v>254</v>
      </c>
      <c r="J37" s="143">
        <f t="shared" si="4"/>
        <v>606</v>
      </c>
      <c r="K37" s="83"/>
      <c r="L37" s="32">
        <v>211</v>
      </c>
      <c r="M37" s="32">
        <v>214</v>
      </c>
      <c r="N37" s="32">
        <v>181</v>
      </c>
      <c r="O37" s="32">
        <v>180</v>
      </c>
      <c r="P37" s="32">
        <v>254</v>
      </c>
      <c r="Q37" s="31">
        <f t="shared" si="7"/>
        <v>1040</v>
      </c>
      <c r="R37" s="21">
        <f>Q36+Q37</f>
        <v>1933</v>
      </c>
      <c r="S37" s="30"/>
      <c r="T37" s="30"/>
      <c r="U37" s="30"/>
      <c r="V37" s="30"/>
      <c r="W37" s="30"/>
      <c r="X37" s="30"/>
      <c r="Y37" s="30"/>
      <c r="Z37" s="30"/>
      <c r="AA37" s="30"/>
    </row>
    <row r="38" spans="1:27" x14ac:dyDescent="0.3">
      <c r="A38" s="25" t="s">
        <v>215</v>
      </c>
      <c r="B38" s="9">
        <v>13</v>
      </c>
      <c r="C38" s="9" t="s">
        <v>29</v>
      </c>
      <c r="D38" s="592">
        <v>18</v>
      </c>
      <c r="E38" s="34"/>
      <c r="F38" s="21">
        <f t="shared" si="8"/>
        <v>931</v>
      </c>
      <c r="G38" s="21">
        <f t="shared" si="9"/>
        <v>5</v>
      </c>
      <c r="H38" s="23">
        <f t="shared" si="10"/>
        <v>186.2</v>
      </c>
      <c r="I38" s="143">
        <f t="shared" si="3"/>
        <v>203</v>
      </c>
      <c r="J38" s="143">
        <f t="shared" si="4"/>
        <v>547</v>
      </c>
      <c r="K38" s="82"/>
      <c r="L38" s="28">
        <v>171</v>
      </c>
      <c r="M38" s="28">
        <v>189</v>
      </c>
      <c r="N38" s="28">
        <v>187</v>
      </c>
      <c r="O38" s="28">
        <v>181</v>
      </c>
      <c r="P38" s="28">
        <v>203</v>
      </c>
      <c r="Q38" s="27">
        <f t="shared" si="7"/>
        <v>931</v>
      </c>
      <c r="R38" s="27"/>
      <c r="S38" s="26"/>
      <c r="T38" s="26"/>
      <c r="U38" s="26"/>
      <c r="V38" s="26"/>
      <c r="W38" s="26"/>
      <c r="X38" s="26"/>
      <c r="Y38" s="26"/>
      <c r="Z38" s="26"/>
      <c r="AA38" s="26"/>
    </row>
    <row r="39" spans="1:27" x14ac:dyDescent="0.3">
      <c r="A39" s="29" t="s">
        <v>213</v>
      </c>
      <c r="B39" s="9">
        <v>13</v>
      </c>
      <c r="C39" s="9" t="s">
        <v>29</v>
      </c>
      <c r="D39" s="602"/>
      <c r="E39" s="42"/>
      <c r="F39" s="21">
        <f t="shared" si="8"/>
        <v>949</v>
      </c>
      <c r="G39" s="21">
        <f t="shared" si="9"/>
        <v>5</v>
      </c>
      <c r="H39" s="23">
        <f t="shared" si="10"/>
        <v>189.8</v>
      </c>
      <c r="I39" s="143">
        <f t="shared" si="3"/>
        <v>222</v>
      </c>
      <c r="J39" s="143">
        <f t="shared" si="4"/>
        <v>581</v>
      </c>
      <c r="K39" s="83"/>
      <c r="L39" s="32">
        <v>222</v>
      </c>
      <c r="M39" s="32">
        <v>202</v>
      </c>
      <c r="N39" s="32">
        <v>157</v>
      </c>
      <c r="O39" s="32">
        <v>157</v>
      </c>
      <c r="P39" s="32">
        <v>211</v>
      </c>
      <c r="Q39" s="31">
        <f t="shared" si="7"/>
        <v>949</v>
      </c>
      <c r="R39" s="21">
        <f>Q38+Q39</f>
        <v>1880</v>
      </c>
      <c r="S39" s="30"/>
      <c r="T39" s="30"/>
      <c r="U39" s="30"/>
      <c r="V39" s="30"/>
      <c r="W39" s="30"/>
      <c r="X39" s="30"/>
      <c r="Y39" s="30"/>
      <c r="Z39" s="30"/>
      <c r="AA39" s="30"/>
    </row>
    <row r="40" spans="1:27" x14ac:dyDescent="0.3">
      <c r="A40" s="25" t="s">
        <v>195</v>
      </c>
      <c r="B40" s="9">
        <v>13</v>
      </c>
      <c r="C40" s="9" t="s">
        <v>29</v>
      </c>
      <c r="D40" s="592">
        <v>19</v>
      </c>
      <c r="E40" s="43"/>
      <c r="F40" s="21">
        <f t="shared" si="8"/>
        <v>937</v>
      </c>
      <c r="G40" s="21">
        <f t="shared" si="9"/>
        <v>5</v>
      </c>
      <c r="H40" s="23">
        <f t="shared" si="10"/>
        <v>187.4</v>
      </c>
      <c r="I40" s="143">
        <f t="shared" si="3"/>
        <v>215</v>
      </c>
      <c r="J40" s="143">
        <f t="shared" si="4"/>
        <v>534</v>
      </c>
      <c r="K40" s="82"/>
      <c r="L40" s="28">
        <v>194</v>
      </c>
      <c r="M40" s="28">
        <v>172</v>
      </c>
      <c r="N40" s="28">
        <v>168</v>
      </c>
      <c r="O40" s="28">
        <v>188</v>
      </c>
      <c r="P40" s="28">
        <v>215</v>
      </c>
      <c r="Q40" s="27">
        <f t="shared" si="7"/>
        <v>937</v>
      </c>
      <c r="R40" s="27"/>
      <c r="S40" s="26"/>
      <c r="T40" s="26"/>
      <c r="U40" s="26"/>
      <c r="V40" s="26"/>
      <c r="W40" s="26"/>
      <c r="X40" s="26"/>
      <c r="Y40" s="26"/>
      <c r="Z40" s="26"/>
      <c r="AA40" s="26"/>
    </row>
    <row r="41" spans="1:27" x14ac:dyDescent="0.3">
      <c r="A41" s="29" t="s">
        <v>263</v>
      </c>
      <c r="B41" s="9">
        <v>13</v>
      </c>
      <c r="C41" s="9" t="s">
        <v>29</v>
      </c>
      <c r="D41" s="602"/>
      <c r="E41" s="42"/>
      <c r="F41" s="21">
        <f t="shared" si="8"/>
        <v>939</v>
      </c>
      <c r="G41" s="21">
        <f t="shared" si="9"/>
        <v>5</v>
      </c>
      <c r="H41" s="23">
        <f t="shared" si="10"/>
        <v>187.8</v>
      </c>
      <c r="I41" s="143">
        <f t="shared" si="3"/>
        <v>215</v>
      </c>
      <c r="J41" s="143">
        <f t="shared" si="4"/>
        <v>552</v>
      </c>
      <c r="K41" s="83"/>
      <c r="L41" s="32">
        <v>164</v>
      </c>
      <c r="M41" s="32">
        <v>173</v>
      </c>
      <c r="N41" s="32">
        <v>215</v>
      </c>
      <c r="O41" s="32">
        <v>203</v>
      </c>
      <c r="P41" s="32">
        <v>184</v>
      </c>
      <c r="Q41" s="31">
        <f t="shared" si="7"/>
        <v>939</v>
      </c>
      <c r="R41" s="21">
        <f>Q40+Q41</f>
        <v>1876</v>
      </c>
      <c r="S41" s="30"/>
      <c r="T41" s="30"/>
      <c r="U41" s="30"/>
      <c r="V41" s="30"/>
      <c r="W41" s="30"/>
      <c r="X41" s="30"/>
      <c r="Y41" s="30"/>
      <c r="Z41" s="30"/>
      <c r="AA41" s="30"/>
    </row>
    <row r="42" spans="1:27" x14ac:dyDescent="0.3">
      <c r="A42" s="25" t="s">
        <v>203</v>
      </c>
      <c r="B42" s="9">
        <v>13</v>
      </c>
      <c r="C42" s="9" t="s">
        <v>29</v>
      </c>
      <c r="D42" s="592">
        <v>20</v>
      </c>
      <c r="E42" s="43"/>
      <c r="F42" s="21">
        <f t="shared" si="8"/>
        <v>848</v>
      </c>
      <c r="G42" s="21">
        <f t="shared" si="9"/>
        <v>5</v>
      </c>
      <c r="H42" s="23">
        <f t="shared" si="10"/>
        <v>169.6</v>
      </c>
      <c r="I42" s="143">
        <f t="shared" si="3"/>
        <v>209</v>
      </c>
      <c r="J42" s="143">
        <f t="shared" si="4"/>
        <v>531</v>
      </c>
      <c r="K42" s="82"/>
      <c r="L42" s="28">
        <v>209</v>
      </c>
      <c r="M42" s="28">
        <v>128</v>
      </c>
      <c r="N42" s="28">
        <v>194</v>
      </c>
      <c r="O42" s="28">
        <v>167</v>
      </c>
      <c r="P42" s="28">
        <v>150</v>
      </c>
      <c r="Q42" s="27">
        <f t="shared" si="7"/>
        <v>848</v>
      </c>
      <c r="R42" s="27"/>
      <c r="S42" s="26"/>
      <c r="T42" s="26"/>
      <c r="U42" s="26"/>
      <c r="V42" s="26"/>
      <c r="W42" s="26"/>
      <c r="X42" s="26"/>
      <c r="Y42" s="26"/>
      <c r="Z42" s="26"/>
      <c r="AA42" s="26"/>
    </row>
    <row r="43" spans="1:27" x14ac:dyDescent="0.3">
      <c r="A43" s="29" t="s">
        <v>531</v>
      </c>
      <c r="B43" s="9">
        <v>13</v>
      </c>
      <c r="C43" s="9" t="s">
        <v>29</v>
      </c>
      <c r="D43" s="602"/>
      <c r="E43" s="42"/>
      <c r="F43" s="21">
        <f t="shared" si="8"/>
        <v>972</v>
      </c>
      <c r="G43" s="21">
        <f t="shared" si="9"/>
        <v>5</v>
      </c>
      <c r="H43" s="23">
        <f t="shared" si="10"/>
        <v>194.4</v>
      </c>
      <c r="I43" s="143">
        <f t="shared" si="3"/>
        <v>210</v>
      </c>
      <c r="J43" s="143">
        <f t="shared" si="4"/>
        <v>569</v>
      </c>
      <c r="K43" s="83"/>
      <c r="L43" s="32">
        <v>203</v>
      </c>
      <c r="M43" s="32">
        <v>204</v>
      </c>
      <c r="N43" s="32">
        <v>162</v>
      </c>
      <c r="O43" s="32">
        <v>210</v>
      </c>
      <c r="P43" s="32">
        <v>193</v>
      </c>
      <c r="Q43" s="31">
        <f t="shared" si="7"/>
        <v>972</v>
      </c>
      <c r="R43" s="21">
        <f>Q42+Q43</f>
        <v>1820</v>
      </c>
      <c r="S43" s="30"/>
      <c r="T43" s="30"/>
      <c r="U43" s="30"/>
      <c r="V43" s="30"/>
      <c r="W43" s="30"/>
      <c r="X43" s="30"/>
      <c r="Y43" s="30"/>
      <c r="Z43" s="30"/>
      <c r="AA43" s="30"/>
    </row>
    <row r="44" spans="1:27" x14ac:dyDescent="0.3">
      <c r="A44" s="25" t="s">
        <v>210</v>
      </c>
      <c r="B44" s="9">
        <v>13</v>
      </c>
      <c r="C44" s="9" t="s">
        <v>29</v>
      </c>
      <c r="D44" s="592" t="s">
        <v>14</v>
      </c>
      <c r="E44" s="43"/>
      <c r="F44" s="21">
        <f t="shared" si="8"/>
        <v>786</v>
      </c>
      <c r="G44" s="21">
        <f t="shared" si="9"/>
        <v>5</v>
      </c>
      <c r="H44" s="23">
        <f t="shared" si="10"/>
        <v>157.19999999999999</v>
      </c>
      <c r="I44" s="143">
        <f t="shared" si="3"/>
        <v>179</v>
      </c>
      <c r="J44" s="143">
        <f t="shared" si="4"/>
        <v>460</v>
      </c>
      <c r="K44" s="82"/>
      <c r="L44" s="28">
        <v>144</v>
      </c>
      <c r="M44" s="28">
        <v>166</v>
      </c>
      <c r="N44" s="28">
        <v>150</v>
      </c>
      <c r="O44" s="28">
        <v>147</v>
      </c>
      <c r="P44" s="28">
        <v>179</v>
      </c>
      <c r="Q44" s="27">
        <f t="shared" si="7"/>
        <v>786</v>
      </c>
      <c r="R44" s="27"/>
      <c r="S44" s="26"/>
      <c r="T44" s="26"/>
      <c r="U44" s="26"/>
      <c r="V44" s="26"/>
      <c r="W44" s="26"/>
      <c r="X44" s="26"/>
      <c r="Y44" s="26"/>
      <c r="Z44" s="26"/>
      <c r="AA44" s="26"/>
    </row>
    <row r="45" spans="1:27" x14ac:dyDescent="0.3">
      <c r="A45" s="29" t="s">
        <v>188</v>
      </c>
      <c r="B45" s="9">
        <v>13</v>
      </c>
      <c r="C45" s="9" t="s">
        <v>29</v>
      </c>
      <c r="D45" s="602"/>
      <c r="E45" s="42"/>
      <c r="F45" s="21">
        <f t="shared" si="8"/>
        <v>988</v>
      </c>
      <c r="G45" s="21">
        <f t="shared" si="9"/>
        <v>5</v>
      </c>
      <c r="H45" s="23">
        <f t="shared" si="10"/>
        <v>197.6</v>
      </c>
      <c r="I45" s="143">
        <f t="shared" si="3"/>
        <v>242</v>
      </c>
      <c r="J45" s="143">
        <f t="shared" si="4"/>
        <v>627</v>
      </c>
      <c r="K45" s="83"/>
      <c r="L45" s="32">
        <v>191</v>
      </c>
      <c r="M45" s="32">
        <v>242</v>
      </c>
      <c r="N45" s="32">
        <v>194</v>
      </c>
      <c r="O45" s="32">
        <v>200</v>
      </c>
      <c r="P45" s="32">
        <v>161</v>
      </c>
      <c r="Q45" s="31">
        <f t="shared" si="7"/>
        <v>988</v>
      </c>
      <c r="R45" s="21">
        <f>Q44+Q45</f>
        <v>1774</v>
      </c>
      <c r="S45" s="30"/>
      <c r="T45" s="30"/>
      <c r="U45" s="30"/>
      <c r="V45" s="30"/>
      <c r="W45" s="30"/>
      <c r="X45" s="30"/>
      <c r="Y45" s="30"/>
      <c r="Z45" s="30"/>
      <c r="AA45" s="30"/>
    </row>
    <row r="46" spans="1:27" x14ac:dyDescent="0.3">
      <c r="A46" s="25" t="s">
        <v>144</v>
      </c>
      <c r="B46" s="9">
        <v>13</v>
      </c>
      <c r="C46" s="9" t="s">
        <v>29</v>
      </c>
      <c r="D46" s="592" t="s">
        <v>14</v>
      </c>
      <c r="E46" s="43"/>
      <c r="F46" s="21">
        <f t="shared" si="8"/>
        <v>895</v>
      </c>
      <c r="G46" s="21">
        <f t="shared" si="9"/>
        <v>5</v>
      </c>
      <c r="H46" s="23">
        <f t="shared" si="10"/>
        <v>179</v>
      </c>
      <c r="I46" s="143">
        <f t="shared" si="3"/>
        <v>229</v>
      </c>
      <c r="J46" s="143">
        <f t="shared" si="4"/>
        <v>483</v>
      </c>
      <c r="K46" s="82"/>
      <c r="L46" s="28">
        <v>142</v>
      </c>
      <c r="M46" s="28">
        <v>169</v>
      </c>
      <c r="N46" s="28">
        <v>172</v>
      </c>
      <c r="O46" s="28">
        <v>229</v>
      </c>
      <c r="P46" s="28">
        <v>183</v>
      </c>
      <c r="Q46" s="27">
        <f t="shared" si="7"/>
        <v>895</v>
      </c>
      <c r="R46" s="27"/>
      <c r="S46" s="26"/>
      <c r="T46" s="26"/>
      <c r="U46" s="26"/>
      <c r="V46" s="26"/>
      <c r="W46" s="26"/>
      <c r="X46" s="26"/>
      <c r="Y46" s="26"/>
      <c r="Z46" s="26"/>
      <c r="AA46" s="26"/>
    </row>
    <row r="47" spans="1:27" x14ac:dyDescent="0.3">
      <c r="A47" s="29" t="s">
        <v>136</v>
      </c>
      <c r="B47" s="9">
        <v>13</v>
      </c>
      <c r="C47" s="9" t="s">
        <v>29</v>
      </c>
      <c r="D47" s="602"/>
      <c r="E47" s="42"/>
      <c r="F47" s="21">
        <f t="shared" si="8"/>
        <v>879</v>
      </c>
      <c r="G47" s="21">
        <f t="shared" si="9"/>
        <v>5</v>
      </c>
      <c r="H47" s="23">
        <f t="shared" si="10"/>
        <v>175.8</v>
      </c>
      <c r="I47" s="143">
        <f t="shared" si="3"/>
        <v>206</v>
      </c>
      <c r="J47" s="143">
        <f t="shared" si="4"/>
        <v>543</v>
      </c>
      <c r="K47" s="83"/>
      <c r="L47" s="32">
        <v>158</v>
      </c>
      <c r="M47" s="32">
        <v>206</v>
      </c>
      <c r="N47" s="32">
        <v>179</v>
      </c>
      <c r="O47" s="32">
        <v>168</v>
      </c>
      <c r="P47" s="32">
        <v>168</v>
      </c>
      <c r="Q47" s="31">
        <f t="shared" si="7"/>
        <v>879</v>
      </c>
      <c r="R47" s="21">
        <f>Q46+Q47</f>
        <v>1774</v>
      </c>
      <c r="S47" s="30"/>
      <c r="T47" s="30"/>
      <c r="U47" s="30"/>
      <c r="V47" s="30"/>
      <c r="W47" s="30"/>
      <c r="X47" s="30"/>
      <c r="Y47" s="30"/>
      <c r="Z47" s="30"/>
      <c r="AA47" s="30"/>
    </row>
    <row r="48" spans="1:27" x14ac:dyDescent="0.3">
      <c r="A48" s="25" t="s">
        <v>532</v>
      </c>
      <c r="B48" s="9">
        <v>13</v>
      </c>
      <c r="C48" s="9" t="s">
        <v>29</v>
      </c>
      <c r="D48" s="592">
        <v>23</v>
      </c>
      <c r="E48" s="43"/>
      <c r="F48" s="21">
        <f t="shared" si="8"/>
        <v>793</v>
      </c>
      <c r="G48" s="21">
        <f t="shared" si="9"/>
        <v>4</v>
      </c>
      <c r="H48" s="23">
        <f t="shared" si="10"/>
        <v>198.25</v>
      </c>
      <c r="I48" s="143">
        <f t="shared" si="3"/>
        <v>215</v>
      </c>
      <c r="J48" s="143">
        <f t="shared" si="4"/>
        <v>589</v>
      </c>
      <c r="K48" s="82"/>
      <c r="L48" s="28">
        <v>168</v>
      </c>
      <c r="M48" s="28">
        <v>215</v>
      </c>
      <c r="N48" s="28">
        <v>206</v>
      </c>
      <c r="O48" s="28">
        <v>204</v>
      </c>
      <c r="P48" s="28"/>
      <c r="Q48" s="27">
        <f t="shared" si="7"/>
        <v>793</v>
      </c>
      <c r="R48" s="27"/>
      <c r="S48" s="26"/>
      <c r="T48" s="26"/>
      <c r="U48" s="26"/>
      <c r="V48" s="26"/>
      <c r="W48" s="26"/>
      <c r="X48" s="26"/>
      <c r="Y48" s="26"/>
      <c r="Z48" s="26"/>
      <c r="AA48" s="26"/>
    </row>
    <row r="49" spans="1:32" x14ac:dyDescent="0.3">
      <c r="A49" s="29" t="s">
        <v>264</v>
      </c>
      <c r="B49" s="9">
        <v>13</v>
      </c>
      <c r="C49" s="9" t="s">
        <v>29</v>
      </c>
      <c r="D49" s="602"/>
      <c r="E49" s="42"/>
      <c r="F49" s="21">
        <f t="shared" si="8"/>
        <v>776</v>
      </c>
      <c r="G49" s="21">
        <f t="shared" si="9"/>
        <v>4</v>
      </c>
      <c r="H49" s="23">
        <f t="shared" si="10"/>
        <v>194</v>
      </c>
      <c r="I49" s="143">
        <f t="shared" si="3"/>
        <v>213</v>
      </c>
      <c r="J49" s="143">
        <f t="shared" si="4"/>
        <v>596</v>
      </c>
      <c r="K49" s="83"/>
      <c r="L49" s="32">
        <v>182</v>
      </c>
      <c r="M49" s="32">
        <v>201</v>
      </c>
      <c r="N49" s="32">
        <v>213</v>
      </c>
      <c r="O49" s="32">
        <v>180</v>
      </c>
      <c r="P49" s="32"/>
      <c r="Q49" s="21">
        <f t="shared" si="7"/>
        <v>776</v>
      </c>
      <c r="R49" s="21">
        <f>Q48+Q49</f>
        <v>1569</v>
      </c>
      <c r="S49" s="30"/>
      <c r="T49" s="30"/>
      <c r="U49" s="30"/>
      <c r="V49" s="30"/>
      <c r="W49" s="30"/>
      <c r="X49" s="30"/>
      <c r="Y49" s="30"/>
      <c r="Z49" s="30"/>
      <c r="AA49" s="30"/>
    </row>
    <row r="50" spans="1:32" x14ac:dyDescent="0.3">
      <c r="A50" s="84"/>
      <c r="B50" s="84"/>
      <c r="C50" s="84"/>
      <c r="D50" s="288"/>
      <c r="E50" s="16"/>
      <c r="F50" s="21">
        <f>SUM(F4:F49)</f>
        <v>58113</v>
      </c>
      <c r="G50" s="21">
        <f>SUM(G4:G49)</f>
        <v>288</v>
      </c>
      <c r="H50" s="23">
        <f t="shared" si="10"/>
        <v>201.78125</v>
      </c>
      <c r="I50" s="141"/>
      <c r="J50" s="141"/>
      <c r="K50" s="84"/>
      <c r="L50" s="19">
        <f>AVERAGE(L4:L49)</f>
        <v>201.7608695652174</v>
      </c>
      <c r="M50" s="19">
        <f t="shared" ref="M50:U50" si="11">AVERAGE(M4:M49)</f>
        <v>203.36956521739131</v>
      </c>
      <c r="N50" s="19">
        <f t="shared" si="11"/>
        <v>198.39130434782609</v>
      </c>
      <c r="O50" s="19">
        <f t="shared" si="11"/>
        <v>196.80434782608697</v>
      </c>
      <c r="P50" s="19">
        <f t="shared" si="11"/>
        <v>207.52272727272728</v>
      </c>
      <c r="Q50" s="19"/>
      <c r="R50" s="19"/>
      <c r="S50" s="19">
        <f t="shared" si="11"/>
        <v>207.6</v>
      </c>
      <c r="T50" s="19">
        <f t="shared" si="11"/>
        <v>205.05</v>
      </c>
      <c r="U50" s="19">
        <f t="shared" si="11"/>
        <v>195.7</v>
      </c>
      <c r="V50" s="16"/>
      <c r="W50" s="16"/>
      <c r="X50" s="16"/>
      <c r="Y50" s="16"/>
      <c r="Z50" s="16"/>
      <c r="AA50" s="16"/>
    </row>
    <row r="51" spans="1:32" x14ac:dyDescent="0.3">
      <c r="AD51" s="20"/>
      <c r="AE51" s="20"/>
      <c r="AF51" s="141"/>
    </row>
    <row r="52" spans="1:32" x14ac:dyDescent="0.3">
      <c r="A52" s="591" t="s">
        <v>46</v>
      </c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</row>
    <row r="53" spans="1:32" x14ac:dyDescent="0.3">
      <c r="A53" s="591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</row>
    <row r="54" spans="1:32" x14ac:dyDescent="0.3">
      <c r="A54" s="24" t="s">
        <v>0</v>
      </c>
      <c r="B54" s="24"/>
      <c r="C54" s="24"/>
      <c r="D54" s="22" t="s">
        <v>2</v>
      </c>
      <c r="E54" s="79">
        <f>SUM(E55:E64)</f>
        <v>870</v>
      </c>
      <c r="F54" s="24" t="s">
        <v>4</v>
      </c>
      <c r="G54" s="24" t="s">
        <v>5</v>
      </c>
      <c r="H54" s="24" t="s">
        <v>6</v>
      </c>
      <c r="I54" s="24"/>
      <c r="J54" s="24"/>
      <c r="K54" s="24" t="s">
        <v>11</v>
      </c>
      <c r="L54" s="24">
        <v>1</v>
      </c>
      <c r="M54" s="24">
        <v>2</v>
      </c>
      <c r="N54" s="24">
        <v>3</v>
      </c>
      <c r="O54" s="24">
        <v>4</v>
      </c>
      <c r="P54" s="24">
        <v>5</v>
      </c>
      <c r="Q54" s="24" t="s">
        <v>8</v>
      </c>
      <c r="R54" s="24" t="s">
        <v>10</v>
      </c>
      <c r="S54" s="24">
        <v>6</v>
      </c>
      <c r="T54" s="24">
        <v>7</v>
      </c>
      <c r="U54" s="24">
        <v>8</v>
      </c>
      <c r="V54" s="24" t="s">
        <v>8</v>
      </c>
      <c r="W54" s="24" t="s">
        <v>10</v>
      </c>
      <c r="X54" s="24">
        <v>9</v>
      </c>
      <c r="Y54" s="24">
        <v>10</v>
      </c>
      <c r="Z54" s="24">
        <v>11</v>
      </c>
      <c r="AA54" s="24">
        <v>12</v>
      </c>
    </row>
    <row r="55" spans="1:32" x14ac:dyDescent="0.3">
      <c r="A55" s="25" t="s">
        <v>533</v>
      </c>
      <c r="B55" s="9">
        <v>13</v>
      </c>
      <c r="C55" s="9" t="s">
        <v>29</v>
      </c>
      <c r="D55" s="592">
        <v>1</v>
      </c>
      <c r="E55" s="40">
        <v>175</v>
      </c>
      <c r="F55" s="21">
        <f t="shared" ref="F55:F106" si="12">SUM(L55:P55)+SUM(S55:U55)</f>
        <v>1250</v>
      </c>
      <c r="G55" s="21">
        <f t="shared" ref="G55:G106" si="13">COUNT(L55,M55,N55,O55,P55,S55,T55,U55)</f>
        <v>8</v>
      </c>
      <c r="H55" s="23">
        <f>F55/G55</f>
        <v>156.25</v>
      </c>
      <c r="I55" s="143">
        <f t="shared" ref="I55:I106" si="14">MAX(L55:P55,S55:U55,X55)</f>
        <v>196</v>
      </c>
      <c r="J55" s="143">
        <f t="shared" ref="J55:J106" si="15">MAX(SUM(L55:N55),SUM(S55:U55))</f>
        <v>469</v>
      </c>
      <c r="K55" s="603">
        <v>61</v>
      </c>
      <c r="L55" s="26">
        <v>160</v>
      </c>
      <c r="M55" s="26">
        <v>165</v>
      </c>
      <c r="N55" s="26">
        <v>144</v>
      </c>
      <c r="O55" s="26">
        <v>196</v>
      </c>
      <c r="P55" s="26">
        <v>130</v>
      </c>
      <c r="Q55" s="27">
        <f t="shared" ref="Q55:Q108" si="16">SUM(L55:P55)</f>
        <v>795</v>
      </c>
      <c r="R55" s="27"/>
      <c r="S55" s="28">
        <v>147</v>
      </c>
      <c r="T55" s="28">
        <v>161</v>
      </c>
      <c r="U55" s="28">
        <v>147</v>
      </c>
      <c r="V55" s="27">
        <f>SUM(Q55:U55)-R55</f>
        <v>1250</v>
      </c>
      <c r="W55" s="27"/>
      <c r="X55" s="605"/>
      <c r="Y55" s="605">
        <v>193</v>
      </c>
      <c r="Z55" s="605">
        <v>145</v>
      </c>
      <c r="AA55" s="605">
        <v>169</v>
      </c>
    </row>
    <row r="56" spans="1:32" x14ac:dyDescent="0.3">
      <c r="A56" s="29" t="s">
        <v>454</v>
      </c>
      <c r="B56" s="9">
        <v>13</v>
      </c>
      <c r="C56" s="9" t="s">
        <v>29</v>
      </c>
      <c r="D56" s="602"/>
      <c r="E56" s="41">
        <v>175</v>
      </c>
      <c r="F56" s="21">
        <f t="shared" si="12"/>
        <v>1539</v>
      </c>
      <c r="G56" s="21">
        <f t="shared" si="13"/>
        <v>8</v>
      </c>
      <c r="H56" s="23">
        <f t="shared" ref="H56:H106" si="17">F56/G56</f>
        <v>192.375</v>
      </c>
      <c r="I56" s="143">
        <f t="shared" si="14"/>
        <v>234</v>
      </c>
      <c r="J56" s="143">
        <f t="shared" si="15"/>
        <v>616</v>
      </c>
      <c r="K56" s="604"/>
      <c r="L56" s="30">
        <v>210</v>
      </c>
      <c r="M56" s="30">
        <v>206</v>
      </c>
      <c r="N56" s="30">
        <v>200</v>
      </c>
      <c r="O56" s="30">
        <v>180</v>
      </c>
      <c r="P56" s="30">
        <v>155</v>
      </c>
      <c r="Q56" s="31">
        <f t="shared" si="16"/>
        <v>951</v>
      </c>
      <c r="R56" s="31">
        <f>Q55+Q56+(K55*5)</f>
        <v>2051</v>
      </c>
      <c r="S56" s="30">
        <v>193</v>
      </c>
      <c r="T56" s="30">
        <v>234</v>
      </c>
      <c r="U56" s="30">
        <v>161</v>
      </c>
      <c r="V56" s="27">
        <f t="shared" ref="V56:V78" si="18">SUM(Q56:U56)-R56</f>
        <v>1539</v>
      </c>
      <c r="W56" s="31">
        <f>V55+V56+(K55*8)</f>
        <v>3277</v>
      </c>
      <c r="X56" s="606"/>
      <c r="Y56" s="606"/>
      <c r="Z56" s="606"/>
      <c r="AA56" s="606"/>
    </row>
    <row r="57" spans="1:32" x14ac:dyDescent="0.3">
      <c r="A57" s="25" t="s">
        <v>534</v>
      </c>
      <c r="B57" s="9">
        <v>13</v>
      </c>
      <c r="C57" s="9" t="s">
        <v>29</v>
      </c>
      <c r="D57" s="592">
        <v>2</v>
      </c>
      <c r="E57" s="40">
        <v>100</v>
      </c>
      <c r="F57" s="21">
        <f t="shared" si="12"/>
        <v>1310</v>
      </c>
      <c r="G57" s="21">
        <f t="shared" si="13"/>
        <v>8</v>
      </c>
      <c r="H57" s="23">
        <f t="shared" si="17"/>
        <v>163.75</v>
      </c>
      <c r="I57" s="143">
        <f t="shared" si="14"/>
        <v>208</v>
      </c>
      <c r="J57" s="143">
        <f t="shared" si="15"/>
        <v>510</v>
      </c>
      <c r="K57" s="603">
        <v>55</v>
      </c>
      <c r="L57" s="26">
        <v>208</v>
      </c>
      <c r="M57" s="26">
        <v>159</v>
      </c>
      <c r="N57" s="26">
        <v>143</v>
      </c>
      <c r="O57" s="26">
        <v>154</v>
      </c>
      <c r="P57" s="26">
        <v>160</v>
      </c>
      <c r="Q57" s="27">
        <f>SUM(L57:P57)</f>
        <v>824</v>
      </c>
      <c r="R57" s="27"/>
      <c r="S57" s="26">
        <v>161</v>
      </c>
      <c r="T57" s="26">
        <v>148</v>
      </c>
      <c r="U57" s="26">
        <v>177</v>
      </c>
      <c r="V57" s="27">
        <f t="shared" si="18"/>
        <v>1310</v>
      </c>
      <c r="W57" s="27"/>
      <c r="X57" s="605"/>
      <c r="Y57" s="605"/>
      <c r="Z57" s="605"/>
      <c r="AA57" s="605">
        <v>165</v>
      </c>
    </row>
    <row r="58" spans="1:32" x14ac:dyDescent="0.3">
      <c r="A58" s="29" t="s">
        <v>113</v>
      </c>
      <c r="B58" s="9">
        <v>13</v>
      </c>
      <c r="C58" s="9" t="s">
        <v>29</v>
      </c>
      <c r="D58" s="602"/>
      <c r="E58" s="41">
        <v>100</v>
      </c>
      <c r="F58" s="21">
        <f t="shared" si="12"/>
        <v>1726</v>
      </c>
      <c r="G58" s="21">
        <f t="shared" si="13"/>
        <v>8</v>
      </c>
      <c r="H58" s="23">
        <f t="shared" si="17"/>
        <v>215.75</v>
      </c>
      <c r="I58" s="143">
        <f t="shared" si="14"/>
        <v>256</v>
      </c>
      <c r="J58" s="143">
        <f t="shared" si="15"/>
        <v>676</v>
      </c>
      <c r="K58" s="604"/>
      <c r="L58" s="30">
        <v>237</v>
      </c>
      <c r="M58" s="30">
        <v>226</v>
      </c>
      <c r="N58" s="30">
        <v>213</v>
      </c>
      <c r="O58" s="30">
        <v>155</v>
      </c>
      <c r="P58" s="30">
        <v>255</v>
      </c>
      <c r="Q58" s="31">
        <f>SUM(L58:P58)</f>
        <v>1086</v>
      </c>
      <c r="R58" s="31">
        <f>Q57+Q58+(K57*5)</f>
        <v>2185</v>
      </c>
      <c r="S58" s="30">
        <v>161</v>
      </c>
      <c r="T58" s="30">
        <v>256</v>
      </c>
      <c r="U58" s="30">
        <v>223</v>
      </c>
      <c r="V58" s="27">
        <f t="shared" si="18"/>
        <v>1726</v>
      </c>
      <c r="W58" s="31">
        <f>V57+V58+(K57*8)</f>
        <v>3476</v>
      </c>
      <c r="X58" s="606"/>
      <c r="Y58" s="606"/>
      <c r="Z58" s="606"/>
      <c r="AA58" s="606"/>
    </row>
    <row r="59" spans="1:32" x14ac:dyDescent="0.3">
      <c r="A59" s="25" t="s">
        <v>512</v>
      </c>
      <c r="B59" s="9">
        <v>13</v>
      </c>
      <c r="C59" s="9" t="s">
        <v>29</v>
      </c>
      <c r="D59" s="592">
        <v>3</v>
      </c>
      <c r="E59" s="40">
        <v>70</v>
      </c>
      <c r="F59" s="21">
        <f t="shared" si="12"/>
        <v>1428</v>
      </c>
      <c r="G59" s="21">
        <f t="shared" si="13"/>
        <v>8</v>
      </c>
      <c r="H59" s="23">
        <f t="shared" si="17"/>
        <v>178.5</v>
      </c>
      <c r="I59" s="143">
        <f t="shared" si="14"/>
        <v>223</v>
      </c>
      <c r="J59" s="143">
        <f t="shared" si="15"/>
        <v>524</v>
      </c>
      <c r="K59" s="603">
        <v>66</v>
      </c>
      <c r="L59" s="26">
        <v>175</v>
      </c>
      <c r="M59" s="26">
        <v>223</v>
      </c>
      <c r="N59" s="26">
        <v>105</v>
      </c>
      <c r="O59" s="26">
        <v>191</v>
      </c>
      <c r="P59" s="26">
        <v>210</v>
      </c>
      <c r="Q59" s="27">
        <f t="shared" si="16"/>
        <v>904</v>
      </c>
      <c r="R59" s="27"/>
      <c r="S59" s="26">
        <v>165</v>
      </c>
      <c r="T59" s="26">
        <v>196</v>
      </c>
      <c r="U59" s="26">
        <v>163</v>
      </c>
      <c r="V59" s="27">
        <f t="shared" si="18"/>
        <v>1428</v>
      </c>
      <c r="W59" s="27"/>
      <c r="X59" s="605"/>
      <c r="Y59" s="605"/>
      <c r="Z59" s="605">
        <v>136</v>
      </c>
      <c r="AA59" s="605"/>
    </row>
    <row r="60" spans="1:32" x14ac:dyDescent="0.3">
      <c r="A60" s="29" t="s">
        <v>535</v>
      </c>
      <c r="B60" s="9">
        <v>13</v>
      </c>
      <c r="C60" s="9" t="s">
        <v>29</v>
      </c>
      <c r="D60" s="602"/>
      <c r="E60" s="41">
        <v>70</v>
      </c>
      <c r="F60" s="21">
        <f t="shared" si="12"/>
        <v>1463</v>
      </c>
      <c r="G60" s="21">
        <f t="shared" si="13"/>
        <v>8</v>
      </c>
      <c r="H60" s="23">
        <f t="shared" si="17"/>
        <v>182.875</v>
      </c>
      <c r="I60" s="143">
        <f t="shared" si="14"/>
        <v>223</v>
      </c>
      <c r="J60" s="143">
        <f t="shared" si="15"/>
        <v>595</v>
      </c>
      <c r="K60" s="604"/>
      <c r="L60" s="30">
        <v>179</v>
      </c>
      <c r="M60" s="30">
        <v>193</v>
      </c>
      <c r="N60" s="30">
        <v>223</v>
      </c>
      <c r="O60" s="30">
        <v>187</v>
      </c>
      <c r="P60" s="30">
        <v>172</v>
      </c>
      <c r="Q60" s="31">
        <f t="shared" si="16"/>
        <v>954</v>
      </c>
      <c r="R60" s="31">
        <f>Q59+Q60+(K59*5)</f>
        <v>2188</v>
      </c>
      <c r="S60" s="30">
        <v>212</v>
      </c>
      <c r="T60" s="30">
        <v>132</v>
      </c>
      <c r="U60" s="30">
        <v>165</v>
      </c>
      <c r="V60" s="27">
        <f t="shared" si="18"/>
        <v>1463</v>
      </c>
      <c r="W60" s="31">
        <f>V59+V60+(K59*8)</f>
        <v>3419</v>
      </c>
      <c r="X60" s="606"/>
      <c r="Y60" s="606"/>
      <c r="Z60" s="606"/>
      <c r="AA60" s="606"/>
    </row>
    <row r="61" spans="1:32" x14ac:dyDescent="0.3">
      <c r="A61" s="25" t="s">
        <v>153</v>
      </c>
      <c r="B61" s="9">
        <v>13</v>
      </c>
      <c r="C61" s="9" t="s">
        <v>29</v>
      </c>
      <c r="D61" s="592">
        <v>4</v>
      </c>
      <c r="E61" s="38">
        <v>50</v>
      </c>
      <c r="F61" s="21">
        <f t="shared" si="12"/>
        <v>1271</v>
      </c>
      <c r="G61" s="21">
        <f t="shared" si="13"/>
        <v>8</v>
      </c>
      <c r="H61" s="23">
        <f t="shared" si="17"/>
        <v>158.875</v>
      </c>
      <c r="I61" s="143">
        <f t="shared" si="14"/>
        <v>179</v>
      </c>
      <c r="J61" s="143">
        <f t="shared" si="15"/>
        <v>499</v>
      </c>
      <c r="K61" s="603">
        <v>74</v>
      </c>
      <c r="L61" s="26">
        <v>179</v>
      </c>
      <c r="M61" s="26">
        <v>174</v>
      </c>
      <c r="N61" s="26">
        <v>146</v>
      </c>
      <c r="O61" s="26">
        <v>137</v>
      </c>
      <c r="P61" s="26">
        <v>157</v>
      </c>
      <c r="Q61" s="27">
        <f t="shared" si="16"/>
        <v>793</v>
      </c>
      <c r="R61" s="27"/>
      <c r="S61" s="26">
        <v>149</v>
      </c>
      <c r="T61" s="26">
        <v>170</v>
      </c>
      <c r="U61" s="26">
        <v>159</v>
      </c>
      <c r="V61" s="27">
        <f t="shared" si="18"/>
        <v>1271</v>
      </c>
      <c r="W61" s="27"/>
      <c r="X61" s="605">
        <v>143</v>
      </c>
      <c r="Y61" s="605">
        <v>173</v>
      </c>
      <c r="Z61" s="605"/>
      <c r="AA61" s="605"/>
    </row>
    <row r="62" spans="1:32" x14ac:dyDescent="0.3">
      <c r="A62" s="29" t="s">
        <v>366</v>
      </c>
      <c r="B62" s="9">
        <v>13</v>
      </c>
      <c r="C62" s="9" t="s">
        <v>29</v>
      </c>
      <c r="D62" s="602"/>
      <c r="E62" s="39">
        <v>50</v>
      </c>
      <c r="F62" s="21">
        <f t="shared" si="12"/>
        <v>1402</v>
      </c>
      <c r="G62" s="21">
        <f t="shared" si="13"/>
        <v>8</v>
      </c>
      <c r="H62" s="23">
        <f t="shared" si="17"/>
        <v>175.25</v>
      </c>
      <c r="I62" s="143">
        <f t="shared" si="14"/>
        <v>205</v>
      </c>
      <c r="J62" s="143">
        <f t="shared" si="15"/>
        <v>558</v>
      </c>
      <c r="K62" s="604"/>
      <c r="L62" s="30">
        <v>180</v>
      </c>
      <c r="M62" s="30">
        <v>205</v>
      </c>
      <c r="N62" s="30">
        <v>173</v>
      </c>
      <c r="O62" s="30">
        <v>128</v>
      </c>
      <c r="P62" s="30">
        <v>193</v>
      </c>
      <c r="Q62" s="31">
        <f t="shared" si="16"/>
        <v>879</v>
      </c>
      <c r="R62" s="31">
        <f>Q61+Q62+(K61*5)</f>
        <v>2042</v>
      </c>
      <c r="S62" s="32">
        <v>150</v>
      </c>
      <c r="T62" s="32">
        <v>203</v>
      </c>
      <c r="U62" s="32">
        <v>170</v>
      </c>
      <c r="V62" s="27">
        <f t="shared" si="18"/>
        <v>1402</v>
      </c>
      <c r="W62" s="31">
        <f>V61+V62+(K61*8)</f>
        <v>3265</v>
      </c>
      <c r="X62" s="606"/>
      <c r="Y62" s="606"/>
      <c r="Z62" s="606"/>
      <c r="AA62" s="606"/>
    </row>
    <row r="63" spans="1:32" x14ac:dyDescent="0.3">
      <c r="A63" s="25" t="s">
        <v>151</v>
      </c>
      <c r="B63" s="9">
        <v>13</v>
      </c>
      <c r="C63" s="9" t="s">
        <v>29</v>
      </c>
      <c r="D63" s="592">
        <v>5</v>
      </c>
      <c r="E63" s="38">
        <v>40</v>
      </c>
      <c r="F63" s="21">
        <f t="shared" si="12"/>
        <v>1120</v>
      </c>
      <c r="G63" s="21">
        <f t="shared" si="13"/>
        <v>8</v>
      </c>
      <c r="H63" s="23">
        <f t="shared" si="17"/>
        <v>140</v>
      </c>
      <c r="I63" s="143">
        <f t="shared" si="14"/>
        <v>170</v>
      </c>
      <c r="J63" s="143">
        <f t="shared" si="15"/>
        <v>451</v>
      </c>
      <c r="K63" s="603">
        <v>79</v>
      </c>
      <c r="L63" s="26">
        <v>170</v>
      </c>
      <c r="M63" s="26">
        <v>132</v>
      </c>
      <c r="N63" s="26">
        <v>149</v>
      </c>
      <c r="O63" s="26">
        <v>141</v>
      </c>
      <c r="P63" s="26">
        <v>146</v>
      </c>
      <c r="Q63" s="27">
        <f t="shared" si="16"/>
        <v>738</v>
      </c>
      <c r="R63" s="27"/>
      <c r="S63" s="26">
        <v>140</v>
      </c>
      <c r="T63" s="26">
        <v>111</v>
      </c>
      <c r="U63" s="26">
        <v>131</v>
      </c>
      <c r="V63" s="27">
        <f t="shared" si="18"/>
        <v>1120</v>
      </c>
      <c r="W63" s="27"/>
      <c r="X63" s="605">
        <v>139</v>
      </c>
      <c r="Y63" s="605"/>
      <c r="Z63" s="605"/>
      <c r="AA63" s="605"/>
    </row>
    <row r="64" spans="1:32" x14ac:dyDescent="0.3">
      <c r="A64" s="29" t="s">
        <v>175</v>
      </c>
      <c r="B64" s="9">
        <v>13</v>
      </c>
      <c r="C64" s="9" t="s">
        <v>29</v>
      </c>
      <c r="D64" s="602"/>
      <c r="E64" s="39">
        <v>40</v>
      </c>
      <c r="F64" s="21">
        <f t="shared" si="12"/>
        <v>1523</v>
      </c>
      <c r="G64" s="21">
        <f t="shared" si="13"/>
        <v>8</v>
      </c>
      <c r="H64" s="23">
        <f t="shared" si="17"/>
        <v>190.375</v>
      </c>
      <c r="I64" s="143">
        <f t="shared" si="14"/>
        <v>215</v>
      </c>
      <c r="J64" s="143">
        <f t="shared" si="15"/>
        <v>564</v>
      </c>
      <c r="K64" s="604"/>
      <c r="L64" s="30">
        <v>182</v>
      </c>
      <c r="M64" s="30">
        <v>181</v>
      </c>
      <c r="N64" s="30">
        <v>199</v>
      </c>
      <c r="O64" s="30">
        <v>192</v>
      </c>
      <c r="P64" s="30">
        <v>205</v>
      </c>
      <c r="Q64" s="31">
        <f t="shared" si="16"/>
        <v>959</v>
      </c>
      <c r="R64" s="31">
        <f>Q63+Q64+(K63*5)</f>
        <v>2092</v>
      </c>
      <c r="S64" s="30">
        <v>153</v>
      </c>
      <c r="T64" s="30">
        <v>215</v>
      </c>
      <c r="U64" s="30">
        <v>196</v>
      </c>
      <c r="V64" s="27">
        <f t="shared" si="18"/>
        <v>1523</v>
      </c>
      <c r="W64" s="31">
        <f>V63+V64+(K63*8)</f>
        <v>3275</v>
      </c>
      <c r="X64" s="606"/>
      <c r="Y64" s="606"/>
      <c r="Z64" s="606"/>
      <c r="AA64" s="606"/>
    </row>
    <row r="65" spans="1:27" x14ac:dyDescent="0.3">
      <c r="A65" s="25" t="s">
        <v>536</v>
      </c>
      <c r="B65" s="9">
        <v>13</v>
      </c>
      <c r="C65" s="9" t="s">
        <v>29</v>
      </c>
      <c r="D65" s="592">
        <v>6</v>
      </c>
      <c r="E65" s="34"/>
      <c r="F65" s="21">
        <f t="shared" si="12"/>
        <v>1337</v>
      </c>
      <c r="G65" s="21">
        <f t="shared" si="13"/>
        <v>8</v>
      </c>
      <c r="H65" s="23">
        <f t="shared" si="17"/>
        <v>167.125</v>
      </c>
      <c r="I65" s="143">
        <f t="shared" si="14"/>
        <v>204</v>
      </c>
      <c r="J65" s="143">
        <f t="shared" si="15"/>
        <v>514</v>
      </c>
      <c r="K65" s="603">
        <v>90</v>
      </c>
      <c r="L65" s="26">
        <v>153</v>
      </c>
      <c r="M65" s="26">
        <v>204</v>
      </c>
      <c r="N65" s="26">
        <v>124</v>
      </c>
      <c r="O65" s="26">
        <v>151</v>
      </c>
      <c r="P65" s="26">
        <v>191</v>
      </c>
      <c r="Q65" s="27">
        <f t="shared" si="16"/>
        <v>823</v>
      </c>
      <c r="R65" s="27"/>
      <c r="S65" s="26">
        <v>174</v>
      </c>
      <c r="T65" s="26">
        <v>152</v>
      </c>
      <c r="U65" s="26">
        <v>188</v>
      </c>
      <c r="V65" s="27">
        <f t="shared" si="18"/>
        <v>1337</v>
      </c>
      <c r="W65" s="27"/>
      <c r="X65" s="26"/>
      <c r="Y65" s="26"/>
      <c r="Z65" s="26"/>
      <c r="AA65" s="26"/>
    </row>
    <row r="66" spans="1:27" x14ac:dyDescent="0.3">
      <c r="A66" s="29" t="s">
        <v>537</v>
      </c>
      <c r="B66" s="9">
        <v>13</v>
      </c>
      <c r="C66" s="9" t="s">
        <v>29</v>
      </c>
      <c r="D66" s="602"/>
      <c r="E66" s="33"/>
      <c r="F66" s="21">
        <f t="shared" si="12"/>
        <v>1201</v>
      </c>
      <c r="G66" s="21">
        <f t="shared" si="13"/>
        <v>8</v>
      </c>
      <c r="H66" s="23">
        <f t="shared" si="17"/>
        <v>150.125</v>
      </c>
      <c r="I66" s="143">
        <f t="shared" si="14"/>
        <v>195</v>
      </c>
      <c r="J66" s="143">
        <f t="shared" si="15"/>
        <v>464</v>
      </c>
      <c r="K66" s="604"/>
      <c r="L66" s="30">
        <v>172</v>
      </c>
      <c r="M66" s="30">
        <v>187</v>
      </c>
      <c r="N66" s="30">
        <v>105</v>
      </c>
      <c r="O66" s="30">
        <v>153</v>
      </c>
      <c r="P66" s="30">
        <v>125</v>
      </c>
      <c r="Q66" s="31">
        <f t="shared" si="16"/>
        <v>742</v>
      </c>
      <c r="R66" s="31">
        <f>Q65+Q66+(K65*5)</f>
        <v>2015</v>
      </c>
      <c r="S66" s="30">
        <v>195</v>
      </c>
      <c r="T66" s="30">
        <v>117</v>
      </c>
      <c r="U66" s="30">
        <v>147</v>
      </c>
      <c r="V66" s="27">
        <f t="shared" si="18"/>
        <v>1201</v>
      </c>
      <c r="W66" s="31">
        <f>V65+V66+(K65*8)</f>
        <v>3258</v>
      </c>
      <c r="X66" s="16"/>
      <c r="Y66" s="16"/>
      <c r="Z66" s="16"/>
      <c r="AA66" s="16"/>
    </row>
    <row r="67" spans="1:27" x14ac:dyDescent="0.3">
      <c r="A67" s="25" t="s">
        <v>538</v>
      </c>
      <c r="B67" s="9">
        <v>13</v>
      </c>
      <c r="C67" s="9" t="s">
        <v>29</v>
      </c>
      <c r="D67" s="592">
        <v>7</v>
      </c>
      <c r="E67" s="34"/>
      <c r="F67" s="21">
        <f t="shared" si="12"/>
        <v>1382</v>
      </c>
      <c r="G67" s="21">
        <f t="shared" si="13"/>
        <v>8</v>
      </c>
      <c r="H67" s="23">
        <f t="shared" si="17"/>
        <v>172.75</v>
      </c>
      <c r="I67" s="143">
        <f t="shared" si="14"/>
        <v>194</v>
      </c>
      <c r="J67" s="143">
        <f t="shared" si="15"/>
        <v>535</v>
      </c>
      <c r="K67" s="603">
        <v>36</v>
      </c>
      <c r="L67" s="26">
        <v>161</v>
      </c>
      <c r="M67" s="26">
        <v>181</v>
      </c>
      <c r="N67" s="26">
        <v>139</v>
      </c>
      <c r="O67" s="26">
        <v>173</v>
      </c>
      <c r="P67" s="26">
        <v>193</v>
      </c>
      <c r="Q67" s="27">
        <f t="shared" si="16"/>
        <v>847</v>
      </c>
      <c r="R67" s="27"/>
      <c r="S67" s="28">
        <v>191</v>
      </c>
      <c r="T67" s="28">
        <v>150</v>
      </c>
      <c r="U67" s="28">
        <v>194</v>
      </c>
      <c r="V67" s="27">
        <f t="shared" si="18"/>
        <v>1382</v>
      </c>
      <c r="W67" s="27"/>
      <c r="X67" s="16"/>
      <c r="Y67" s="16"/>
      <c r="Z67" s="16"/>
      <c r="AA67" s="16"/>
    </row>
    <row r="68" spans="1:27" x14ac:dyDescent="0.3">
      <c r="A68" s="29" t="s">
        <v>181</v>
      </c>
      <c r="B68" s="9">
        <v>13</v>
      </c>
      <c r="C68" s="9" t="s">
        <v>29</v>
      </c>
      <c r="D68" s="602"/>
      <c r="E68" s="33"/>
      <c r="F68" s="21">
        <f t="shared" si="12"/>
        <v>1583</v>
      </c>
      <c r="G68" s="21">
        <f t="shared" si="13"/>
        <v>8</v>
      </c>
      <c r="H68" s="23">
        <f t="shared" si="17"/>
        <v>197.875</v>
      </c>
      <c r="I68" s="143">
        <f t="shared" si="14"/>
        <v>245</v>
      </c>
      <c r="J68" s="143">
        <f t="shared" si="15"/>
        <v>614</v>
      </c>
      <c r="K68" s="604"/>
      <c r="L68" s="30">
        <v>152</v>
      </c>
      <c r="M68" s="30">
        <v>218</v>
      </c>
      <c r="N68" s="30">
        <v>191</v>
      </c>
      <c r="O68" s="30">
        <v>216</v>
      </c>
      <c r="P68" s="30">
        <v>192</v>
      </c>
      <c r="Q68" s="31">
        <f t="shared" si="16"/>
        <v>969</v>
      </c>
      <c r="R68" s="31">
        <f>Q67+Q68+(K67*5)</f>
        <v>1996</v>
      </c>
      <c r="S68" s="32">
        <v>189</v>
      </c>
      <c r="T68" s="32">
        <v>180</v>
      </c>
      <c r="U68" s="32">
        <v>245</v>
      </c>
      <c r="V68" s="27">
        <f t="shared" si="18"/>
        <v>1583</v>
      </c>
      <c r="W68" s="31">
        <f>V67+V68+(K67*8)</f>
        <v>3253</v>
      </c>
      <c r="X68" s="16"/>
      <c r="Y68" s="16"/>
      <c r="Z68" s="16"/>
      <c r="AA68" s="16"/>
    </row>
    <row r="69" spans="1:27" x14ac:dyDescent="0.3">
      <c r="A69" s="25" t="s">
        <v>539</v>
      </c>
      <c r="B69" s="9">
        <v>13</v>
      </c>
      <c r="C69" s="9" t="s">
        <v>29</v>
      </c>
      <c r="D69" s="592">
        <v>8</v>
      </c>
      <c r="E69" s="34"/>
      <c r="F69" s="21">
        <f t="shared" si="12"/>
        <v>1269</v>
      </c>
      <c r="G69" s="21">
        <f t="shared" si="13"/>
        <v>8</v>
      </c>
      <c r="H69" s="23">
        <f t="shared" si="17"/>
        <v>158.625</v>
      </c>
      <c r="I69" s="143">
        <f t="shared" si="14"/>
        <v>202</v>
      </c>
      <c r="J69" s="143">
        <f t="shared" si="15"/>
        <v>531</v>
      </c>
      <c r="K69" s="603">
        <v>59</v>
      </c>
      <c r="L69" s="28">
        <v>202</v>
      </c>
      <c r="M69" s="28">
        <v>169</v>
      </c>
      <c r="N69" s="28">
        <v>160</v>
      </c>
      <c r="O69" s="28">
        <v>172</v>
      </c>
      <c r="P69" s="28">
        <v>148</v>
      </c>
      <c r="Q69" s="27">
        <f t="shared" si="16"/>
        <v>851</v>
      </c>
      <c r="R69" s="27"/>
      <c r="S69" s="28">
        <v>148</v>
      </c>
      <c r="T69" s="28">
        <v>147</v>
      </c>
      <c r="U69" s="28">
        <v>123</v>
      </c>
      <c r="V69" s="27">
        <f t="shared" si="18"/>
        <v>1269</v>
      </c>
      <c r="W69" s="27"/>
      <c r="X69" s="16"/>
      <c r="Y69" s="16"/>
      <c r="Z69" s="16"/>
      <c r="AA69" s="16"/>
    </row>
    <row r="70" spans="1:27" x14ac:dyDescent="0.3">
      <c r="A70" s="36" t="s">
        <v>168</v>
      </c>
      <c r="B70" s="9">
        <v>13</v>
      </c>
      <c r="C70" s="9" t="s">
        <v>29</v>
      </c>
      <c r="D70" s="602"/>
      <c r="E70" s="37"/>
      <c r="F70" s="21">
        <f t="shared" si="12"/>
        <v>1500</v>
      </c>
      <c r="G70" s="21">
        <f t="shared" si="13"/>
        <v>8</v>
      </c>
      <c r="H70" s="23">
        <f t="shared" si="17"/>
        <v>187.5</v>
      </c>
      <c r="I70" s="143">
        <f t="shared" si="14"/>
        <v>227</v>
      </c>
      <c r="J70" s="143">
        <f t="shared" si="15"/>
        <v>608</v>
      </c>
      <c r="K70" s="604"/>
      <c r="L70" s="19">
        <v>171</v>
      </c>
      <c r="M70" s="19">
        <v>227</v>
      </c>
      <c r="N70" s="19">
        <v>190</v>
      </c>
      <c r="O70" s="19">
        <v>154</v>
      </c>
      <c r="P70" s="19">
        <v>150</v>
      </c>
      <c r="Q70" s="21">
        <f t="shared" si="16"/>
        <v>892</v>
      </c>
      <c r="R70" s="31">
        <f>Q69+Q70+(K69*5)</f>
        <v>2038</v>
      </c>
      <c r="S70" s="19">
        <v>213</v>
      </c>
      <c r="T70" s="19">
        <v>214</v>
      </c>
      <c r="U70" s="19">
        <v>181</v>
      </c>
      <c r="V70" s="27">
        <f t="shared" si="18"/>
        <v>1500</v>
      </c>
      <c r="W70" s="31">
        <f>V69+V70+(K69*8)</f>
        <v>3241</v>
      </c>
      <c r="X70" s="16"/>
      <c r="Y70" s="16"/>
      <c r="Z70" s="16"/>
      <c r="AA70" s="16"/>
    </row>
    <row r="71" spans="1:27" x14ac:dyDescent="0.3">
      <c r="A71" s="25" t="s">
        <v>171</v>
      </c>
      <c r="B71" s="9">
        <v>13</v>
      </c>
      <c r="C71" s="9" t="s">
        <v>29</v>
      </c>
      <c r="D71" s="592">
        <v>9</v>
      </c>
      <c r="E71" s="34"/>
      <c r="F71" s="21">
        <f t="shared" si="12"/>
        <v>1120</v>
      </c>
      <c r="G71" s="21">
        <f t="shared" si="13"/>
        <v>8</v>
      </c>
      <c r="H71" s="23">
        <f t="shared" si="17"/>
        <v>140</v>
      </c>
      <c r="I71" s="143">
        <f t="shared" si="14"/>
        <v>153</v>
      </c>
      <c r="J71" s="143">
        <f t="shared" si="15"/>
        <v>445</v>
      </c>
      <c r="K71" s="603">
        <v>64</v>
      </c>
      <c r="L71" s="28">
        <v>143</v>
      </c>
      <c r="M71" s="28">
        <v>149</v>
      </c>
      <c r="N71" s="28">
        <v>153</v>
      </c>
      <c r="O71" s="28">
        <v>138</v>
      </c>
      <c r="P71" s="28">
        <v>153</v>
      </c>
      <c r="Q71" s="27">
        <f t="shared" si="16"/>
        <v>736</v>
      </c>
      <c r="R71" s="27"/>
      <c r="S71" s="28">
        <v>129</v>
      </c>
      <c r="T71" s="28">
        <v>128</v>
      </c>
      <c r="U71" s="28">
        <v>127</v>
      </c>
      <c r="V71" s="27">
        <f t="shared" si="18"/>
        <v>1120</v>
      </c>
      <c r="W71" s="27"/>
      <c r="X71" s="16"/>
      <c r="Y71" s="16"/>
      <c r="Z71" s="16"/>
      <c r="AA71" s="16"/>
    </row>
    <row r="72" spans="1:27" x14ac:dyDescent="0.3">
      <c r="A72" s="36" t="s">
        <v>120</v>
      </c>
      <c r="B72" s="9">
        <v>13</v>
      </c>
      <c r="C72" s="9" t="s">
        <v>29</v>
      </c>
      <c r="D72" s="602"/>
      <c r="E72" s="37"/>
      <c r="F72" s="21">
        <f t="shared" si="12"/>
        <v>1528</v>
      </c>
      <c r="G72" s="21">
        <f t="shared" si="13"/>
        <v>8</v>
      </c>
      <c r="H72" s="23">
        <f t="shared" si="17"/>
        <v>191</v>
      </c>
      <c r="I72" s="143">
        <f t="shared" si="14"/>
        <v>227</v>
      </c>
      <c r="J72" s="143">
        <f t="shared" si="15"/>
        <v>584</v>
      </c>
      <c r="K72" s="604"/>
      <c r="L72" s="19">
        <v>183</v>
      </c>
      <c r="M72" s="19">
        <v>222</v>
      </c>
      <c r="N72" s="19">
        <v>147</v>
      </c>
      <c r="O72" s="19">
        <v>227</v>
      </c>
      <c r="P72" s="19">
        <v>165</v>
      </c>
      <c r="Q72" s="21">
        <f t="shared" si="16"/>
        <v>944</v>
      </c>
      <c r="R72" s="31">
        <f>Q71+Q72+(K71*5)</f>
        <v>2000</v>
      </c>
      <c r="S72" s="19">
        <v>204</v>
      </c>
      <c r="T72" s="19">
        <v>192</v>
      </c>
      <c r="U72" s="19">
        <v>188</v>
      </c>
      <c r="V72" s="27">
        <f t="shared" si="18"/>
        <v>1528</v>
      </c>
      <c r="W72" s="31">
        <f>V71+V72+(K71*8)</f>
        <v>3160</v>
      </c>
      <c r="X72" s="16"/>
      <c r="Y72" s="16"/>
      <c r="Z72" s="16"/>
      <c r="AA72" s="16"/>
    </row>
    <row r="73" spans="1:27" x14ac:dyDescent="0.3">
      <c r="A73" s="25" t="s">
        <v>413</v>
      </c>
      <c r="B73" s="9">
        <v>13</v>
      </c>
      <c r="C73" s="9" t="s">
        <v>29</v>
      </c>
      <c r="D73" s="592" t="s">
        <v>540</v>
      </c>
      <c r="E73" s="34"/>
      <c r="F73" s="21">
        <f t="shared" si="12"/>
        <v>931</v>
      </c>
      <c r="G73" s="21">
        <f t="shared" si="13"/>
        <v>8</v>
      </c>
      <c r="H73" s="23">
        <f t="shared" si="17"/>
        <v>116.375</v>
      </c>
      <c r="I73" s="143">
        <f t="shared" si="14"/>
        <v>150</v>
      </c>
      <c r="J73" s="143">
        <f t="shared" si="15"/>
        <v>377</v>
      </c>
      <c r="K73" s="603">
        <v>117</v>
      </c>
      <c r="L73" s="26">
        <v>108</v>
      </c>
      <c r="M73" s="26">
        <v>119</v>
      </c>
      <c r="N73" s="26">
        <v>150</v>
      </c>
      <c r="O73" s="26">
        <v>137</v>
      </c>
      <c r="P73" s="26">
        <v>102</v>
      </c>
      <c r="Q73" s="27">
        <f t="shared" si="16"/>
        <v>616</v>
      </c>
      <c r="R73" s="27"/>
      <c r="S73" s="28">
        <v>98</v>
      </c>
      <c r="T73" s="28">
        <v>99</v>
      </c>
      <c r="U73" s="28">
        <v>118</v>
      </c>
      <c r="V73" s="27">
        <f t="shared" si="18"/>
        <v>931</v>
      </c>
      <c r="W73" s="27"/>
      <c r="X73" s="16"/>
      <c r="Y73" s="16"/>
      <c r="Z73" s="16"/>
      <c r="AA73" s="16"/>
    </row>
    <row r="74" spans="1:27" x14ac:dyDescent="0.3">
      <c r="A74" s="36" t="s">
        <v>277</v>
      </c>
      <c r="B74" s="9">
        <v>13</v>
      </c>
      <c r="C74" s="9" t="s">
        <v>29</v>
      </c>
      <c r="D74" s="602"/>
      <c r="E74" s="37"/>
      <c r="F74" s="21">
        <f t="shared" si="12"/>
        <v>1273</v>
      </c>
      <c r="G74" s="21">
        <f t="shared" si="13"/>
        <v>8</v>
      </c>
      <c r="H74" s="23">
        <f t="shared" si="17"/>
        <v>159.125</v>
      </c>
      <c r="I74" s="143">
        <f t="shared" si="14"/>
        <v>185</v>
      </c>
      <c r="J74" s="143">
        <f t="shared" si="15"/>
        <v>478</v>
      </c>
      <c r="K74" s="604"/>
      <c r="L74" s="19">
        <v>161</v>
      </c>
      <c r="M74" s="19">
        <v>161</v>
      </c>
      <c r="N74" s="19">
        <v>156</v>
      </c>
      <c r="O74" s="19">
        <v>154</v>
      </c>
      <c r="P74" s="19">
        <v>185</v>
      </c>
      <c r="Q74" s="21">
        <f t="shared" si="16"/>
        <v>817</v>
      </c>
      <c r="R74" s="31">
        <f>Q73+Q74+(K73*5)</f>
        <v>2018</v>
      </c>
      <c r="S74" s="19">
        <v>155</v>
      </c>
      <c r="T74" s="19">
        <v>140</v>
      </c>
      <c r="U74" s="19">
        <v>161</v>
      </c>
      <c r="V74" s="27">
        <f t="shared" si="18"/>
        <v>1273</v>
      </c>
      <c r="W74" s="21">
        <f>V73+V74+(K73*8)</f>
        <v>3140</v>
      </c>
      <c r="X74" s="16"/>
      <c r="Y74" s="16"/>
      <c r="Z74" s="16"/>
      <c r="AA74" s="16"/>
    </row>
    <row r="75" spans="1:27" x14ac:dyDescent="0.3">
      <c r="A75" s="25" t="s">
        <v>369</v>
      </c>
      <c r="B75" s="9">
        <v>13</v>
      </c>
      <c r="C75" s="9" t="s">
        <v>29</v>
      </c>
      <c r="D75" s="592" t="s">
        <v>540</v>
      </c>
      <c r="E75" s="34"/>
      <c r="F75" s="21">
        <f t="shared" si="12"/>
        <v>1209</v>
      </c>
      <c r="G75" s="21">
        <f t="shared" si="13"/>
        <v>8</v>
      </c>
      <c r="H75" s="23">
        <f t="shared" si="17"/>
        <v>151.125</v>
      </c>
      <c r="I75" s="143">
        <f t="shared" si="14"/>
        <v>180</v>
      </c>
      <c r="J75" s="143">
        <f t="shared" si="15"/>
        <v>469</v>
      </c>
      <c r="K75" s="603">
        <v>61</v>
      </c>
      <c r="L75" s="26">
        <v>154</v>
      </c>
      <c r="M75" s="26">
        <v>177</v>
      </c>
      <c r="N75" s="26">
        <v>138</v>
      </c>
      <c r="O75" s="26">
        <v>180</v>
      </c>
      <c r="P75" s="26">
        <v>173</v>
      </c>
      <c r="Q75" s="27">
        <f t="shared" si="16"/>
        <v>822</v>
      </c>
      <c r="R75" s="27"/>
      <c r="S75" s="28">
        <v>147</v>
      </c>
      <c r="T75" s="28">
        <v>114</v>
      </c>
      <c r="U75" s="28">
        <v>126</v>
      </c>
      <c r="V75" s="27">
        <f t="shared" si="18"/>
        <v>1209</v>
      </c>
      <c r="W75" s="27"/>
      <c r="X75" s="16"/>
      <c r="Y75" s="16"/>
      <c r="Z75" s="16"/>
      <c r="AA75" s="16"/>
    </row>
    <row r="76" spans="1:27" x14ac:dyDescent="0.3">
      <c r="A76" s="36" t="s">
        <v>362</v>
      </c>
      <c r="B76" s="9">
        <v>13</v>
      </c>
      <c r="C76" s="9" t="s">
        <v>29</v>
      </c>
      <c r="D76" s="602"/>
      <c r="E76" s="37"/>
      <c r="F76" s="21">
        <f t="shared" si="12"/>
        <v>1443</v>
      </c>
      <c r="G76" s="21">
        <f t="shared" si="13"/>
        <v>8</v>
      </c>
      <c r="H76" s="23">
        <f t="shared" si="17"/>
        <v>180.375</v>
      </c>
      <c r="I76" s="143">
        <f t="shared" si="14"/>
        <v>219</v>
      </c>
      <c r="J76" s="143">
        <f t="shared" si="15"/>
        <v>547</v>
      </c>
      <c r="K76" s="604"/>
      <c r="L76" s="19">
        <v>174</v>
      </c>
      <c r="M76" s="19">
        <v>175</v>
      </c>
      <c r="N76" s="19">
        <v>198</v>
      </c>
      <c r="O76" s="19">
        <v>190</v>
      </c>
      <c r="P76" s="19">
        <v>177</v>
      </c>
      <c r="Q76" s="21">
        <f t="shared" si="16"/>
        <v>914</v>
      </c>
      <c r="R76" s="31">
        <f>Q75+Q76+(K75*5)</f>
        <v>2041</v>
      </c>
      <c r="S76" s="19">
        <v>219</v>
      </c>
      <c r="T76" s="19">
        <v>169</v>
      </c>
      <c r="U76" s="19">
        <v>141</v>
      </c>
      <c r="V76" s="27">
        <f t="shared" si="18"/>
        <v>1443</v>
      </c>
      <c r="W76" s="21">
        <f>V75+V76+(K75*8)</f>
        <v>3140</v>
      </c>
      <c r="X76" s="16"/>
      <c r="Y76" s="16"/>
      <c r="Z76" s="16"/>
      <c r="AA76" s="16"/>
    </row>
    <row r="77" spans="1:27" x14ac:dyDescent="0.3">
      <c r="A77" s="25" t="s">
        <v>396</v>
      </c>
      <c r="B77" s="9">
        <v>13</v>
      </c>
      <c r="C77" s="9" t="s">
        <v>29</v>
      </c>
      <c r="D77" s="592">
        <v>12</v>
      </c>
      <c r="E77" s="34"/>
      <c r="F77" s="21">
        <f t="shared" si="12"/>
        <v>1333</v>
      </c>
      <c r="G77" s="21">
        <f t="shared" si="13"/>
        <v>8</v>
      </c>
      <c r="H77" s="23">
        <f t="shared" si="17"/>
        <v>166.625</v>
      </c>
      <c r="I77" s="143">
        <f t="shared" si="14"/>
        <v>216</v>
      </c>
      <c r="J77" s="143">
        <f t="shared" si="15"/>
        <v>534</v>
      </c>
      <c r="K77" s="603">
        <v>54</v>
      </c>
      <c r="L77" s="26">
        <v>173</v>
      </c>
      <c r="M77" s="26">
        <v>160</v>
      </c>
      <c r="N77" s="26">
        <v>201</v>
      </c>
      <c r="O77" s="26">
        <v>216</v>
      </c>
      <c r="P77" s="26">
        <v>153</v>
      </c>
      <c r="Q77" s="27">
        <f t="shared" si="16"/>
        <v>903</v>
      </c>
      <c r="R77" s="27"/>
      <c r="S77" s="28">
        <v>131</v>
      </c>
      <c r="T77" s="28">
        <v>135</v>
      </c>
      <c r="U77" s="28">
        <v>164</v>
      </c>
      <c r="V77" s="27">
        <f t="shared" si="18"/>
        <v>1333</v>
      </c>
      <c r="W77" s="27"/>
      <c r="X77" s="16"/>
      <c r="Y77" s="16"/>
      <c r="Z77" s="16"/>
      <c r="AA77" s="16"/>
    </row>
    <row r="78" spans="1:27" x14ac:dyDescent="0.3">
      <c r="A78" s="36" t="s">
        <v>174</v>
      </c>
      <c r="B78" s="9">
        <v>13</v>
      </c>
      <c r="C78" s="9" t="s">
        <v>29</v>
      </c>
      <c r="D78" s="593"/>
      <c r="E78" s="37"/>
      <c r="F78" s="21">
        <f t="shared" si="12"/>
        <v>1278</v>
      </c>
      <c r="G78" s="21">
        <f t="shared" si="13"/>
        <v>8</v>
      </c>
      <c r="H78" s="23">
        <f t="shared" si="17"/>
        <v>159.75</v>
      </c>
      <c r="I78" s="143">
        <f t="shared" si="14"/>
        <v>186</v>
      </c>
      <c r="J78" s="143">
        <f t="shared" si="15"/>
        <v>506</v>
      </c>
      <c r="K78" s="604"/>
      <c r="L78" s="19">
        <v>181</v>
      </c>
      <c r="M78" s="19">
        <v>159</v>
      </c>
      <c r="N78" s="19">
        <v>166</v>
      </c>
      <c r="O78" s="19">
        <v>140</v>
      </c>
      <c r="P78" s="19">
        <v>186</v>
      </c>
      <c r="Q78" s="21">
        <f>SUM(L78:P78)</f>
        <v>832</v>
      </c>
      <c r="R78" s="31">
        <f>Q77+Q78+(K77*5)</f>
        <v>2005</v>
      </c>
      <c r="S78" s="19">
        <v>157</v>
      </c>
      <c r="T78" s="19">
        <v>147</v>
      </c>
      <c r="U78" s="19">
        <v>142</v>
      </c>
      <c r="V78" s="27">
        <f t="shared" si="18"/>
        <v>1278</v>
      </c>
      <c r="W78" s="21">
        <f>V77+V78+(K77*8)</f>
        <v>3043</v>
      </c>
      <c r="X78" s="16"/>
      <c r="Y78" s="16"/>
      <c r="Z78" s="16"/>
      <c r="AA78" s="16"/>
    </row>
    <row r="79" spans="1:27" x14ac:dyDescent="0.3">
      <c r="A79" s="25" t="s">
        <v>541</v>
      </c>
      <c r="B79" s="9">
        <v>13</v>
      </c>
      <c r="C79" s="9" t="s">
        <v>29</v>
      </c>
      <c r="D79" s="592">
        <v>13</v>
      </c>
      <c r="E79" s="34"/>
      <c r="F79" s="21">
        <f t="shared" si="12"/>
        <v>888</v>
      </c>
      <c r="G79" s="21">
        <f t="shared" si="13"/>
        <v>5</v>
      </c>
      <c r="H79" s="23">
        <f t="shared" si="17"/>
        <v>177.6</v>
      </c>
      <c r="I79" s="143">
        <f t="shared" si="14"/>
        <v>201</v>
      </c>
      <c r="J79" s="143">
        <f t="shared" si="15"/>
        <v>531</v>
      </c>
      <c r="K79" s="603">
        <v>36</v>
      </c>
      <c r="L79" s="28">
        <v>166</v>
      </c>
      <c r="M79" s="28">
        <v>201</v>
      </c>
      <c r="N79" s="28">
        <v>164</v>
      </c>
      <c r="O79" s="28">
        <v>190</v>
      </c>
      <c r="P79" s="28">
        <v>167</v>
      </c>
      <c r="Q79" s="27">
        <f>SUM(L79:P79)</f>
        <v>888</v>
      </c>
      <c r="R79" s="27"/>
      <c r="S79" s="26"/>
      <c r="T79" s="26"/>
      <c r="U79" s="26"/>
      <c r="V79" s="16"/>
      <c r="W79" s="16"/>
      <c r="X79" s="16"/>
      <c r="Y79" s="16"/>
      <c r="Z79" s="16"/>
      <c r="AA79" s="16"/>
    </row>
    <row r="80" spans="1:27" x14ac:dyDescent="0.3">
      <c r="A80" s="29" t="s">
        <v>337</v>
      </c>
      <c r="B80" s="9">
        <v>13</v>
      </c>
      <c r="C80" s="9" t="s">
        <v>29</v>
      </c>
      <c r="D80" s="602"/>
      <c r="E80" s="33"/>
      <c r="F80" s="21">
        <f t="shared" si="12"/>
        <v>908</v>
      </c>
      <c r="G80" s="21">
        <f t="shared" si="13"/>
        <v>5</v>
      </c>
      <c r="H80" s="23">
        <f t="shared" si="17"/>
        <v>181.6</v>
      </c>
      <c r="I80" s="143">
        <f t="shared" si="14"/>
        <v>213</v>
      </c>
      <c r="J80" s="143">
        <f t="shared" si="15"/>
        <v>567</v>
      </c>
      <c r="K80" s="604"/>
      <c r="L80" s="32">
        <v>187</v>
      </c>
      <c r="M80" s="32">
        <v>167</v>
      </c>
      <c r="N80" s="32">
        <v>213</v>
      </c>
      <c r="O80" s="32">
        <v>189</v>
      </c>
      <c r="P80" s="32">
        <v>152</v>
      </c>
      <c r="Q80" s="31">
        <f t="shared" si="16"/>
        <v>908</v>
      </c>
      <c r="R80" s="31">
        <f>Q79+Q80+(K79*5)</f>
        <v>1976</v>
      </c>
      <c r="S80" s="19"/>
      <c r="T80" s="19"/>
      <c r="U80" s="19"/>
      <c r="V80" s="19"/>
      <c r="W80" s="19"/>
      <c r="X80" s="16"/>
      <c r="Y80" s="16"/>
      <c r="Z80" s="16"/>
      <c r="AA80" s="16"/>
    </row>
    <row r="81" spans="1:27" x14ac:dyDescent="0.3">
      <c r="A81" s="25" t="s">
        <v>180</v>
      </c>
      <c r="B81" s="9">
        <v>13</v>
      </c>
      <c r="C81" s="9" t="s">
        <v>29</v>
      </c>
      <c r="D81" s="592">
        <v>14</v>
      </c>
      <c r="E81" s="34"/>
      <c r="F81" s="21">
        <f t="shared" si="12"/>
        <v>783</v>
      </c>
      <c r="G81" s="21">
        <f t="shared" si="13"/>
        <v>5</v>
      </c>
      <c r="H81" s="23">
        <f t="shared" si="17"/>
        <v>156.6</v>
      </c>
      <c r="I81" s="143">
        <f t="shared" si="14"/>
        <v>188</v>
      </c>
      <c r="J81" s="143">
        <f t="shared" si="15"/>
        <v>461</v>
      </c>
      <c r="K81" s="603">
        <v>46</v>
      </c>
      <c r="L81" s="28">
        <v>142</v>
      </c>
      <c r="M81" s="28">
        <v>165</v>
      </c>
      <c r="N81" s="28">
        <v>154</v>
      </c>
      <c r="O81" s="28">
        <v>188</v>
      </c>
      <c r="P81" s="28">
        <v>134</v>
      </c>
      <c r="Q81" s="27">
        <f t="shared" si="16"/>
        <v>783</v>
      </c>
      <c r="R81" s="27"/>
      <c r="S81" s="19"/>
      <c r="T81" s="19"/>
      <c r="U81" s="19"/>
      <c r="V81" s="19"/>
      <c r="W81" s="19"/>
      <c r="X81" s="16"/>
      <c r="Y81" s="16"/>
      <c r="Z81" s="16"/>
      <c r="AA81" s="16"/>
    </row>
    <row r="82" spans="1:27" x14ac:dyDescent="0.3">
      <c r="A82" s="29" t="s">
        <v>542</v>
      </c>
      <c r="B82" s="9">
        <v>13</v>
      </c>
      <c r="C82" s="9" t="s">
        <v>29</v>
      </c>
      <c r="D82" s="602"/>
      <c r="E82" s="33"/>
      <c r="F82" s="21">
        <f t="shared" si="12"/>
        <v>944</v>
      </c>
      <c r="G82" s="21">
        <f t="shared" si="13"/>
        <v>5</v>
      </c>
      <c r="H82" s="23">
        <f t="shared" si="17"/>
        <v>188.8</v>
      </c>
      <c r="I82" s="143">
        <f t="shared" si="14"/>
        <v>224</v>
      </c>
      <c r="J82" s="143">
        <f t="shared" si="15"/>
        <v>553</v>
      </c>
      <c r="K82" s="604"/>
      <c r="L82" s="32">
        <v>179</v>
      </c>
      <c r="M82" s="32">
        <v>150</v>
      </c>
      <c r="N82" s="32">
        <v>224</v>
      </c>
      <c r="O82" s="32">
        <v>180</v>
      </c>
      <c r="P82" s="32">
        <v>211</v>
      </c>
      <c r="Q82" s="31">
        <f t="shared" si="16"/>
        <v>944</v>
      </c>
      <c r="R82" s="31">
        <f>Q81+Q82+(K81*5)</f>
        <v>1957</v>
      </c>
      <c r="S82" s="19"/>
      <c r="T82" s="19"/>
      <c r="U82" s="19"/>
      <c r="V82" s="19"/>
      <c r="W82" s="19"/>
      <c r="X82" s="16"/>
      <c r="Y82" s="16"/>
      <c r="Z82" s="16"/>
      <c r="AA82" s="16"/>
    </row>
    <row r="83" spans="1:27" x14ac:dyDescent="0.3">
      <c r="A83" s="25" t="s">
        <v>119</v>
      </c>
      <c r="B83" s="9">
        <v>13</v>
      </c>
      <c r="C83" s="9" t="s">
        <v>29</v>
      </c>
      <c r="D83" s="592">
        <v>15</v>
      </c>
      <c r="E83" s="34"/>
      <c r="F83" s="21">
        <f t="shared" si="12"/>
        <v>909</v>
      </c>
      <c r="G83" s="21">
        <f t="shared" si="13"/>
        <v>5</v>
      </c>
      <c r="H83" s="23">
        <f t="shared" si="17"/>
        <v>181.8</v>
      </c>
      <c r="I83" s="143">
        <f t="shared" si="14"/>
        <v>233</v>
      </c>
      <c r="J83" s="143">
        <f t="shared" si="15"/>
        <v>565</v>
      </c>
      <c r="K83" s="603">
        <v>20</v>
      </c>
      <c r="L83" s="28">
        <v>173</v>
      </c>
      <c r="M83" s="28">
        <v>233</v>
      </c>
      <c r="N83" s="28">
        <v>159</v>
      </c>
      <c r="O83" s="28">
        <v>162</v>
      </c>
      <c r="P83" s="28">
        <v>182</v>
      </c>
      <c r="Q83" s="27">
        <f t="shared" si="16"/>
        <v>909</v>
      </c>
      <c r="R83" s="27"/>
      <c r="S83" s="19"/>
      <c r="T83" s="19"/>
      <c r="U83" s="19"/>
      <c r="V83" s="19"/>
      <c r="W83" s="19"/>
      <c r="X83" s="16"/>
      <c r="Y83" s="16"/>
      <c r="Z83" s="16"/>
      <c r="AA83" s="16"/>
    </row>
    <row r="84" spans="1:27" x14ac:dyDescent="0.3">
      <c r="A84" s="29" t="s">
        <v>241</v>
      </c>
      <c r="B84" s="9">
        <v>13</v>
      </c>
      <c r="C84" s="9" t="s">
        <v>29</v>
      </c>
      <c r="D84" s="602"/>
      <c r="E84" s="33"/>
      <c r="F84" s="21">
        <f t="shared" si="12"/>
        <v>943</v>
      </c>
      <c r="G84" s="21">
        <f t="shared" si="13"/>
        <v>5</v>
      </c>
      <c r="H84" s="23">
        <f t="shared" si="17"/>
        <v>188.6</v>
      </c>
      <c r="I84" s="143">
        <f t="shared" si="14"/>
        <v>214</v>
      </c>
      <c r="J84" s="143">
        <f t="shared" si="15"/>
        <v>604</v>
      </c>
      <c r="K84" s="604"/>
      <c r="L84" s="32">
        <v>214</v>
      </c>
      <c r="M84" s="32">
        <v>176</v>
      </c>
      <c r="N84" s="32">
        <v>214</v>
      </c>
      <c r="O84" s="32">
        <v>157</v>
      </c>
      <c r="P84" s="32">
        <v>182</v>
      </c>
      <c r="Q84" s="31">
        <f t="shared" si="16"/>
        <v>943</v>
      </c>
      <c r="R84" s="31">
        <f>Q83+Q84+(K83*5)</f>
        <v>1952</v>
      </c>
      <c r="S84" s="19"/>
      <c r="T84" s="19"/>
      <c r="U84" s="19"/>
      <c r="V84" s="19"/>
      <c r="W84" s="19"/>
      <c r="X84" s="16"/>
      <c r="Y84" s="16"/>
      <c r="Z84" s="16"/>
      <c r="AA84" s="16"/>
    </row>
    <row r="85" spans="1:27" x14ac:dyDescent="0.3">
      <c r="A85" s="25" t="s">
        <v>271</v>
      </c>
      <c r="B85" s="9">
        <v>13</v>
      </c>
      <c r="C85" s="9" t="s">
        <v>29</v>
      </c>
      <c r="D85" s="592">
        <v>16</v>
      </c>
      <c r="E85" s="34"/>
      <c r="F85" s="21">
        <f t="shared" si="12"/>
        <v>698</v>
      </c>
      <c r="G85" s="21">
        <f t="shared" si="13"/>
        <v>5</v>
      </c>
      <c r="H85" s="23">
        <f t="shared" si="17"/>
        <v>139.6</v>
      </c>
      <c r="I85" s="143">
        <f t="shared" si="14"/>
        <v>168</v>
      </c>
      <c r="J85" s="143">
        <f t="shared" si="15"/>
        <v>402</v>
      </c>
      <c r="K85" s="603">
        <v>125</v>
      </c>
      <c r="L85" s="28">
        <v>154</v>
      </c>
      <c r="M85" s="28">
        <v>142</v>
      </c>
      <c r="N85" s="28">
        <v>106</v>
      </c>
      <c r="O85" s="28">
        <v>168</v>
      </c>
      <c r="P85" s="28">
        <v>128</v>
      </c>
      <c r="Q85" s="27">
        <f t="shared" si="16"/>
        <v>698</v>
      </c>
      <c r="R85" s="27"/>
      <c r="S85" s="19"/>
      <c r="T85" s="19"/>
      <c r="U85" s="19"/>
      <c r="V85" s="19"/>
      <c r="W85" s="19"/>
      <c r="X85" s="16"/>
      <c r="Y85" s="16"/>
      <c r="Z85" s="16"/>
      <c r="AA85" s="16"/>
    </row>
    <row r="86" spans="1:27" x14ac:dyDescent="0.3">
      <c r="A86" s="29" t="s">
        <v>167</v>
      </c>
      <c r="B86" s="9">
        <v>13</v>
      </c>
      <c r="C86" s="9" t="s">
        <v>29</v>
      </c>
      <c r="D86" s="602"/>
      <c r="E86" s="33"/>
      <c r="F86" s="21">
        <f t="shared" si="12"/>
        <v>614</v>
      </c>
      <c r="G86" s="21">
        <f t="shared" si="13"/>
        <v>5</v>
      </c>
      <c r="H86" s="23">
        <f t="shared" si="17"/>
        <v>122.8</v>
      </c>
      <c r="I86" s="143">
        <f t="shared" si="14"/>
        <v>140</v>
      </c>
      <c r="J86" s="143">
        <f t="shared" si="15"/>
        <v>368</v>
      </c>
      <c r="K86" s="604"/>
      <c r="L86" s="32">
        <v>131</v>
      </c>
      <c r="M86" s="32">
        <v>140</v>
      </c>
      <c r="N86" s="32">
        <v>97</v>
      </c>
      <c r="O86" s="32">
        <v>122</v>
      </c>
      <c r="P86" s="32">
        <v>124</v>
      </c>
      <c r="Q86" s="31">
        <f t="shared" si="16"/>
        <v>614</v>
      </c>
      <c r="R86" s="31">
        <f>Q85+Q86+(K85*5)</f>
        <v>1937</v>
      </c>
      <c r="S86" s="19"/>
      <c r="T86" s="19"/>
      <c r="U86" s="19"/>
      <c r="V86" s="19"/>
      <c r="W86" s="19"/>
      <c r="X86" s="16"/>
      <c r="Y86" s="16"/>
      <c r="Z86" s="16"/>
      <c r="AA86" s="16"/>
    </row>
    <row r="87" spans="1:27" x14ac:dyDescent="0.3">
      <c r="A87" s="25" t="s">
        <v>272</v>
      </c>
      <c r="B87" s="9">
        <v>13</v>
      </c>
      <c r="C87" s="9" t="s">
        <v>29</v>
      </c>
      <c r="D87" s="592">
        <v>17</v>
      </c>
      <c r="E87" s="34"/>
      <c r="F87" s="21">
        <f t="shared" si="12"/>
        <v>831</v>
      </c>
      <c r="G87" s="21">
        <f t="shared" si="13"/>
        <v>5</v>
      </c>
      <c r="H87" s="23">
        <f t="shared" si="17"/>
        <v>166.2</v>
      </c>
      <c r="I87" s="143">
        <f t="shared" si="14"/>
        <v>199</v>
      </c>
      <c r="J87" s="143">
        <f t="shared" si="15"/>
        <v>487</v>
      </c>
      <c r="K87" s="603">
        <v>45</v>
      </c>
      <c r="L87" s="28">
        <v>130</v>
      </c>
      <c r="M87" s="28">
        <v>199</v>
      </c>
      <c r="N87" s="28">
        <v>158</v>
      </c>
      <c r="O87" s="28">
        <v>187</v>
      </c>
      <c r="P87" s="28">
        <v>157</v>
      </c>
      <c r="Q87" s="27">
        <f t="shared" si="16"/>
        <v>831</v>
      </c>
      <c r="R87" s="27"/>
      <c r="S87" s="19"/>
      <c r="T87" s="19"/>
      <c r="U87" s="19"/>
      <c r="V87" s="19"/>
      <c r="W87" s="19"/>
      <c r="X87" s="16"/>
      <c r="Y87" s="16"/>
      <c r="Z87" s="16"/>
      <c r="AA87" s="16"/>
    </row>
    <row r="88" spans="1:27" x14ac:dyDescent="0.3">
      <c r="A88" s="29" t="s">
        <v>149</v>
      </c>
      <c r="B88" s="9">
        <v>13</v>
      </c>
      <c r="C88" s="9" t="s">
        <v>29</v>
      </c>
      <c r="D88" s="602"/>
      <c r="E88" s="33"/>
      <c r="F88" s="21">
        <f t="shared" si="12"/>
        <v>879</v>
      </c>
      <c r="G88" s="21">
        <f t="shared" si="13"/>
        <v>5</v>
      </c>
      <c r="H88" s="23">
        <f t="shared" si="17"/>
        <v>175.8</v>
      </c>
      <c r="I88" s="143">
        <f t="shared" si="14"/>
        <v>189</v>
      </c>
      <c r="J88" s="143">
        <f t="shared" si="15"/>
        <v>519</v>
      </c>
      <c r="K88" s="604"/>
      <c r="L88" s="32">
        <v>170</v>
      </c>
      <c r="M88" s="32">
        <v>179</v>
      </c>
      <c r="N88" s="32">
        <v>170</v>
      </c>
      <c r="O88" s="32">
        <v>171</v>
      </c>
      <c r="P88" s="32">
        <v>189</v>
      </c>
      <c r="Q88" s="31">
        <f t="shared" si="16"/>
        <v>879</v>
      </c>
      <c r="R88" s="31">
        <f>Q87+Q88+(K87*5)</f>
        <v>1935</v>
      </c>
      <c r="S88" s="19"/>
      <c r="T88" s="19"/>
      <c r="U88" s="19"/>
      <c r="V88" s="19"/>
      <c r="W88" s="19"/>
      <c r="X88" s="16"/>
      <c r="Y88" s="16"/>
      <c r="Z88" s="16"/>
      <c r="AA88" s="16"/>
    </row>
    <row r="89" spans="1:27" x14ac:dyDescent="0.3">
      <c r="A89" s="25" t="s">
        <v>494</v>
      </c>
      <c r="B89" s="9">
        <v>13</v>
      </c>
      <c r="C89" s="9" t="s">
        <v>29</v>
      </c>
      <c r="D89" s="592">
        <v>18</v>
      </c>
      <c r="E89" s="34"/>
      <c r="F89" s="21">
        <f t="shared" si="12"/>
        <v>508</v>
      </c>
      <c r="G89" s="21">
        <f t="shared" si="13"/>
        <v>5</v>
      </c>
      <c r="H89" s="23">
        <f t="shared" si="17"/>
        <v>101.6</v>
      </c>
      <c r="I89" s="143">
        <f t="shared" si="14"/>
        <v>122</v>
      </c>
      <c r="J89" s="143">
        <f t="shared" si="15"/>
        <v>329</v>
      </c>
      <c r="K89" s="603">
        <v>175</v>
      </c>
      <c r="L89" s="28">
        <v>122</v>
      </c>
      <c r="M89" s="28">
        <v>89</v>
      </c>
      <c r="N89" s="28">
        <v>118</v>
      </c>
      <c r="O89" s="28">
        <v>97</v>
      </c>
      <c r="P89" s="28">
        <v>82</v>
      </c>
      <c r="Q89" s="27">
        <f t="shared" si="16"/>
        <v>508</v>
      </c>
      <c r="R89" s="27"/>
      <c r="S89" s="19"/>
      <c r="T89" s="19"/>
      <c r="U89" s="19"/>
      <c r="V89" s="19"/>
      <c r="W89" s="19"/>
      <c r="X89" s="16"/>
      <c r="Y89" s="16"/>
      <c r="Z89" s="16"/>
      <c r="AA89" s="16"/>
    </row>
    <row r="90" spans="1:27" x14ac:dyDescent="0.3">
      <c r="A90" s="29" t="s">
        <v>493</v>
      </c>
      <c r="B90" s="9">
        <v>13</v>
      </c>
      <c r="C90" s="9" t="s">
        <v>29</v>
      </c>
      <c r="D90" s="602"/>
      <c r="E90" s="42"/>
      <c r="F90" s="21">
        <f t="shared" si="12"/>
        <v>531</v>
      </c>
      <c r="G90" s="21">
        <f t="shared" si="13"/>
        <v>5</v>
      </c>
      <c r="H90" s="23">
        <f t="shared" si="17"/>
        <v>106.2</v>
      </c>
      <c r="I90" s="143">
        <f t="shared" si="14"/>
        <v>113</v>
      </c>
      <c r="J90" s="143">
        <f t="shared" si="15"/>
        <v>321</v>
      </c>
      <c r="K90" s="604"/>
      <c r="L90" s="32">
        <v>113</v>
      </c>
      <c r="M90" s="32">
        <v>96</v>
      </c>
      <c r="N90" s="32">
        <v>112</v>
      </c>
      <c r="O90" s="32">
        <v>110</v>
      </c>
      <c r="P90" s="32">
        <v>100</v>
      </c>
      <c r="Q90" s="31">
        <f t="shared" si="16"/>
        <v>531</v>
      </c>
      <c r="R90" s="31">
        <f>Q89+Q90+(K89*5)</f>
        <v>1914</v>
      </c>
      <c r="S90" s="19"/>
      <c r="T90" s="19"/>
      <c r="U90" s="19"/>
      <c r="V90" s="19"/>
      <c r="W90" s="19"/>
      <c r="X90" s="16"/>
      <c r="Y90" s="16"/>
      <c r="Z90" s="16"/>
      <c r="AA90" s="16"/>
    </row>
    <row r="91" spans="1:27" x14ac:dyDescent="0.3">
      <c r="A91" s="25" t="s">
        <v>543</v>
      </c>
      <c r="B91" s="9">
        <v>13</v>
      </c>
      <c r="C91" s="9" t="s">
        <v>29</v>
      </c>
      <c r="D91" s="592">
        <v>19</v>
      </c>
      <c r="E91" s="43"/>
      <c r="F91" s="21">
        <f t="shared" si="12"/>
        <v>815</v>
      </c>
      <c r="G91" s="21">
        <f t="shared" si="13"/>
        <v>5</v>
      </c>
      <c r="H91" s="23">
        <f t="shared" si="17"/>
        <v>163</v>
      </c>
      <c r="I91" s="143">
        <f t="shared" si="14"/>
        <v>191</v>
      </c>
      <c r="J91" s="143">
        <f t="shared" si="15"/>
        <v>506</v>
      </c>
      <c r="K91" s="603">
        <v>26</v>
      </c>
      <c r="L91" s="28">
        <v>154</v>
      </c>
      <c r="M91" s="28">
        <v>191</v>
      </c>
      <c r="N91" s="28">
        <v>161</v>
      </c>
      <c r="O91" s="28">
        <v>174</v>
      </c>
      <c r="P91" s="28">
        <v>135</v>
      </c>
      <c r="Q91" s="27">
        <f t="shared" si="16"/>
        <v>815</v>
      </c>
      <c r="R91" s="27"/>
      <c r="S91" s="19"/>
      <c r="T91" s="19"/>
      <c r="U91" s="19"/>
      <c r="V91" s="19"/>
      <c r="W91" s="19"/>
      <c r="X91" s="16"/>
      <c r="Y91" s="16"/>
      <c r="Z91" s="16"/>
      <c r="AA91" s="16"/>
    </row>
    <row r="92" spans="1:27" x14ac:dyDescent="0.3">
      <c r="A92" s="29" t="s">
        <v>544</v>
      </c>
      <c r="B92" s="9">
        <v>13</v>
      </c>
      <c r="C92" s="9" t="s">
        <v>29</v>
      </c>
      <c r="D92" s="602"/>
      <c r="E92" s="42"/>
      <c r="F92" s="21">
        <f t="shared" si="12"/>
        <v>964</v>
      </c>
      <c r="G92" s="21">
        <f t="shared" si="13"/>
        <v>5</v>
      </c>
      <c r="H92" s="23">
        <f t="shared" si="17"/>
        <v>192.8</v>
      </c>
      <c r="I92" s="143">
        <f t="shared" si="14"/>
        <v>227</v>
      </c>
      <c r="J92" s="143">
        <f t="shared" si="15"/>
        <v>580</v>
      </c>
      <c r="K92" s="604"/>
      <c r="L92" s="32">
        <v>159</v>
      </c>
      <c r="M92" s="32">
        <v>194</v>
      </c>
      <c r="N92" s="32">
        <v>227</v>
      </c>
      <c r="O92" s="32">
        <v>192</v>
      </c>
      <c r="P92" s="32">
        <v>192</v>
      </c>
      <c r="Q92" s="31">
        <f t="shared" si="16"/>
        <v>964</v>
      </c>
      <c r="R92" s="31">
        <f>Q91+Q92+(K91*5)</f>
        <v>1909</v>
      </c>
      <c r="S92" s="19"/>
      <c r="T92" s="19"/>
      <c r="U92" s="19"/>
      <c r="V92" s="19"/>
      <c r="W92" s="19"/>
      <c r="X92" s="16"/>
      <c r="Y92" s="16"/>
      <c r="Z92" s="16"/>
      <c r="AA92" s="16"/>
    </row>
    <row r="93" spans="1:27" x14ac:dyDescent="0.3">
      <c r="A93" s="25" t="s">
        <v>509</v>
      </c>
      <c r="B93" s="9">
        <v>13</v>
      </c>
      <c r="C93" s="9" t="s">
        <v>29</v>
      </c>
      <c r="D93" s="592">
        <v>20</v>
      </c>
      <c r="E93" s="43"/>
      <c r="F93" s="21">
        <f t="shared" si="12"/>
        <v>793</v>
      </c>
      <c r="G93" s="21">
        <f t="shared" si="13"/>
        <v>5</v>
      </c>
      <c r="H93" s="23">
        <f t="shared" si="17"/>
        <v>158.6</v>
      </c>
      <c r="I93" s="143">
        <f t="shared" si="14"/>
        <v>225</v>
      </c>
      <c r="J93" s="143">
        <f t="shared" si="15"/>
        <v>395</v>
      </c>
      <c r="K93" s="603">
        <v>27</v>
      </c>
      <c r="L93" s="28">
        <v>119</v>
      </c>
      <c r="M93" s="28">
        <v>145</v>
      </c>
      <c r="N93" s="28">
        <v>131</v>
      </c>
      <c r="O93" s="28">
        <v>173</v>
      </c>
      <c r="P93" s="28">
        <v>225</v>
      </c>
      <c r="Q93" s="27">
        <f t="shared" si="16"/>
        <v>793</v>
      </c>
      <c r="R93" s="27"/>
      <c r="S93" s="19"/>
      <c r="T93" s="19"/>
      <c r="U93" s="19"/>
      <c r="V93" s="19"/>
      <c r="W93" s="19"/>
      <c r="X93" s="16"/>
      <c r="Y93" s="16"/>
      <c r="Z93" s="16"/>
      <c r="AA93" s="16"/>
    </row>
    <row r="94" spans="1:27" x14ac:dyDescent="0.3">
      <c r="A94" s="29" t="s">
        <v>112</v>
      </c>
      <c r="B94" s="9">
        <v>13</v>
      </c>
      <c r="C94" s="9" t="s">
        <v>29</v>
      </c>
      <c r="D94" s="602"/>
      <c r="E94" s="42"/>
      <c r="F94" s="21">
        <f t="shared" si="12"/>
        <v>976</v>
      </c>
      <c r="G94" s="21">
        <f t="shared" si="13"/>
        <v>5</v>
      </c>
      <c r="H94" s="23">
        <f t="shared" si="17"/>
        <v>195.2</v>
      </c>
      <c r="I94" s="143">
        <f t="shared" si="14"/>
        <v>226</v>
      </c>
      <c r="J94" s="143">
        <f t="shared" si="15"/>
        <v>590</v>
      </c>
      <c r="K94" s="604"/>
      <c r="L94" s="32">
        <v>214</v>
      </c>
      <c r="M94" s="32">
        <v>180</v>
      </c>
      <c r="N94" s="32">
        <v>196</v>
      </c>
      <c r="O94" s="32">
        <v>226</v>
      </c>
      <c r="P94" s="32">
        <v>160</v>
      </c>
      <c r="Q94" s="31">
        <f t="shared" si="16"/>
        <v>976</v>
      </c>
      <c r="R94" s="31">
        <f>Q93+Q94+(K93*5)</f>
        <v>1904</v>
      </c>
      <c r="S94" s="19"/>
      <c r="T94" s="19"/>
      <c r="U94" s="19"/>
      <c r="V94" s="19"/>
      <c r="W94" s="19"/>
      <c r="X94" s="16"/>
      <c r="Y94" s="16"/>
      <c r="Z94" s="16"/>
      <c r="AA94" s="16"/>
    </row>
    <row r="95" spans="1:27" x14ac:dyDescent="0.3">
      <c r="A95" s="25" t="s">
        <v>497</v>
      </c>
      <c r="B95" s="9">
        <v>13</v>
      </c>
      <c r="C95" s="9" t="s">
        <v>29</v>
      </c>
      <c r="D95" s="592">
        <v>21</v>
      </c>
      <c r="E95" s="43"/>
      <c r="F95" s="21">
        <f t="shared" si="12"/>
        <v>842</v>
      </c>
      <c r="G95" s="21">
        <f t="shared" si="13"/>
        <v>5</v>
      </c>
      <c r="H95" s="23">
        <f t="shared" si="17"/>
        <v>168.4</v>
      </c>
      <c r="I95" s="143">
        <f t="shared" si="14"/>
        <v>199</v>
      </c>
      <c r="J95" s="143">
        <f t="shared" si="15"/>
        <v>485</v>
      </c>
      <c r="K95" s="603">
        <v>30</v>
      </c>
      <c r="L95" s="28">
        <v>146</v>
      </c>
      <c r="M95" s="28">
        <v>140</v>
      </c>
      <c r="N95" s="28">
        <v>199</v>
      </c>
      <c r="O95" s="28">
        <v>158</v>
      </c>
      <c r="P95" s="28">
        <v>199</v>
      </c>
      <c r="Q95" s="27">
        <f t="shared" si="16"/>
        <v>842</v>
      </c>
      <c r="R95" s="27"/>
      <c r="S95" s="19"/>
      <c r="T95" s="19"/>
      <c r="U95" s="19"/>
      <c r="V95" s="19"/>
      <c r="W95" s="19"/>
      <c r="X95" s="16"/>
      <c r="Y95" s="16"/>
      <c r="Z95" s="16"/>
      <c r="AA95" s="16"/>
    </row>
    <row r="96" spans="1:27" x14ac:dyDescent="0.3">
      <c r="A96" s="29" t="s">
        <v>498</v>
      </c>
      <c r="B96" s="9">
        <v>13</v>
      </c>
      <c r="C96" s="9" t="s">
        <v>29</v>
      </c>
      <c r="D96" s="602"/>
      <c r="E96" s="42"/>
      <c r="F96" s="21">
        <f t="shared" si="12"/>
        <v>872</v>
      </c>
      <c r="G96" s="21">
        <f t="shared" si="13"/>
        <v>5</v>
      </c>
      <c r="H96" s="23">
        <f t="shared" si="17"/>
        <v>174.4</v>
      </c>
      <c r="I96" s="143">
        <f t="shared" si="14"/>
        <v>198</v>
      </c>
      <c r="J96" s="143">
        <f t="shared" si="15"/>
        <v>560</v>
      </c>
      <c r="K96" s="604"/>
      <c r="L96" s="32">
        <v>180</v>
      </c>
      <c r="M96" s="32">
        <v>182</v>
      </c>
      <c r="N96" s="32">
        <v>198</v>
      </c>
      <c r="O96" s="32">
        <v>164</v>
      </c>
      <c r="P96" s="32">
        <v>148</v>
      </c>
      <c r="Q96" s="31">
        <f t="shared" si="16"/>
        <v>872</v>
      </c>
      <c r="R96" s="31">
        <f>Q95+Q96+(K95*5)</f>
        <v>1864</v>
      </c>
      <c r="S96" s="19"/>
      <c r="T96" s="19"/>
      <c r="U96" s="19"/>
      <c r="V96" s="19"/>
      <c r="W96" s="19"/>
      <c r="X96" s="16"/>
      <c r="Y96" s="16"/>
      <c r="Z96" s="16"/>
      <c r="AA96" s="16"/>
    </row>
    <row r="97" spans="1:27" x14ac:dyDescent="0.3">
      <c r="A97" s="25" t="s">
        <v>155</v>
      </c>
      <c r="B97" s="9">
        <v>13</v>
      </c>
      <c r="C97" s="9" t="s">
        <v>29</v>
      </c>
      <c r="D97" s="592">
        <v>22</v>
      </c>
      <c r="E97" s="43"/>
      <c r="F97" s="21">
        <f t="shared" si="12"/>
        <v>762</v>
      </c>
      <c r="G97" s="21">
        <f t="shared" si="13"/>
        <v>5</v>
      </c>
      <c r="H97" s="23">
        <f t="shared" si="17"/>
        <v>152.4</v>
      </c>
      <c r="I97" s="143">
        <f t="shared" si="14"/>
        <v>210</v>
      </c>
      <c r="J97" s="143">
        <f t="shared" si="15"/>
        <v>497</v>
      </c>
      <c r="K97" s="603">
        <v>43</v>
      </c>
      <c r="L97" s="28">
        <v>107</v>
      </c>
      <c r="M97" s="28">
        <v>210</v>
      </c>
      <c r="N97" s="28">
        <v>180</v>
      </c>
      <c r="O97" s="28">
        <v>149</v>
      </c>
      <c r="P97" s="28">
        <v>116</v>
      </c>
      <c r="Q97" s="27">
        <f t="shared" si="16"/>
        <v>762</v>
      </c>
      <c r="R97" s="27"/>
      <c r="S97" s="19"/>
      <c r="T97" s="19"/>
      <c r="U97" s="19"/>
      <c r="V97" s="19"/>
      <c r="W97" s="19"/>
      <c r="X97" s="16"/>
      <c r="Y97" s="16"/>
      <c r="Z97" s="16"/>
      <c r="AA97" s="16"/>
    </row>
    <row r="98" spans="1:27" x14ac:dyDescent="0.3">
      <c r="A98" s="29" t="s">
        <v>545</v>
      </c>
      <c r="B98" s="9">
        <v>13</v>
      </c>
      <c r="C98" s="9" t="s">
        <v>29</v>
      </c>
      <c r="D98" s="602"/>
      <c r="E98" s="42"/>
      <c r="F98" s="21">
        <f t="shared" si="12"/>
        <v>874</v>
      </c>
      <c r="G98" s="21">
        <f t="shared" si="13"/>
        <v>5</v>
      </c>
      <c r="H98" s="23">
        <f t="shared" si="17"/>
        <v>174.8</v>
      </c>
      <c r="I98" s="143">
        <f t="shared" si="14"/>
        <v>205</v>
      </c>
      <c r="J98" s="143">
        <f t="shared" si="15"/>
        <v>470</v>
      </c>
      <c r="K98" s="604"/>
      <c r="L98" s="32">
        <v>169</v>
      </c>
      <c r="M98" s="32">
        <v>133</v>
      </c>
      <c r="N98" s="32">
        <v>168</v>
      </c>
      <c r="O98" s="32">
        <v>199</v>
      </c>
      <c r="P98" s="32">
        <v>205</v>
      </c>
      <c r="Q98" s="31">
        <f t="shared" si="16"/>
        <v>874</v>
      </c>
      <c r="R98" s="31">
        <f>Q97+Q98+(K97*5)</f>
        <v>1851</v>
      </c>
      <c r="S98" s="19"/>
      <c r="T98" s="19"/>
      <c r="U98" s="19"/>
      <c r="V98" s="19"/>
      <c r="W98" s="19"/>
      <c r="X98" s="16"/>
      <c r="Y98" s="16"/>
      <c r="Z98" s="16"/>
      <c r="AA98" s="16"/>
    </row>
    <row r="99" spans="1:27" x14ac:dyDescent="0.3">
      <c r="A99" s="25" t="s">
        <v>364</v>
      </c>
      <c r="B99" s="9">
        <v>13</v>
      </c>
      <c r="C99" s="9" t="s">
        <v>29</v>
      </c>
      <c r="D99" s="592">
        <v>23</v>
      </c>
      <c r="E99" s="43"/>
      <c r="F99" s="21">
        <f t="shared" si="12"/>
        <v>740</v>
      </c>
      <c r="G99" s="21">
        <f t="shared" si="13"/>
        <v>5</v>
      </c>
      <c r="H99" s="23">
        <f t="shared" si="17"/>
        <v>148</v>
      </c>
      <c r="I99" s="143">
        <f t="shared" si="14"/>
        <v>176</v>
      </c>
      <c r="J99" s="143">
        <f t="shared" si="15"/>
        <v>479</v>
      </c>
      <c r="K99" s="603">
        <v>50</v>
      </c>
      <c r="L99" s="28">
        <v>140</v>
      </c>
      <c r="M99" s="28">
        <v>163</v>
      </c>
      <c r="N99" s="28">
        <v>176</v>
      </c>
      <c r="O99" s="28">
        <v>147</v>
      </c>
      <c r="P99" s="28">
        <v>114</v>
      </c>
      <c r="Q99" s="27">
        <f t="shared" si="16"/>
        <v>740</v>
      </c>
      <c r="R99" s="27"/>
      <c r="S99" s="19"/>
      <c r="T99" s="19"/>
      <c r="U99" s="19"/>
      <c r="V99" s="19"/>
      <c r="W99" s="19"/>
      <c r="X99" s="16"/>
      <c r="Y99" s="16"/>
      <c r="Z99" s="16"/>
      <c r="AA99" s="16"/>
    </row>
    <row r="100" spans="1:27" x14ac:dyDescent="0.3">
      <c r="A100" s="29" t="s">
        <v>367</v>
      </c>
      <c r="B100" s="9">
        <v>13</v>
      </c>
      <c r="C100" s="9" t="s">
        <v>29</v>
      </c>
      <c r="D100" s="602"/>
      <c r="E100" s="42"/>
      <c r="F100" s="21">
        <f t="shared" si="12"/>
        <v>840</v>
      </c>
      <c r="G100" s="21">
        <f t="shared" si="13"/>
        <v>5</v>
      </c>
      <c r="H100" s="23">
        <f t="shared" si="17"/>
        <v>168</v>
      </c>
      <c r="I100" s="143">
        <f t="shared" si="14"/>
        <v>179</v>
      </c>
      <c r="J100" s="143">
        <f t="shared" si="15"/>
        <v>511</v>
      </c>
      <c r="K100" s="604"/>
      <c r="L100" s="32">
        <v>173</v>
      </c>
      <c r="M100" s="32">
        <v>179</v>
      </c>
      <c r="N100" s="32">
        <v>159</v>
      </c>
      <c r="O100" s="32">
        <v>152</v>
      </c>
      <c r="P100" s="32">
        <v>177</v>
      </c>
      <c r="Q100" s="31">
        <f t="shared" si="16"/>
        <v>840</v>
      </c>
      <c r="R100" s="31">
        <f>Q99+Q100+(K99*5)</f>
        <v>1830</v>
      </c>
      <c r="S100" s="19"/>
      <c r="T100" s="19"/>
      <c r="U100" s="19"/>
      <c r="V100" s="19"/>
      <c r="W100" s="19"/>
      <c r="X100" s="16"/>
      <c r="Y100" s="16"/>
      <c r="Z100" s="16"/>
      <c r="AA100" s="16"/>
    </row>
    <row r="101" spans="1:27" x14ac:dyDescent="0.3">
      <c r="A101" s="25" t="s">
        <v>105</v>
      </c>
      <c r="B101" s="9">
        <v>13</v>
      </c>
      <c r="C101" s="9" t="s">
        <v>29</v>
      </c>
      <c r="D101" s="592">
        <v>24</v>
      </c>
      <c r="E101" s="43"/>
      <c r="F101" s="21">
        <f t="shared" si="12"/>
        <v>668</v>
      </c>
      <c r="G101" s="21">
        <f t="shared" si="13"/>
        <v>5</v>
      </c>
      <c r="H101" s="23">
        <f t="shared" si="17"/>
        <v>133.6</v>
      </c>
      <c r="I101" s="143">
        <f t="shared" si="14"/>
        <v>148</v>
      </c>
      <c r="J101" s="143">
        <f t="shared" si="15"/>
        <v>397</v>
      </c>
      <c r="K101" s="603">
        <v>70</v>
      </c>
      <c r="L101" s="28">
        <v>136</v>
      </c>
      <c r="M101" s="28">
        <v>137</v>
      </c>
      <c r="N101" s="28">
        <v>124</v>
      </c>
      <c r="O101" s="28">
        <v>123</v>
      </c>
      <c r="P101" s="28">
        <v>148</v>
      </c>
      <c r="Q101" s="27">
        <f t="shared" si="16"/>
        <v>668</v>
      </c>
      <c r="R101" s="27"/>
      <c r="S101" s="19"/>
      <c r="T101" s="19"/>
      <c r="U101" s="19"/>
      <c r="V101" s="19"/>
      <c r="W101" s="19"/>
      <c r="X101" s="16"/>
      <c r="Y101" s="16"/>
      <c r="Z101" s="16"/>
      <c r="AA101" s="16"/>
    </row>
    <row r="102" spans="1:27" x14ac:dyDescent="0.3">
      <c r="A102" s="29" t="s">
        <v>546</v>
      </c>
      <c r="B102" s="9">
        <v>13</v>
      </c>
      <c r="C102" s="9" t="s">
        <v>29</v>
      </c>
      <c r="D102" s="602"/>
      <c r="E102" s="42"/>
      <c r="F102" s="21">
        <f t="shared" si="12"/>
        <v>802</v>
      </c>
      <c r="G102" s="21">
        <f t="shared" si="13"/>
        <v>5</v>
      </c>
      <c r="H102" s="23">
        <f t="shared" si="17"/>
        <v>160.4</v>
      </c>
      <c r="I102" s="143">
        <f t="shared" si="14"/>
        <v>168</v>
      </c>
      <c r="J102" s="143">
        <f t="shared" si="15"/>
        <v>468</v>
      </c>
      <c r="K102" s="604"/>
      <c r="L102" s="32">
        <v>159</v>
      </c>
      <c r="M102" s="32">
        <v>142</v>
      </c>
      <c r="N102" s="32">
        <v>167</v>
      </c>
      <c r="O102" s="32">
        <v>166</v>
      </c>
      <c r="P102" s="32">
        <v>168</v>
      </c>
      <c r="Q102" s="31">
        <f t="shared" si="16"/>
        <v>802</v>
      </c>
      <c r="R102" s="31">
        <f>Q101+Q102+(K101*5)</f>
        <v>1820</v>
      </c>
      <c r="S102" s="19"/>
      <c r="T102" s="19"/>
      <c r="U102" s="19"/>
      <c r="V102" s="19"/>
      <c r="W102" s="19"/>
      <c r="X102" s="16"/>
      <c r="Y102" s="16"/>
      <c r="Z102" s="16"/>
      <c r="AA102" s="16"/>
    </row>
    <row r="103" spans="1:27" x14ac:dyDescent="0.3">
      <c r="A103" s="73" t="s">
        <v>547</v>
      </c>
      <c r="B103" s="9">
        <v>13</v>
      </c>
      <c r="C103" s="9" t="s">
        <v>29</v>
      </c>
      <c r="D103" s="592">
        <v>25</v>
      </c>
      <c r="E103" s="43"/>
      <c r="F103" s="21">
        <f t="shared" si="12"/>
        <v>581</v>
      </c>
      <c r="G103" s="21">
        <f t="shared" si="13"/>
        <v>5</v>
      </c>
      <c r="H103" s="23">
        <f t="shared" si="17"/>
        <v>116.2</v>
      </c>
      <c r="I103" s="143">
        <f t="shared" si="14"/>
        <v>137</v>
      </c>
      <c r="J103" s="143">
        <f t="shared" si="15"/>
        <v>348</v>
      </c>
      <c r="K103" s="603">
        <v>79</v>
      </c>
      <c r="L103" s="26">
        <v>116</v>
      </c>
      <c r="M103" s="26">
        <v>132</v>
      </c>
      <c r="N103" s="26">
        <v>100</v>
      </c>
      <c r="O103" s="26">
        <v>137</v>
      </c>
      <c r="P103" s="26">
        <v>96</v>
      </c>
      <c r="Q103" s="21">
        <f t="shared" si="16"/>
        <v>581</v>
      </c>
      <c r="R103" s="27"/>
      <c r="S103" s="19"/>
      <c r="T103" s="19"/>
      <c r="U103" s="19"/>
      <c r="V103" s="19"/>
      <c r="W103" s="19"/>
      <c r="X103" s="16"/>
      <c r="Y103" s="16"/>
      <c r="Z103" s="16"/>
      <c r="AA103" s="16"/>
    </row>
    <row r="104" spans="1:27" x14ac:dyDescent="0.3">
      <c r="A104" s="74" t="s">
        <v>170</v>
      </c>
      <c r="B104" s="9">
        <v>13</v>
      </c>
      <c r="C104" s="9" t="s">
        <v>29</v>
      </c>
      <c r="D104" s="602"/>
      <c r="E104" s="42"/>
      <c r="F104" s="21">
        <f t="shared" si="12"/>
        <v>794</v>
      </c>
      <c r="G104" s="21">
        <f t="shared" si="13"/>
        <v>5</v>
      </c>
      <c r="H104" s="23">
        <f t="shared" si="17"/>
        <v>158.80000000000001</v>
      </c>
      <c r="I104" s="143">
        <f t="shared" si="14"/>
        <v>199</v>
      </c>
      <c r="J104" s="143">
        <f t="shared" si="15"/>
        <v>450</v>
      </c>
      <c r="K104" s="604"/>
      <c r="L104" s="30">
        <v>125</v>
      </c>
      <c r="M104" s="30">
        <v>154</v>
      </c>
      <c r="N104" s="30">
        <v>171</v>
      </c>
      <c r="O104" s="30">
        <v>145</v>
      </c>
      <c r="P104" s="30">
        <v>199</v>
      </c>
      <c r="Q104" s="31">
        <f t="shared" si="16"/>
        <v>794</v>
      </c>
      <c r="R104" s="31">
        <f>Q103+Q104+(K103*5)</f>
        <v>1770</v>
      </c>
      <c r="S104" s="19"/>
      <c r="T104" s="19"/>
      <c r="U104" s="19"/>
      <c r="V104" s="19"/>
      <c r="W104" s="19"/>
      <c r="X104" s="16"/>
      <c r="Y104" s="16"/>
      <c r="Z104" s="16"/>
      <c r="AA104" s="16"/>
    </row>
    <row r="105" spans="1:27" x14ac:dyDescent="0.3">
      <c r="A105" s="73" t="s">
        <v>124</v>
      </c>
      <c r="B105" s="9">
        <v>13</v>
      </c>
      <c r="C105" s="9" t="s">
        <v>29</v>
      </c>
      <c r="D105" s="592">
        <v>26</v>
      </c>
      <c r="E105" s="43"/>
      <c r="F105" s="21">
        <f t="shared" si="12"/>
        <v>792</v>
      </c>
      <c r="G105" s="21">
        <f t="shared" si="13"/>
        <v>5</v>
      </c>
      <c r="H105" s="23">
        <f t="shared" si="17"/>
        <v>158.4</v>
      </c>
      <c r="I105" s="143">
        <f t="shared" si="14"/>
        <v>245</v>
      </c>
      <c r="J105" s="143">
        <f t="shared" si="15"/>
        <v>411</v>
      </c>
      <c r="K105" s="603">
        <v>32</v>
      </c>
      <c r="L105" s="26">
        <v>140</v>
      </c>
      <c r="M105" s="26">
        <v>115</v>
      </c>
      <c r="N105" s="26">
        <v>156</v>
      </c>
      <c r="O105" s="26">
        <v>136</v>
      </c>
      <c r="P105" s="26">
        <v>245</v>
      </c>
      <c r="Q105" s="21">
        <f t="shared" si="16"/>
        <v>792</v>
      </c>
      <c r="R105" s="27"/>
      <c r="S105" s="19"/>
      <c r="T105" s="19"/>
      <c r="U105" s="19"/>
      <c r="V105" s="19"/>
      <c r="W105" s="19"/>
      <c r="X105" s="16"/>
      <c r="Y105" s="16"/>
      <c r="Z105" s="16"/>
      <c r="AA105" s="16"/>
    </row>
    <row r="106" spans="1:27" x14ac:dyDescent="0.3">
      <c r="A106" s="74" t="s">
        <v>114</v>
      </c>
      <c r="B106" s="9">
        <v>13</v>
      </c>
      <c r="C106" s="9" t="s">
        <v>29</v>
      </c>
      <c r="D106" s="602"/>
      <c r="E106" s="42"/>
      <c r="F106" s="21">
        <f t="shared" si="12"/>
        <v>764</v>
      </c>
      <c r="G106" s="21">
        <f t="shared" si="13"/>
        <v>5</v>
      </c>
      <c r="H106" s="23">
        <f t="shared" si="17"/>
        <v>152.80000000000001</v>
      </c>
      <c r="I106" s="143">
        <f t="shared" si="14"/>
        <v>178</v>
      </c>
      <c r="J106" s="143">
        <f t="shared" si="15"/>
        <v>458</v>
      </c>
      <c r="K106" s="604"/>
      <c r="L106" s="30">
        <v>145</v>
      </c>
      <c r="M106" s="30">
        <v>178</v>
      </c>
      <c r="N106" s="30">
        <v>135</v>
      </c>
      <c r="O106" s="30">
        <v>159</v>
      </c>
      <c r="P106" s="30">
        <v>147</v>
      </c>
      <c r="Q106" s="31">
        <f t="shared" si="16"/>
        <v>764</v>
      </c>
      <c r="R106" s="31">
        <f>Q105+Q106+(K105*5)</f>
        <v>1716</v>
      </c>
      <c r="S106" s="19"/>
      <c r="T106" s="19"/>
      <c r="U106" s="19"/>
      <c r="V106" s="19"/>
      <c r="W106" s="19"/>
      <c r="X106" s="16"/>
      <c r="Y106" s="16"/>
      <c r="Z106" s="16"/>
      <c r="AA106" s="16"/>
    </row>
    <row r="107" spans="1:27" x14ac:dyDescent="0.3">
      <c r="A107" s="177" t="s">
        <v>288</v>
      </c>
      <c r="B107" s="298"/>
      <c r="C107" s="298"/>
      <c r="D107" s="592">
        <v>27</v>
      </c>
      <c r="F107" s="21">
        <f>SUM(L107:P107)+SUM(S107:U107)</f>
        <v>732</v>
      </c>
      <c r="G107" s="21">
        <f>COUNT(L107,M107,N107,O107,P107,S107,T107,U107)</f>
        <v>5</v>
      </c>
      <c r="H107" s="23">
        <f>F107/G107</f>
        <v>146.4</v>
      </c>
      <c r="I107" s="143">
        <f>MAX(L107:P107,S107:U107,X107)</f>
        <v>160</v>
      </c>
      <c r="J107" s="143">
        <f>MAX(SUM(L107:N107),SUM(S107:U107))</f>
        <v>475</v>
      </c>
      <c r="K107" s="603">
        <v>27</v>
      </c>
      <c r="L107" s="19">
        <v>159</v>
      </c>
      <c r="M107" s="19">
        <v>160</v>
      </c>
      <c r="N107" s="19">
        <v>156</v>
      </c>
      <c r="O107" s="19">
        <v>128</v>
      </c>
      <c r="P107" s="19">
        <v>129</v>
      </c>
      <c r="Q107" s="21">
        <f t="shared" si="16"/>
        <v>732</v>
      </c>
      <c r="R107" s="27"/>
      <c r="S107" s="19"/>
      <c r="T107" s="19"/>
      <c r="U107" s="19"/>
      <c r="V107" s="19"/>
      <c r="W107" s="19"/>
      <c r="X107" s="16"/>
      <c r="Y107" s="16"/>
      <c r="Z107" s="16"/>
      <c r="AA107" s="16"/>
    </row>
    <row r="108" spans="1:27" x14ac:dyDescent="0.3">
      <c r="A108" s="296" t="s">
        <v>456</v>
      </c>
      <c r="D108" s="602"/>
      <c r="F108" s="21">
        <f>SUM(L108:P108)+SUM(S108:U108)</f>
        <v>815</v>
      </c>
      <c r="G108" s="21">
        <f>COUNT(L108,M108,N108,O108,P108,S108,T108,U108)</f>
        <v>5</v>
      </c>
      <c r="H108" s="23">
        <f>F108/G108</f>
        <v>163</v>
      </c>
      <c r="I108" s="143">
        <f>MAX(L108:P108,S108:U108,X108)</f>
        <v>177</v>
      </c>
      <c r="J108" s="143">
        <f>MAX(SUM(L108:N108),SUM(S108:U108))</f>
        <v>483</v>
      </c>
      <c r="K108" s="604"/>
      <c r="L108" s="32">
        <v>166</v>
      </c>
      <c r="M108" s="32">
        <v>165</v>
      </c>
      <c r="N108" s="32">
        <v>152</v>
      </c>
      <c r="O108" s="32">
        <v>155</v>
      </c>
      <c r="P108" s="32">
        <v>177</v>
      </c>
      <c r="Q108" s="31">
        <f t="shared" si="16"/>
        <v>815</v>
      </c>
      <c r="R108" s="31">
        <f>Q107+Q108+(K107*5)</f>
        <v>1682</v>
      </c>
    </row>
    <row r="109" spans="1:27" x14ac:dyDescent="0.3">
      <c r="F109" s="21">
        <f>SUM(F55:F108)</f>
        <v>56281</v>
      </c>
      <c r="G109" s="21">
        <f>SUM(G55:G108)</f>
        <v>342</v>
      </c>
      <c r="H109" s="23">
        <f>F109/G109</f>
        <v>164.56432748538012</v>
      </c>
      <c r="L109">
        <f>AVERAGE(L55:L108)</f>
        <v>162.14814814814815</v>
      </c>
      <c r="M109">
        <f>AVERAGE(M55:M108)</f>
        <v>170.53703703703704</v>
      </c>
      <c r="N109">
        <f>AVERAGE(N55:N108)</f>
        <v>162.18518518518519</v>
      </c>
      <c r="O109">
        <f>AVERAGE(O55:O108)</f>
        <v>164.18518518518519</v>
      </c>
      <c r="P109">
        <f>AVERAGE(P55:P108)</f>
        <v>164.14814814814815</v>
      </c>
      <c r="S109">
        <f>AVERAGE(S55:S108)</f>
        <v>165.875</v>
      </c>
      <c r="T109">
        <f>AVERAGE(T55:T108)</f>
        <v>162.91666666666666</v>
      </c>
      <c r="U109">
        <f>AVERAGE(U55:U108)</f>
        <v>164.04166666666666</v>
      </c>
    </row>
  </sheetData>
  <mergeCells count="119">
    <mergeCell ref="K107:K108"/>
    <mergeCell ref="D107:D108"/>
    <mergeCell ref="D38:D39"/>
    <mergeCell ref="D40:D41"/>
    <mergeCell ref="D42:D43"/>
    <mergeCell ref="D44:D45"/>
    <mergeCell ref="D46:D47"/>
    <mergeCell ref="D48:D49"/>
    <mergeCell ref="D36:D37"/>
    <mergeCell ref="D65:D66"/>
    <mergeCell ref="K65:K66"/>
    <mergeCell ref="D67:D68"/>
    <mergeCell ref="K67:K68"/>
    <mergeCell ref="D69:D70"/>
    <mergeCell ref="K69:K70"/>
    <mergeCell ref="D77:D78"/>
    <mergeCell ref="K77:K78"/>
    <mergeCell ref="D79:D80"/>
    <mergeCell ref="K79:K80"/>
    <mergeCell ref="D81:D82"/>
    <mergeCell ref="K81:K82"/>
    <mergeCell ref="D71:D72"/>
    <mergeCell ref="K71:K72"/>
    <mergeCell ref="D73:D74"/>
    <mergeCell ref="D32:D33"/>
    <mergeCell ref="D34:D35"/>
    <mergeCell ref="D10:D11"/>
    <mergeCell ref="D12:D13"/>
    <mergeCell ref="X8:X9"/>
    <mergeCell ref="Y8:Y9"/>
    <mergeCell ref="Z8:Z9"/>
    <mergeCell ref="AA8:AA9"/>
    <mergeCell ref="AA10:AA11"/>
    <mergeCell ref="Z10:Z11"/>
    <mergeCell ref="Y10:Y11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A1:AA2"/>
    <mergeCell ref="A52:AA53"/>
    <mergeCell ref="D55:D56"/>
    <mergeCell ref="K55:K56"/>
    <mergeCell ref="X55:X56"/>
    <mergeCell ref="Y55:Y56"/>
    <mergeCell ref="Z55:Z56"/>
    <mergeCell ref="AA55:AA56"/>
    <mergeCell ref="X10:X11"/>
    <mergeCell ref="AA4:AA5"/>
    <mergeCell ref="AA6:AA7"/>
    <mergeCell ref="Z6:Z7"/>
    <mergeCell ref="Y6:Y7"/>
    <mergeCell ref="X6:X7"/>
    <mergeCell ref="X4:X5"/>
    <mergeCell ref="Y4:Y5"/>
    <mergeCell ref="Z4:Z5"/>
    <mergeCell ref="X12:X13"/>
    <mergeCell ref="Y12:Y13"/>
    <mergeCell ref="Z12:Z13"/>
    <mergeCell ref="AA12:AA13"/>
    <mergeCell ref="D4:D5"/>
    <mergeCell ref="D6:D7"/>
    <mergeCell ref="D8:D9"/>
    <mergeCell ref="AA57:AA58"/>
    <mergeCell ref="D59:D60"/>
    <mergeCell ref="K59:K60"/>
    <mergeCell ref="X59:X60"/>
    <mergeCell ref="Y59:Y60"/>
    <mergeCell ref="Z59:Z60"/>
    <mergeCell ref="AA59:AA60"/>
    <mergeCell ref="D57:D58"/>
    <mergeCell ref="K57:K58"/>
    <mergeCell ref="X57:X58"/>
    <mergeCell ref="Y57:Y58"/>
    <mergeCell ref="Z57:Z58"/>
    <mergeCell ref="AA61:AA62"/>
    <mergeCell ref="D63:D64"/>
    <mergeCell ref="K63:K64"/>
    <mergeCell ref="X63:X64"/>
    <mergeCell ref="Y63:Y64"/>
    <mergeCell ref="Z63:Z64"/>
    <mergeCell ref="AA63:AA64"/>
    <mergeCell ref="D61:D62"/>
    <mergeCell ref="K61:K62"/>
    <mergeCell ref="X61:X62"/>
    <mergeCell ref="Y61:Y62"/>
    <mergeCell ref="Z61:Z62"/>
    <mergeCell ref="K73:K74"/>
    <mergeCell ref="D75:D76"/>
    <mergeCell ref="K75:K76"/>
    <mergeCell ref="D89:D90"/>
    <mergeCell ref="K89:K90"/>
    <mergeCell ref="D91:D92"/>
    <mergeCell ref="K91:K92"/>
    <mergeCell ref="D93:D94"/>
    <mergeCell ref="K93:K94"/>
    <mergeCell ref="D83:D84"/>
    <mergeCell ref="K83:K84"/>
    <mergeCell ref="D85:D86"/>
    <mergeCell ref="K85:K86"/>
    <mergeCell ref="D87:D88"/>
    <mergeCell ref="K87:K88"/>
    <mergeCell ref="D101:D102"/>
    <mergeCell ref="K101:K102"/>
    <mergeCell ref="D103:D104"/>
    <mergeCell ref="K103:K104"/>
    <mergeCell ref="D105:D106"/>
    <mergeCell ref="K105:K106"/>
    <mergeCell ref="D95:D96"/>
    <mergeCell ref="K95:K96"/>
    <mergeCell ref="D97:D98"/>
    <mergeCell ref="K97:K98"/>
    <mergeCell ref="D99:D100"/>
    <mergeCell ref="K99:K100"/>
  </mergeCells>
  <pageMargins left="0.7" right="0.7" top="0.75" bottom="0.75" header="0.3" footer="0.3"/>
  <pageSetup scale="58" orientation="portrait" r:id="rId1"/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M63"/>
  <sheetViews>
    <sheetView zoomScaleNormal="100" workbookViewId="0">
      <selection activeCell="A17" sqref="A17"/>
    </sheetView>
  </sheetViews>
  <sheetFormatPr defaultRowHeight="14.4" x14ac:dyDescent="0.3"/>
  <cols>
    <col min="1" max="1" width="18.5546875" bestFit="1" customWidth="1"/>
    <col min="2" max="2" width="3" hidden="1" customWidth="1"/>
    <col min="3" max="3" width="3.109375" hidden="1" customWidth="1"/>
    <col min="4" max="5" width="5.6640625" bestFit="1" customWidth="1"/>
    <col min="6" max="6" width="6" customWidth="1"/>
    <col min="7" max="7" width="4" customWidth="1"/>
    <col min="8" max="8" width="6.5546875" bestFit="1" customWidth="1"/>
    <col min="9" max="10" width="3.5546875" customWidth="1"/>
    <col min="11" max="12" width="4" customWidth="1"/>
    <col min="13" max="13" width="5.6640625" style="96" customWidth="1"/>
    <col min="14" max="18" width="5.109375" bestFit="1" customWidth="1"/>
    <col min="19" max="19" width="6.6640625" bestFit="1" customWidth="1"/>
    <col min="20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5.88671875" bestFit="1" customWidth="1"/>
    <col min="36" max="36" width="7.33203125" bestFit="1" customWidth="1"/>
    <col min="37" max="37" width="7.5546875" bestFit="1" customWidth="1"/>
    <col min="38" max="38" width="5.109375" bestFit="1" customWidth="1"/>
    <col min="39" max="39" width="7.5546875" bestFit="1" customWidth="1"/>
  </cols>
  <sheetData>
    <row r="1" spans="1:39" x14ac:dyDescent="0.3">
      <c r="A1" s="587" t="s">
        <v>47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  <c r="AM1" s="158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  <c r="AM2" s="158"/>
    </row>
    <row r="3" spans="1:39" x14ac:dyDescent="0.3">
      <c r="A3" s="1" t="s">
        <v>0</v>
      </c>
      <c r="B3" s="1"/>
      <c r="C3" s="1"/>
      <c r="D3" s="2" t="s">
        <v>2</v>
      </c>
      <c r="E3" s="61">
        <f>SUM(E4:E8)</f>
        <v>430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9" x14ac:dyDescent="0.3">
      <c r="A4" s="9" t="s">
        <v>187</v>
      </c>
      <c r="B4" s="9">
        <v>14</v>
      </c>
      <c r="C4" s="9" t="s">
        <v>29</v>
      </c>
      <c r="D4" s="11">
        <v>1</v>
      </c>
      <c r="E4" s="50">
        <v>200</v>
      </c>
      <c r="F4" s="6">
        <f t="shared" ref="F4:F13" si="0">SUM(N4:R4)+T4+V4+X4+AA4+AC4+AE4+AG4</f>
        <v>2391</v>
      </c>
      <c r="G4" s="6">
        <f>COUNT(N4,O4,P4,Q4,R4,#REF!,T4,V4,X4,AA4,AC4, AE4, AG4)</f>
        <v>10</v>
      </c>
      <c r="H4" s="7">
        <f t="shared" ref="H4:H13" si="1">F4/G4</f>
        <v>239.1</v>
      </c>
      <c r="I4" s="159">
        <f t="shared" ref="I4:I13" si="2">((SUM(U4+W4+Y4))/30)+(COUNTIFS(AB4,"W")+(COUNTIFS(AD4,"W")+(COUNTIFS(AF4,"W")+(COUNTIFS(AH4,"W")))))</f>
        <v>5</v>
      </c>
      <c r="J4" s="159">
        <f t="shared" ref="J4:J13" si="3">(3-(SUM(U4+W4+Y4)/30))+(COUNTIFS(AB4,"L"))+(COUNTIFS(AD4,"L"))+(COUNTIFS(AF4,"L"))+(COUNTIFS(AH4,"L"))</f>
        <v>0</v>
      </c>
      <c r="K4" s="52">
        <f t="shared" ref="K4:K13" si="4">MAX(N4,O4,P4,Q4,R4,T4,V4,X4,AA4,AC4,AE4,AG4)</f>
        <v>278</v>
      </c>
      <c r="L4" s="297">
        <f t="shared" ref="L4:L13" si="5">MAX((SUM(N4:P4)), (SUM(T4,V4,X4)), (SUM(AA4,AC4,AE4)), (SUM(AE4,AH4,AJ4)))</f>
        <v>704</v>
      </c>
      <c r="M4" s="145"/>
      <c r="N4" s="4">
        <v>238</v>
      </c>
      <c r="O4" s="4">
        <v>239</v>
      </c>
      <c r="P4" s="4">
        <v>218</v>
      </c>
      <c r="Q4" s="4">
        <v>216</v>
      </c>
      <c r="R4" s="4">
        <v>236</v>
      </c>
      <c r="S4" s="10">
        <f t="shared" ref="S4:S13" si="6">SUM(N4:R4)</f>
        <v>1147</v>
      </c>
      <c r="T4" s="51">
        <v>236</v>
      </c>
      <c r="U4" s="4">
        <v>30</v>
      </c>
      <c r="V4" s="4">
        <v>268</v>
      </c>
      <c r="W4" s="4">
        <v>30</v>
      </c>
      <c r="X4" s="4">
        <v>200</v>
      </c>
      <c r="Y4" s="4">
        <v>30</v>
      </c>
      <c r="Z4" s="1">
        <f t="shared" ref="Z4:Z13" si="7">SUM(S4:Y4)</f>
        <v>1941</v>
      </c>
      <c r="AA4" s="4"/>
      <c r="AB4" s="5"/>
      <c r="AC4" s="5"/>
      <c r="AD4" s="5"/>
      <c r="AE4" s="5">
        <v>278</v>
      </c>
      <c r="AF4" s="5" t="s">
        <v>23</v>
      </c>
      <c r="AG4" s="5">
        <v>262</v>
      </c>
      <c r="AH4" s="4" t="s">
        <v>23</v>
      </c>
    </row>
    <row r="5" spans="1:39" x14ac:dyDescent="0.3">
      <c r="A5" s="9" t="s">
        <v>143</v>
      </c>
      <c r="B5" s="9">
        <v>14</v>
      </c>
      <c r="C5" s="9" t="s">
        <v>29</v>
      </c>
      <c r="D5" s="11">
        <v>2</v>
      </c>
      <c r="E5" s="50">
        <v>100</v>
      </c>
      <c r="F5" s="6">
        <f t="shared" si="0"/>
        <v>2153</v>
      </c>
      <c r="G5" s="6">
        <f>COUNT(N5,O5,P5,Q5,R5,#REF!,T5,V5,X5,AA5,AC5, AE5, AG5)</f>
        <v>9</v>
      </c>
      <c r="H5" s="7">
        <f t="shared" si="1"/>
        <v>239.22222222222223</v>
      </c>
      <c r="I5" s="159">
        <f t="shared" si="2"/>
        <v>2</v>
      </c>
      <c r="J5" s="159">
        <f t="shared" si="3"/>
        <v>2</v>
      </c>
      <c r="K5" s="52">
        <f t="shared" si="4"/>
        <v>277</v>
      </c>
      <c r="L5" s="297">
        <f t="shared" si="5"/>
        <v>758</v>
      </c>
      <c r="M5" s="145"/>
      <c r="N5" s="4">
        <v>237</v>
      </c>
      <c r="O5" s="4">
        <v>234</v>
      </c>
      <c r="P5" s="4">
        <v>241</v>
      </c>
      <c r="Q5" s="4">
        <v>222</v>
      </c>
      <c r="R5" s="4">
        <v>225</v>
      </c>
      <c r="S5" s="10">
        <f t="shared" si="6"/>
        <v>1159</v>
      </c>
      <c r="T5" s="51">
        <v>246</v>
      </c>
      <c r="U5" s="4">
        <v>30</v>
      </c>
      <c r="V5" s="4">
        <v>235</v>
      </c>
      <c r="W5" s="4">
        <v>0</v>
      </c>
      <c r="X5" s="4">
        <v>277</v>
      </c>
      <c r="Y5" s="4">
        <v>30</v>
      </c>
      <c r="Z5" s="1">
        <f t="shared" si="7"/>
        <v>1977</v>
      </c>
      <c r="AA5" s="4"/>
      <c r="AB5" s="5"/>
      <c r="AC5" s="5"/>
      <c r="AD5" s="5"/>
      <c r="AE5" s="5"/>
      <c r="AF5" s="5"/>
      <c r="AG5" s="5">
        <v>236</v>
      </c>
      <c r="AH5" s="4" t="s">
        <v>24</v>
      </c>
    </row>
    <row r="6" spans="1:39" x14ac:dyDescent="0.3">
      <c r="A6" s="9" t="s">
        <v>137</v>
      </c>
      <c r="B6" s="9">
        <v>14</v>
      </c>
      <c r="C6" s="9" t="s">
        <v>29</v>
      </c>
      <c r="D6" s="11">
        <v>3</v>
      </c>
      <c r="E6" s="50">
        <v>60</v>
      </c>
      <c r="F6" s="6">
        <f t="shared" si="0"/>
        <v>2304</v>
      </c>
      <c r="G6" s="6">
        <f>COUNT(N6,O6,P6,Q6,R6,#REF!,T6,V6,X6,AA6,AC6, AE6, AG6)</f>
        <v>10</v>
      </c>
      <c r="H6" s="7">
        <f t="shared" si="1"/>
        <v>230.4</v>
      </c>
      <c r="I6" s="159">
        <f t="shared" si="2"/>
        <v>3</v>
      </c>
      <c r="J6" s="159">
        <f t="shared" si="3"/>
        <v>2</v>
      </c>
      <c r="K6" s="52">
        <f t="shared" si="4"/>
        <v>276</v>
      </c>
      <c r="L6" s="297">
        <f t="shared" si="5"/>
        <v>719</v>
      </c>
      <c r="M6" s="145"/>
      <c r="N6" s="4">
        <v>197</v>
      </c>
      <c r="O6" s="4">
        <v>276</v>
      </c>
      <c r="P6" s="4">
        <v>246</v>
      </c>
      <c r="Q6" s="4">
        <v>197</v>
      </c>
      <c r="R6" s="4">
        <v>256</v>
      </c>
      <c r="S6" s="10">
        <f t="shared" si="6"/>
        <v>1172</v>
      </c>
      <c r="T6" s="51">
        <v>268</v>
      </c>
      <c r="U6" s="4">
        <v>30</v>
      </c>
      <c r="V6" s="4">
        <v>202</v>
      </c>
      <c r="W6" s="4">
        <v>0</v>
      </c>
      <c r="X6" s="4">
        <v>238</v>
      </c>
      <c r="Y6" s="4">
        <v>30</v>
      </c>
      <c r="Z6" s="1">
        <f t="shared" si="7"/>
        <v>1940</v>
      </c>
      <c r="AA6" s="4"/>
      <c r="AB6" s="4"/>
      <c r="AC6" s="4">
        <v>225</v>
      </c>
      <c r="AD6" s="4" t="s">
        <v>23</v>
      </c>
      <c r="AE6" s="4">
        <v>199</v>
      </c>
      <c r="AF6" s="4" t="s">
        <v>24</v>
      </c>
    </row>
    <row r="7" spans="1:39" x14ac:dyDescent="0.3">
      <c r="A7" s="9" t="s">
        <v>200</v>
      </c>
      <c r="B7" s="9">
        <v>14</v>
      </c>
      <c r="C7" s="9" t="s">
        <v>29</v>
      </c>
      <c r="D7" s="11">
        <v>4</v>
      </c>
      <c r="E7" s="50">
        <v>40</v>
      </c>
      <c r="F7" s="6">
        <f t="shared" si="0"/>
        <v>2302</v>
      </c>
      <c r="G7" s="6">
        <f>COUNT(N7,O7,P7,Q7,R7,#REF!,T7,V7,X7,AA7,AC7, AE7, AG7)</f>
        <v>10</v>
      </c>
      <c r="H7" s="7">
        <f t="shared" si="1"/>
        <v>230.2</v>
      </c>
      <c r="I7" s="159">
        <f t="shared" si="2"/>
        <v>2</v>
      </c>
      <c r="J7" s="159">
        <f t="shared" si="3"/>
        <v>3</v>
      </c>
      <c r="K7" s="52">
        <f t="shared" si="4"/>
        <v>265</v>
      </c>
      <c r="L7" s="297">
        <f t="shared" si="5"/>
        <v>691</v>
      </c>
      <c r="M7" s="145"/>
      <c r="N7" s="4">
        <v>205</v>
      </c>
      <c r="O7" s="4">
        <v>227</v>
      </c>
      <c r="P7" s="4">
        <v>258</v>
      </c>
      <c r="Q7" s="4">
        <v>259</v>
      </c>
      <c r="R7" s="4">
        <v>238</v>
      </c>
      <c r="S7" s="10">
        <f t="shared" si="6"/>
        <v>1187</v>
      </c>
      <c r="T7" s="51">
        <v>265</v>
      </c>
      <c r="U7" s="4">
        <v>30</v>
      </c>
      <c r="V7" s="4">
        <v>193</v>
      </c>
      <c r="W7" s="4">
        <v>0</v>
      </c>
      <c r="X7" s="4">
        <v>233</v>
      </c>
      <c r="Y7" s="4">
        <v>0</v>
      </c>
      <c r="Z7" s="1">
        <f t="shared" si="7"/>
        <v>1908</v>
      </c>
      <c r="AA7" s="4">
        <v>216</v>
      </c>
      <c r="AB7" s="4" t="s">
        <v>23</v>
      </c>
      <c r="AC7" s="54">
        <v>208</v>
      </c>
      <c r="AD7" s="4" t="s">
        <v>24</v>
      </c>
    </row>
    <row r="8" spans="1:39" x14ac:dyDescent="0.3">
      <c r="A8" s="9" t="s">
        <v>196</v>
      </c>
      <c r="B8" s="9">
        <v>14</v>
      </c>
      <c r="C8" s="9" t="s">
        <v>29</v>
      </c>
      <c r="D8" s="11">
        <v>5</v>
      </c>
      <c r="E8" s="50">
        <v>30</v>
      </c>
      <c r="F8" s="6">
        <f t="shared" si="0"/>
        <v>2056</v>
      </c>
      <c r="G8" s="6">
        <f>COUNT(N8,O8,P8,Q8,R8,#REF!,T8,V8,X8,AA8,AC8, AE8, AG8)</f>
        <v>9</v>
      </c>
      <c r="H8" s="7">
        <f t="shared" si="1"/>
        <v>228.44444444444446</v>
      </c>
      <c r="I8" s="159">
        <f t="shared" si="2"/>
        <v>2</v>
      </c>
      <c r="J8" s="159">
        <f t="shared" si="3"/>
        <v>2</v>
      </c>
      <c r="K8" s="52">
        <f t="shared" si="4"/>
        <v>259</v>
      </c>
      <c r="L8" s="297">
        <f t="shared" si="5"/>
        <v>683</v>
      </c>
      <c r="M8" s="145"/>
      <c r="N8" s="4">
        <v>247</v>
      </c>
      <c r="O8" s="4">
        <v>256</v>
      </c>
      <c r="P8" s="4">
        <v>180</v>
      </c>
      <c r="Q8" s="4">
        <v>226</v>
      </c>
      <c r="R8" s="4">
        <v>259</v>
      </c>
      <c r="S8" s="10">
        <f t="shared" si="6"/>
        <v>1168</v>
      </c>
      <c r="T8" s="51">
        <v>212</v>
      </c>
      <c r="U8" s="4">
        <v>30</v>
      </c>
      <c r="V8" s="4">
        <v>245</v>
      </c>
      <c r="W8" s="4">
        <v>30</v>
      </c>
      <c r="X8" s="4">
        <v>226</v>
      </c>
      <c r="Y8" s="4">
        <v>0</v>
      </c>
      <c r="Z8" s="1">
        <f t="shared" si="7"/>
        <v>1911</v>
      </c>
      <c r="AA8" s="4">
        <v>205</v>
      </c>
      <c r="AB8" s="4" t="s">
        <v>24</v>
      </c>
    </row>
    <row r="9" spans="1:39" x14ac:dyDescent="0.3">
      <c r="A9" s="9" t="s">
        <v>132</v>
      </c>
      <c r="B9" s="9">
        <v>14</v>
      </c>
      <c r="C9" s="9" t="s">
        <v>29</v>
      </c>
      <c r="D9" s="11">
        <v>6</v>
      </c>
      <c r="E9" s="58"/>
      <c r="F9" s="6">
        <f t="shared" si="0"/>
        <v>1804</v>
      </c>
      <c r="G9" s="6">
        <f>COUNT(N9,O9,P9,Q9,R9,#REF!,T9,V9,X9,AA9,AC9, AE9, AG9)</f>
        <v>8</v>
      </c>
      <c r="H9" s="7">
        <f t="shared" si="1"/>
        <v>225.5</v>
      </c>
      <c r="I9" s="159">
        <f t="shared" si="2"/>
        <v>2</v>
      </c>
      <c r="J9" s="159">
        <f t="shared" si="3"/>
        <v>1</v>
      </c>
      <c r="K9" s="52">
        <f t="shared" si="4"/>
        <v>289</v>
      </c>
      <c r="L9" s="297">
        <f t="shared" si="5"/>
        <v>733</v>
      </c>
      <c r="M9" s="145"/>
      <c r="N9" s="4">
        <v>237</v>
      </c>
      <c r="O9" s="4">
        <v>289</v>
      </c>
      <c r="P9" s="4">
        <v>207</v>
      </c>
      <c r="Q9" s="4">
        <v>192</v>
      </c>
      <c r="R9" s="4">
        <v>246</v>
      </c>
      <c r="S9" s="10">
        <f t="shared" si="6"/>
        <v>1171</v>
      </c>
      <c r="T9" s="51">
        <v>153</v>
      </c>
      <c r="U9" s="4">
        <v>0</v>
      </c>
      <c r="V9" s="4">
        <v>236</v>
      </c>
      <c r="W9" s="4">
        <v>30</v>
      </c>
      <c r="X9" s="4">
        <v>244</v>
      </c>
      <c r="Y9" s="4">
        <v>30</v>
      </c>
      <c r="Z9" s="1">
        <f t="shared" si="7"/>
        <v>1864</v>
      </c>
    </row>
    <row r="10" spans="1:39" x14ac:dyDescent="0.3">
      <c r="A10" s="9" t="s">
        <v>551</v>
      </c>
      <c r="B10" s="9">
        <v>14</v>
      </c>
      <c r="C10" s="9" t="s">
        <v>29</v>
      </c>
      <c r="D10" s="11">
        <v>7</v>
      </c>
      <c r="E10" s="58"/>
      <c r="F10" s="6">
        <f t="shared" si="0"/>
        <v>1792</v>
      </c>
      <c r="G10" s="6">
        <f>COUNT(N10,O10,P10,Q10,R10,#REF!,T10,V10,X10,AA10,AC10, AE10, AG10)</f>
        <v>8</v>
      </c>
      <c r="H10" s="7">
        <f t="shared" si="1"/>
        <v>224</v>
      </c>
      <c r="I10" s="159">
        <f t="shared" si="2"/>
        <v>2</v>
      </c>
      <c r="J10" s="159">
        <f t="shared" si="3"/>
        <v>1</v>
      </c>
      <c r="K10" s="52">
        <f t="shared" si="4"/>
        <v>268</v>
      </c>
      <c r="L10" s="297">
        <f t="shared" si="5"/>
        <v>709</v>
      </c>
      <c r="M10" s="145"/>
      <c r="N10" s="4">
        <v>200</v>
      </c>
      <c r="O10" s="4">
        <v>199</v>
      </c>
      <c r="P10" s="4">
        <v>235</v>
      </c>
      <c r="Q10" s="4">
        <v>258</v>
      </c>
      <c r="R10" s="4">
        <v>191</v>
      </c>
      <c r="S10" s="10">
        <f t="shared" si="6"/>
        <v>1083</v>
      </c>
      <c r="T10" s="51">
        <v>195</v>
      </c>
      <c r="U10" s="4">
        <v>0</v>
      </c>
      <c r="V10" s="4">
        <v>268</v>
      </c>
      <c r="W10" s="4">
        <v>30</v>
      </c>
      <c r="X10" s="4">
        <v>246</v>
      </c>
      <c r="Y10" s="4">
        <v>30</v>
      </c>
      <c r="Z10" s="1">
        <f t="shared" si="7"/>
        <v>1852</v>
      </c>
    </row>
    <row r="11" spans="1:39" x14ac:dyDescent="0.3">
      <c r="A11" s="9" t="s">
        <v>550</v>
      </c>
      <c r="B11" s="9">
        <v>14</v>
      </c>
      <c r="C11" s="9" t="s">
        <v>29</v>
      </c>
      <c r="D11" s="11">
        <v>8</v>
      </c>
      <c r="E11" s="58"/>
      <c r="F11" s="6">
        <f t="shared" si="0"/>
        <v>1785</v>
      </c>
      <c r="G11" s="6">
        <f>COUNT(N11,O11,P11,Q11,R11,#REF!,T11,V11,X11,AA11,AC11, AE11, AG11)</f>
        <v>8</v>
      </c>
      <c r="H11" s="7">
        <f t="shared" si="1"/>
        <v>223.125</v>
      </c>
      <c r="I11" s="159">
        <f t="shared" si="2"/>
        <v>1</v>
      </c>
      <c r="J11" s="159">
        <f t="shared" si="3"/>
        <v>2</v>
      </c>
      <c r="K11" s="52">
        <f t="shared" si="4"/>
        <v>257</v>
      </c>
      <c r="L11" s="297">
        <f t="shared" si="5"/>
        <v>701</v>
      </c>
      <c r="M11" s="145"/>
      <c r="N11" s="4">
        <v>237</v>
      </c>
      <c r="O11" s="4">
        <v>216</v>
      </c>
      <c r="P11" s="4">
        <v>205</v>
      </c>
      <c r="Q11" s="4">
        <v>212</v>
      </c>
      <c r="R11" s="4">
        <v>214</v>
      </c>
      <c r="S11" s="10">
        <f t="shared" si="6"/>
        <v>1084</v>
      </c>
      <c r="T11" s="51">
        <v>208</v>
      </c>
      <c r="U11" s="4">
        <v>0</v>
      </c>
      <c r="V11" s="4">
        <v>257</v>
      </c>
      <c r="W11" s="4">
        <v>30</v>
      </c>
      <c r="X11" s="4">
        <v>236</v>
      </c>
      <c r="Y11" s="4">
        <v>0</v>
      </c>
      <c r="Z11" s="1">
        <f t="shared" si="7"/>
        <v>1815</v>
      </c>
    </row>
    <row r="12" spans="1:39" x14ac:dyDescent="0.3">
      <c r="A12" s="9" t="s">
        <v>146</v>
      </c>
      <c r="B12" s="9">
        <v>14</v>
      </c>
      <c r="C12" s="9" t="s">
        <v>29</v>
      </c>
      <c r="D12" s="11">
        <v>9</v>
      </c>
      <c r="E12" s="58"/>
      <c r="F12" s="6">
        <f t="shared" si="0"/>
        <v>1812</v>
      </c>
      <c r="G12" s="6">
        <f>COUNT(N12,O12,P12,Q12,R12,#REF!,T12,V12,X12,AA12,AC12, AE12, AG12)</f>
        <v>8</v>
      </c>
      <c r="H12" s="7">
        <f t="shared" si="1"/>
        <v>226.5</v>
      </c>
      <c r="I12" s="159">
        <f t="shared" si="2"/>
        <v>0</v>
      </c>
      <c r="J12" s="159">
        <f t="shared" si="3"/>
        <v>3</v>
      </c>
      <c r="K12" s="52">
        <f t="shared" si="4"/>
        <v>258</v>
      </c>
      <c r="L12" s="297">
        <f t="shared" si="5"/>
        <v>705</v>
      </c>
      <c r="M12" s="145"/>
      <c r="N12" s="4">
        <v>235</v>
      </c>
      <c r="O12" s="4">
        <v>258</v>
      </c>
      <c r="P12" s="4">
        <v>212</v>
      </c>
      <c r="Q12" s="4">
        <v>227</v>
      </c>
      <c r="R12" s="4">
        <v>226</v>
      </c>
      <c r="S12" s="10">
        <f t="shared" si="6"/>
        <v>1158</v>
      </c>
      <c r="T12" s="51">
        <v>258</v>
      </c>
      <c r="U12" s="4">
        <v>0</v>
      </c>
      <c r="V12" s="4">
        <v>204</v>
      </c>
      <c r="W12" s="4">
        <v>0</v>
      </c>
      <c r="X12" s="4">
        <v>192</v>
      </c>
      <c r="Y12" s="4">
        <v>0</v>
      </c>
      <c r="Z12" s="1">
        <f t="shared" si="7"/>
        <v>1812</v>
      </c>
    </row>
    <row r="13" spans="1:39" x14ac:dyDescent="0.3">
      <c r="A13" s="9" t="s">
        <v>549</v>
      </c>
      <c r="B13" s="9">
        <v>14</v>
      </c>
      <c r="C13" s="9" t="s">
        <v>29</v>
      </c>
      <c r="D13" s="11">
        <v>10</v>
      </c>
      <c r="E13" s="58"/>
      <c r="F13" s="6">
        <f t="shared" si="0"/>
        <v>1640</v>
      </c>
      <c r="G13" s="6">
        <f>COUNT(N13,O13,P13,Q13,R13,#REF!,T13,V13,X13,AA13,AC13, AE13, AG13)</f>
        <v>8</v>
      </c>
      <c r="H13" s="7">
        <f t="shared" si="1"/>
        <v>205</v>
      </c>
      <c r="I13" s="159">
        <f t="shared" si="2"/>
        <v>0</v>
      </c>
      <c r="J13" s="159">
        <f t="shared" si="3"/>
        <v>3</v>
      </c>
      <c r="K13" s="52">
        <f t="shared" si="4"/>
        <v>246</v>
      </c>
      <c r="L13" s="297">
        <f t="shared" si="5"/>
        <v>630</v>
      </c>
      <c r="M13" s="145"/>
      <c r="N13" s="4">
        <v>237</v>
      </c>
      <c r="O13" s="4">
        <v>200</v>
      </c>
      <c r="P13" s="4">
        <v>193</v>
      </c>
      <c r="Q13" s="4">
        <v>215</v>
      </c>
      <c r="R13" s="4">
        <v>246</v>
      </c>
      <c r="S13" s="10">
        <f t="shared" si="6"/>
        <v>1091</v>
      </c>
      <c r="T13" s="51">
        <v>195</v>
      </c>
      <c r="U13" s="4">
        <v>0</v>
      </c>
      <c r="V13" s="4">
        <v>182</v>
      </c>
      <c r="W13" s="4">
        <v>0</v>
      </c>
      <c r="X13" s="4">
        <v>172</v>
      </c>
      <c r="Y13" s="4">
        <v>0</v>
      </c>
      <c r="Z13" s="1">
        <f t="shared" si="7"/>
        <v>1640</v>
      </c>
    </row>
    <row r="14" spans="1:39" x14ac:dyDescent="0.3">
      <c r="A14" s="9" t="s">
        <v>237</v>
      </c>
      <c r="B14" s="9">
        <v>14</v>
      </c>
      <c r="C14" s="9" t="s">
        <v>29</v>
      </c>
      <c r="D14" s="11">
        <v>11</v>
      </c>
      <c r="E14" s="8"/>
      <c r="F14" s="6">
        <f t="shared" ref="F14:F28" si="8">SUM(N14:R14)+T14+V14+X14+AA14+AC14+AE14+AG14</f>
        <v>1078</v>
      </c>
      <c r="G14" s="6">
        <f>COUNT(N14,O14,P14,Q14,R14,#REF!,T14,V14,X14,AA14,AC14, AE14, AG14)</f>
        <v>5</v>
      </c>
      <c r="H14" s="7">
        <f t="shared" ref="H14:H29" si="9">F14/G14</f>
        <v>215.6</v>
      </c>
      <c r="I14" s="159"/>
      <c r="J14" s="159"/>
      <c r="K14" s="52">
        <f t="shared" ref="K14:K28" si="10">MAX(N14,O14,P14,Q14,R14,T14,V14,X14,AA14,AC14,AE14,AG14)</f>
        <v>229</v>
      </c>
      <c r="L14" s="297">
        <f t="shared" ref="L14:L28" si="11">MAX((SUM(N14:P14)), (SUM(T14,V14,X14)), (SUM(AA14,AC14,AE14)), (SUM(AE14,AH14,AJ14)))</f>
        <v>645</v>
      </c>
      <c r="M14" s="145"/>
      <c r="N14" s="4">
        <v>221</v>
      </c>
      <c r="O14" s="4">
        <v>205</v>
      </c>
      <c r="P14" s="4">
        <v>219</v>
      </c>
      <c r="Q14" s="4">
        <v>229</v>
      </c>
      <c r="R14" s="4">
        <v>204</v>
      </c>
      <c r="S14" s="10">
        <f t="shared" ref="S14:S28" si="12">SUM(N14:R14)</f>
        <v>1078</v>
      </c>
      <c r="T14" s="19"/>
      <c r="U14" s="19"/>
      <c r="V14" s="19"/>
      <c r="W14" s="19"/>
      <c r="X14" s="19"/>
      <c r="Y14" s="19"/>
      <c r="Z14" s="56">
        <f>SUM(S14:Y14)</f>
        <v>1078</v>
      </c>
    </row>
    <row r="15" spans="1:39" x14ac:dyDescent="0.3">
      <c r="A15" s="9" t="s">
        <v>191</v>
      </c>
      <c r="B15" s="9">
        <v>14</v>
      </c>
      <c r="C15" s="9" t="s">
        <v>29</v>
      </c>
      <c r="D15" s="11">
        <v>12</v>
      </c>
      <c r="E15" s="8"/>
      <c r="F15" s="6">
        <f t="shared" si="8"/>
        <v>1075</v>
      </c>
      <c r="G15" s="6">
        <f>COUNT(N15,O15,P15,Q15,R15,#REF!,T15,V15,X15,AA15,AC15, AE15, AG15)</f>
        <v>5</v>
      </c>
      <c r="H15" s="7">
        <f t="shared" si="9"/>
        <v>215</v>
      </c>
      <c r="I15" s="159"/>
      <c r="J15" s="159"/>
      <c r="K15" s="52">
        <f t="shared" si="10"/>
        <v>277</v>
      </c>
      <c r="L15" s="297">
        <f t="shared" si="11"/>
        <v>661</v>
      </c>
      <c r="M15" s="145"/>
      <c r="N15" s="4">
        <v>184</v>
      </c>
      <c r="O15" s="4">
        <v>200</v>
      </c>
      <c r="P15" s="4">
        <v>277</v>
      </c>
      <c r="Q15" s="4">
        <v>236</v>
      </c>
      <c r="R15" s="4">
        <v>178</v>
      </c>
      <c r="S15" s="10">
        <f t="shared" si="12"/>
        <v>1075</v>
      </c>
      <c r="T15" s="19"/>
      <c r="U15" s="19"/>
      <c r="V15" s="19"/>
      <c r="W15" s="19"/>
      <c r="X15" s="19"/>
      <c r="Y15" s="19"/>
      <c r="Z15" s="56">
        <f>SUM(S15:Y15)</f>
        <v>1075</v>
      </c>
    </row>
    <row r="16" spans="1:39" x14ac:dyDescent="0.3">
      <c r="A16" s="9" t="s">
        <v>559</v>
      </c>
      <c r="B16" s="9">
        <v>14</v>
      </c>
      <c r="C16" s="9" t="s">
        <v>29</v>
      </c>
      <c r="D16" s="11">
        <v>13</v>
      </c>
      <c r="E16" s="8"/>
      <c r="F16" s="6">
        <f t="shared" si="8"/>
        <v>1070</v>
      </c>
      <c r="G16" s="6">
        <f>COUNT(N16,O16,P16,Q16,R16,#REF!,T16,V16,X16,AA16,AC16, AE16, AG16)</f>
        <v>5</v>
      </c>
      <c r="H16" s="7">
        <f t="shared" si="9"/>
        <v>214</v>
      </c>
      <c r="I16" s="9"/>
      <c r="J16" s="9"/>
      <c r="K16" s="52">
        <f t="shared" si="10"/>
        <v>257</v>
      </c>
      <c r="L16" s="297">
        <f t="shared" si="11"/>
        <v>669</v>
      </c>
      <c r="M16" s="145"/>
      <c r="N16" s="4">
        <v>207</v>
      </c>
      <c r="O16" s="4">
        <v>205</v>
      </c>
      <c r="P16" s="4">
        <v>257</v>
      </c>
      <c r="Q16" s="4">
        <v>192</v>
      </c>
      <c r="R16" s="4">
        <v>209</v>
      </c>
      <c r="S16" s="10">
        <f t="shared" si="12"/>
        <v>1070</v>
      </c>
      <c r="T16" s="19"/>
      <c r="U16" s="19"/>
      <c r="V16" s="19"/>
      <c r="W16" s="19"/>
      <c r="X16" s="19"/>
      <c r="Y16" s="19"/>
      <c r="Z16" s="56"/>
    </row>
    <row r="17" spans="1:39" x14ac:dyDescent="0.3">
      <c r="A17" s="9" t="s">
        <v>125</v>
      </c>
      <c r="B17" s="9">
        <v>14</v>
      </c>
      <c r="C17" s="9" t="s">
        <v>29</v>
      </c>
      <c r="D17" s="11">
        <v>14</v>
      </c>
      <c r="E17" s="8"/>
      <c r="F17" s="6">
        <f t="shared" si="8"/>
        <v>1046</v>
      </c>
      <c r="G17" s="6">
        <f>COUNT(N17,O17,P17,Q17,R17,#REF!,T17,V17,X17,AA17,AC17, AE17, AG17)</f>
        <v>5</v>
      </c>
      <c r="H17" s="7">
        <f t="shared" si="9"/>
        <v>209.2</v>
      </c>
      <c r="I17" s="9"/>
      <c r="J17" s="9"/>
      <c r="K17" s="52">
        <f t="shared" si="10"/>
        <v>257</v>
      </c>
      <c r="L17" s="297">
        <f t="shared" si="11"/>
        <v>636</v>
      </c>
      <c r="M17" s="145"/>
      <c r="N17" s="4">
        <v>180</v>
      </c>
      <c r="O17" s="4">
        <v>202</v>
      </c>
      <c r="P17" s="4">
        <v>254</v>
      </c>
      <c r="Q17" s="4">
        <v>257</v>
      </c>
      <c r="R17" s="4">
        <v>153</v>
      </c>
      <c r="S17" s="10">
        <f t="shared" si="12"/>
        <v>1046</v>
      </c>
      <c r="T17" s="19"/>
      <c r="U17" s="19"/>
      <c r="V17" s="19"/>
      <c r="W17" s="19"/>
      <c r="X17" s="19"/>
      <c r="Y17" s="19"/>
      <c r="Z17" s="56"/>
    </row>
    <row r="18" spans="1:39" x14ac:dyDescent="0.3">
      <c r="A18" s="9" t="s">
        <v>243</v>
      </c>
      <c r="B18" s="9">
        <v>14</v>
      </c>
      <c r="C18" s="9" t="s">
        <v>29</v>
      </c>
      <c r="D18" s="11">
        <v>15</v>
      </c>
      <c r="E18" s="8"/>
      <c r="F18" s="6">
        <f t="shared" si="8"/>
        <v>1038</v>
      </c>
      <c r="G18" s="6">
        <f>COUNT(N18,O18,P18,Q18,R18,#REF!,T18,V18,X18,AA18,AC18, AE18, AG18)</f>
        <v>5</v>
      </c>
      <c r="H18" s="7">
        <f t="shared" si="9"/>
        <v>207.6</v>
      </c>
      <c r="I18" s="9"/>
      <c r="J18" s="9"/>
      <c r="K18" s="52">
        <f t="shared" si="10"/>
        <v>236</v>
      </c>
      <c r="L18" s="297">
        <f t="shared" si="11"/>
        <v>586</v>
      </c>
      <c r="M18" s="145"/>
      <c r="N18" s="4">
        <v>187</v>
      </c>
      <c r="O18" s="4">
        <v>209</v>
      </c>
      <c r="P18" s="4">
        <v>190</v>
      </c>
      <c r="Q18" s="4">
        <v>216</v>
      </c>
      <c r="R18" s="4">
        <v>236</v>
      </c>
      <c r="S18" s="10">
        <f t="shared" si="12"/>
        <v>1038</v>
      </c>
      <c r="T18" s="19"/>
      <c r="U18" s="19"/>
      <c r="V18" s="19"/>
      <c r="W18" s="19"/>
      <c r="X18" s="19"/>
      <c r="Y18" s="19"/>
      <c r="Z18" s="56"/>
    </row>
    <row r="19" spans="1:39" x14ac:dyDescent="0.3">
      <c r="A19" s="9" t="s">
        <v>263</v>
      </c>
      <c r="B19" s="9">
        <v>14</v>
      </c>
      <c r="C19" s="9" t="s">
        <v>29</v>
      </c>
      <c r="D19" s="11">
        <v>16</v>
      </c>
      <c r="E19" s="8"/>
      <c r="F19" s="6">
        <f t="shared" si="8"/>
        <v>1033</v>
      </c>
      <c r="G19" s="6">
        <f>COUNT(N19,O19,P19,Q19,R19,#REF!,T19,V19,X19,AA19,AC19, AE19, AG19)</f>
        <v>5</v>
      </c>
      <c r="H19" s="7">
        <f t="shared" si="9"/>
        <v>206.6</v>
      </c>
      <c r="I19" s="9"/>
      <c r="J19" s="9"/>
      <c r="K19" s="52">
        <f t="shared" si="10"/>
        <v>258</v>
      </c>
      <c r="L19" s="297">
        <f t="shared" si="11"/>
        <v>699</v>
      </c>
      <c r="M19" s="145"/>
      <c r="N19" s="4">
        <v>258</v>
      </c>
      <c r="O19" s="4">
        <v>234</v>
      </c>
      <c r="P19" s="4">
        <v>207</v>
      </c>
      <c r="Q19" s="4">
        <v>170</v>
      </c>
      <c r="R19" s="4">
        <v>164</v>
      </c>
      <c r="S19" s="10">
        <f t="shared" si="12"/>
        <v>1033</v>
      </c>
      <c r="T19" s="19"/>
      <c r="U19" s="19"/>
      <c r="V19" s="19"/>
      <c r="W19" s="19"/>
      <c r="X19" s="19"/>
      <c r="Y19" s="19"/>
      <c r="Z19" s="56"/>
    </row>
    <row r="20" spans="1:39" x14ac:dyDescent="0.3">
      <c r="A20" s="9" t="s">
        <v>515</v>
      </c>
      <c r="B20" s="9">
        <v>14</v>
      </c>
      <c r="C20" s="9" t="s">
        <v>29</v>
      </c>
      <c r="D20" s="11">
        <v>17</v>
      </c>
      <c r="E20" s="8"/>
      <c r="F20" s="6">
        <f t="shared" si="8"/>
        <v>1028</v>
      </c>
      <c r="G20" s="6">
        <f>COUNT(N20,O20,P20,Q20,R20,#REF!,T20,V20,X20,AA20,AC20, AE20, AG20)</f>
        <v>5</v>
      </c>
      <c r="H20" s="7">
        <f t="shared" si="9"/>
        <v>205.6</v>
      </c>
      <c r="I20" s="9"/>
      <c r="J20" s="9"/>
      <c r="K20" s="52">
        <f t="shared" si="10"/>
        <v>254</v>
      </c>
      <c r="L20" s="297">
        <f t="shared" si="11"/>
        <v>606</v>
      </c>
      <c r="M20" s="145"/>
      <c r="N20" s="4">
        <v>254</v>
      </c>
      <c r="O20" s="4">
        <v>154</v>
      </c>
      <c r="P20" s="4">
        <v>198</v>
      </c>
      <c r="Q20" s="4">
        <v>209</v>
      </c>
      <c r="R20" s="4">
        <v>213</v>
      </c>
      <c r="S20" s="10">
        <f t="shared" si="12"/>
        <v>1028</v>
      </c>
      <c r="T20" s="19"/>
      <c r="U20" s="19"/>
      <c r="V20" s="19"/>
      <c r="W20" s="19"/>
      <c r="X20" s="19"/>
      <c r="Y20" s="19"/>
      <c r="Z20" s="56"/>
    </row>
    <row r="21" spans="1:39" x14ac:dyDescent="0.3">
      <c r="A21" s="9" t="s">
        <v>242</v>
      </c>
      <c r="B21" s="9">
        <v>14</v>
      </c>
      <c r="C21" s="9" t="s">
        <v>29</v>
      </c>
      <c r="D21" s="11">
        <v>18</v>
      </c>
      <c r="E21" s="8"/>
      <c r="F21" s="6">
        <f t="shared" si="8"/>
        <v>1000</v>
      </c>
      <c r="G21" s="6">
        <f>COUNT(N21,O21,P21,Q21,R21,#REF!,T21,V21,X21,AA21,AC21, AE21, AG21)</f>
        <v>5</v>
      </c>
      <c r="H21" s="7">
        <f t="shared" si="9"/>
        <v>200</v>
      </c>
      <c r="I21" s="9"/>
      <c r="J21" s="9"/>
      <c r="K21" s="52">
        <f t="shared" si="10"/>
        <v>239</v>
      </c>
      <c r="L21" s="297">
        <f t="shared" si="11"/>
        <v>611</v>
      </c>
      <c r="M21" s="145"/>
      <c r="N21" s="4">
        <v>239</v>
      </c>
      <c r="O21" s="4">
        <v>203</v>
      </c>
      <c r="P21" s="4">
        <v>169</v>
      </c>
      <c r="Q21" s="4">
        <v>210</v>
      </c>
      <c r="R21" s="4">
        <v>179</v>
      </c>
      <c r="S21" s="10">
        <f t="shared" si="12"/>
        <v>1000</v>
      </c>
      <c r="T21" s="19"/>
      <c r="U21" s="19"/>
      <c r="V21" s="19"/>
      <c r="W21" s="19"/>
      <c r="X21" s="19"/>
      <c r="Y21" s="19"/>
      <c r="Z21" s="56"/>
    </row>
    <row r="22" spans="1:39" x14ac:dyDescent="0.3">
      <c r="A22" s="9" t="s">
        <v>195</v>
      </c>
      <c r="B22" s="9">
        <v>14</v>
      </c>
      <c r="C22" s="9" t="s">
        <v>29</v>
      </c>
      <c r="D22" s="11">
        <v>19</v>
      </c>
      <c r="E22" s="8"/>
      <c r="F22" s="6">
        <f t="shared" si="8"/>
        <v>993</v>
      </c>
      <c r="G22" s="6">
        <f>COUNT(N22,O22,P22,Q22,R22,#REF!,T22,V22,X22,AA22,AC22, AE22, AG22)</f>
        <v>5</v>
      </c>
      <c r="H22" s="7">
        <f t="shared" si="9"/>
        <v>198.6</v>
      </c>
      <c r="I22" s="9"/>
      <c r="J22" s="9"/>
      <c r="K22" s="52">
        <f t="shared" si="10"/>
        <v>234</v>
      </c>
      <c r="L22" s="297">
        <f t="shared" si="11"/>
        <v>567</v>
      </c>
      <c r="M22" s="145"/>
      <c r="N22" s="4">
        <v>190</v>
      </c>
      <c r="O22" s="4">
        <v>160</v>
      </c>
      <c r="P22" s="4">
        <v>217</v>
      </c>
      <c r="Q22" s="4">
        <v>192</v>
      </c>
      <c r="R22" s="4">
        <v>234</v>
      </c>
      <c r="S22" s="10">
        <f t="shared" si="12"/>
        <v>993</v>
      </c>
      <c r="T22" s="19"/>
      <c r="U22" s="19"/>
      <c r="V22" s="19"/>
      <c r="W22" s="19"/>
      <c r="X22" s="19"/>
      <c r="Y22" s="19"/>
      <c r="Z22" s="56"/>
    </row>
    <row r="23" spans="1:39" x14ac:dyDescent="0.3">
      <c r="A23" s="9" t="s">
        <v>112</v>
      </c>
      <c r="B23" s="9">
        <v>14</v>
      </c>
      <c r="C23" s="9" t="s">
        <v>29</v>
      </c>
      <c r="D23" s="11">
        <v>20</v>
      </c>
      <c r="E23" s="8"/>
      <c r="F23" s="6">
        <f t="shared" si="8"/>
        <v>975</v>
      </c>
      <c r="G23" s="6">
        <f>COUNT(N23,O23,P23,Q23,R23,#REF!,T23,V23,X23,AA23,AC23, AE23, AG23)</f>
        <v>5</v>
      </c>
      <c r="H23" s="7">
        <f t="shared" si="9"/>
        <v>195</v>
      </c>
      <c r="I23" s="9"/>
      <c r="J23" s="9"/>
      <c r="K23" s="52">
        <f t="shared" si="10"/>
        <v>235</v>
      </c>
      <c r="L23" s="297">
        <f t="shared" si="11"/>
        <v>631</v>
      </c>
      <c r="M23" s="145"/>
      <c r="N23" s="4">
        <v>235</v>
      </c>
      <c r="O23" s="4">
        <v>205</v>
      </c>
      <c r="P23" s="4">
        <v>191</v>
      </c>
      <c r="Q23" s="4">
        <v>158</v>
      </c>
      <c r="R23" s="4">
        <v>186</v>
      </c>
      <c r="S23" s="10">
        <f t="shared" si="12"/>
        <v>975</v>
      </c>
      <c r="T23" s="19"/>
      <c r="U23" s="19"/>
      <c r="V23" s="19"/>
      <c r="W23" s="19"/>
      <c r="X23" s="19"/>
      <c r="Y23" s="19"/>
      <c r="Z23" s="56"/>
    </row>
    <row r="24" spans="1:39" x14ac:dyDescent="0.3">
      <c r="A24" s="9" t="s">
        <v>274</v>
      </c>
      <c r="B24" s="9">
        <v>14</v>
      </c>
      <c r="C24" s="9" t="s">
        <v>29</v>
      </c>
      <c r="D24" s="11">
        <v>21</v>
      </c>
      <c r="E24" s="8"/>
      <c r="F24" s="6">
        <f t="shared" si="8"/>
        <v>959</v>
      </c>
      <c r="G24" s="6">
        <f>COUNT(N24,O24,P24,Q24,R24,#REF!,T24,V24,X24,AA24,AC24, AE24, AG24)</f>
        <v>5</v>
      </c>
      <c r="H24" s="7">
        <f t="shared" si="9"/>
        <v>191.8</v>
      </c>
      <c r="I24" s="9"/>
      <c r="J24" s="9"/>
      <c r="K24" s="52">
        <f t="shared" si="10"/>
        <v>217</v>
      </c>
      <c r="L24" s="297">
        <f t="shared" si="11"/>
        <v>628</v>
      </c>
      <c r="M24" s="145"/>
      <c r="N24" s="4">
        <v>200</v>
      </c>
      <c r="O24" s="4">
        <v>217</v>
      </c>
      <c r="P24" s="4">
        <v>211</v>
      </c>
      <c r="Q24" s="4">
        <v>188</v>
      </c>
      <c r="R24" s="4">
        <v>143</v>
      </c>
      <c r="S24" s="10">
        <f t="shared" si="12"/>
        <v>959</v>
      </c>
      <c r="T24" s="16"/>
      <c r="U24" s="16"/>
      <c r="V24" s="16"/>
      <c r="W24" s="16"/>
      <c r="X24" s="16"/>
      <c r="Y24" s="16"/>
      <c r="Z24" s="56"/>
    </row>
    <row r="25" spans="1:39" x14ac:dyDescent="0.3">
      <c r="A25" s="9" t="s">
        <v>456</v>
      </c>
      <c r="B25" s="9">
        <v>14</v>
      </c>
      <c r="C25" s="9" t="s">
        <v>29</v>
      </c>
      <c r="D25" s="11">
        <v>22</v>
      </c>
      <c r="E25" s="8"/>
      <c r="F25" s="6">
        <f t="shared" si="8"/>
        <v>933</v>
      </c>
      <c r="G25" s="6">
        <f>COUNT(N25,O25,P25,Q25,R25,#REF!,T25,V25,X25,AA25,AC25, AE25, AG25)</f>
        <v>5</v>
      </c>
      <c r="H25" s="7">
        <f t="shared" si="9"/>
        <v>186.6</v>
      </c>
      <c r="I25" s="9"/>
      <c r="J25" s="9"/>
      <c r="K25" s="52">
        <f t="shared" si="10"/>
        <v>216</v>
      </c>
      <c r="L25" s="297">
        <f t="shared" si="11"/>
        <v>513</v>
      </c>
      <c r="M25" s="145"/>
      <c r="N25" s="4">
        <v>179</v>
      </c>
      <c r="O25" s="4">
        <v>177</v>
      </c>
      <c r="P25" s="4">
        <v>157</v>
      </c>
      <c r="Q25" s="4">
        <v>216</v>
      </c>
      <c r="R25" s="4">
        <v>204</v>
      </c>
      <c r="S25" s="10">
        <f t="shared" si="12"/>
        <v>933</v>
      </c>
      <c r="T25" s="16"/>
      <c r="U25" s="16"/>
      <c r="V25" s="16"/>
      <c r="W25" s="16"/>
      <c r="X25" s="16"/>
      <c r="Y25" s="16"/>
      <c r="Z25" s="56"/>
    </row>
    <row r="26" spans="1:39" x14ac:dyDescent="0.3">
      <c r="A26" s="9" t="s">
        <v>148</v>
      </c>
      <c r="B26" s="9">
        <v>14</v>
      </c>
      <c r="C26" s="9" t="s">
        <v>29</v>
      </c>
      <c r="D26" s="11">
        <v>23</v>
      </c>
      <c r="E26" s="8"/>
      <c r="F26" s="6">
        <f t="shared" si="8"/>
        <v>923</v>
      </c>
      <c r="G26" s="6">
        <f>COUNT(N26,O26,P26,Q26,R26,#REF!,T26,V26,X26,AA26,AC26, AE26, AG26)</f>
        <v>5</v>
      </c>
      <c r="H26" s="7">
        <f t="shared" si="9"/>
        <v>184.6</v>
      </c>
      <c r="I26" s="9"/>
      <c r="J26" s="9"/>
      <c r="K26" s="52">
        <f t="shared" si="10"/>
        <v>205</v>
      </c>
      <c r="L26" s="297">
        <f t="shared" si="11"/>
        <v>534</v>
      </c>
      <c r="M26" s="145"/>
      <c r="N26" s="4">
        <v>171</v>
      </c>
      <c r="O26" s="4">
        <v>164</v>
      </c>
      <c r="P26" s="4">
        <v>199</v>
      </c>
      <c r="Q26" s="4">
        <v>184</v>
      </c>
      <c r="R26" s="4">
        <v>205</v>
      </c>
      <c r="S26" s="10">
        <f t="shared" si="12"/>
        <v>923</v>
      </c>
      <c r="T26" s="16"/>
      <c r="U26" s="16"/>
      <c r="V26" s="16"/>
      <c r="W26" s="16"/>
      <c r="X26" s="16"/>
      <c r="Y26" s="16"/>
      <c r="Z26" s="56"/>
    </row>
    <row r="27" spans="1:39" x14ac:dyDescent="0.3">
      <c r="A27" s="9" t="s">
        <v>133</v>
      </c>
      <c r="B27" s="9">
        <v>14</v>
      </c>
      <c r="C27" s="9" t="s">
        <v>29</v>
      </c>
      <c r="D27" s="11">
        <v>24</v>
      </c>
      <c r="E27" s="8"/>
      <c r="F27" s="6">
        <f t="shared" si="8"/>
        <v>891</v>
      </c>
      <c r="G27" s="6">
        <f>COUNT(N27,O27,P27,Q27,R27,#REF!,T27,V27,X27,AA27,AC27, AE27, AG27)</f>
        <v>5</v>
      </c>
      <c r="H27" s="7">
        <f t="shared" si="9"/>
        <v>178.2</v>
      </c>
      <c r="I27" s="9"/>
      <c r="J27" s="9"/>
      <c r="K27" s="52">
        <f t="shared" si="10"/>
        <v>206</v>
      </c>
      <c r="L27" s="297">
        <f t="shared" si="11"/>
        <v>524</v>
      </c>
      <c r="M27" s="145"/>
      <c r="N27" s="4">
        <v>206</v>
      </c>
      <c r="O27" s="4">
        <v>136</v>
      </c>
      <c r="P27" s="4">
        <v>182</v>
      </c>
      <c r="Q27" s="4">
        <v>166</v>
      </c>
      <c r="R27" s="4">
        <v>201</v>
      </c>
      <c r="S27" s="10">
        <f t="shared" si="12"/>
        <v>891</v>
      </c>
      <c r="T27" s="16"/>
      <c r="U27" s="16"/>
      <c r="V27" s="16"/>
      <c r="W27" s="16"/>
      <c r="X27" s="16"/>
      <c r="Y27" s="16"/>
      <c r="Z27" s="56"/>
    </row>
    <row r="28" spans="1:39" x14ac:dyDescent="0.3">
      <c r="A28" s="9" t="s">
        <v>239</v>
      </c>
      <c r="B28" s="9">
        <v>14</v>
      </c>
      <c r="C28" s="9" t="s">
        <v>29</v>
      </c>
      <c r="D28" s="11">
        <v>25</v>
      </c>
      <c r="E28" s="8"/>
      <c r="F28" s="6">
        <f t="shared" si="8"/>
        <v>849</v>
      </c>
      <c r="G28" s="6">
        <f>COUNT(N28,O28,P28,Q28,R28,#REF!,T28,V28,X28,AA28,AC28, AE28, AG28)</f>
        <v>5</v>
      </c>
      <c r="H28" s="7">
        <f t="shared" si="9"/>
        <v>169.8</v>
      </c>
      <c r="I28" s="9"/>
      <c r="J28" s="9"/>
      <c r="K28" s="52">
        <f t="shared" si="10"/>
        <v>185</v>
      </c>
      <c r="L28" s="297">
        <f t="shared" si="11"/>
        <v>494</v>
      </c>
      <c r="M28" s="145"/>
      <c r="N28" s="4">
        <v>160</v>
      </c>
      <c r="O28" s="4">
        <v>161</v>
      </c>
      <c r="P28" s="4">
        <v>173</v>
      </c>
      <c r="Q28" s="4">
        <v>170</v>
      </c>
      <c r="R28" s="4">
        <v>185</v>
      </c>
      <c r="S28" s="10">
        <f t="shared" si="12"/>
        <v>849</v>
      </c>
      <c r="T28" s="16"/>
      <c r="U28" s="16"/>
      <c r="V28" s="16"/>
      <c r="W28" s="16"/>
      <c r="X28" s="16"/>
      <c r="Y28" s="16"/>
      <c r="Z28" s="56"/>
    </row>
    <row r="29" spans="1:39" x14ac:dyDescent="0.3">
      <c r="F29" s="48">
        <f>SUM(F4:F28)</f>
        <v>34930</v>
      </c>
      <c r="G29" s="48">
        <f>SUM(G4:G28)</f>
        <v>163</v>
      </c>
      <c r="H29" s="49">
        <f t="shared" si="9"/>
        <v>214.29447852760737</v>
      </c>
      <c r="N29">
        <f>AVERAGE(N4:N28)</f>
        <v>213.64</v>
      </c>
      <c r="O29">
        <f t="shared" ref="O29:X29" si="13">AVERAGE(O4:O28)</f>
        <v>209.04</v>
      </c>
      <c r="P29">
        <f t="shared" si="13"/>
        <v>211.84</v>
      </c>
      <c r="Q29">
        <f t="shared" si="13"/>
        <v>208.68</v>
      </c>
      <c r="R29">
        <f t="shared" si="13"/>
        <v>209.24</v>
      </c>
      <c r="T29">
        <f t="shared" si="13"/>
        <v>223.6</v>
      </c>
      <c r="V29">
        <f t="shared" si="13"/>
        <v>229</v>
      </c>
      <c r="X29">
        <f t="shared" si="13"/>
        <v>226.4</v>
      </c>
      <c r="AA29">
        <f>AVERAGE(AA4:AA28)</f>
        <v>210.5</v>
      </c>
      <c r="AC29">
        <f>AVERAGE(AC4:AC28)</f>
        <v>216.5</v>
      </c>
      <c r="AE29">
        <f>AVERAGE(AE4:AE28)</f>
        <v>238.5</v>
      </c>
      <c r="AG29">
        <f>AVERAGE(AG4:AG28)</f>
        <v>249</v>
      </c>
    </row>
    <row r="31" spans="1:39" x14ac:dyDescent="0.3">
      <c r="A31" s="587" t="s">
        <v>48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  <c r="AI31" s="158"/>
      <c r="AJ31" s="158"/>
      <c r="AK31" s="158"/>
      <c r="AL31" s="158"/>
      <c r="AM31" s="158"/>
    </row>
    <row r="32" spans="1:39" x14ac:dyDescent="0.3">
      <c r="A32" s="587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158"/>
      <c r="AJ32" s="158"/>
      <c r="AK32" s="158"/>
      <c r="AL32" s="158"/>
      <c r="AM32" s="158"/>
    </row>
    <row r="33" spans="1:34" x14ac:dyDescent="0.3">
      <c r="A33" s="10" t="s">
        <v>0</v>
      </c>
      <c r="B33" s="10"/>
      <c r="C33" s="10"/>
      <c r="D33" s="10" t="s">
        <v>2</v>
      </c>
      <c r="E33" s="10" t="s">
        <v>3</v>
      </c>
      <c r="F33" s="11" t="s">
        <v>4</v>
      </c>
      <c r="G33" s="10" t="s">
        <v>5</v>
      </c>
      <c r="H33" s="10" t="s">
        <v>6</v>
      </c>
      <c r="I33" s="1" t="s">
        <v>23</v>
      </c>
      <c r="J33" s="1" t="s">
        <v>24</v>
      </c>
      <c r="K33" s="1" t="s">
        <v>25</v>
      </c>
      <c r="L33" s="1" t="s">
        <v>26</v>
      </c>
      <c r="M33" s="97" t="s">
        <v>9</v>
      </c>
      <c r="N33" s="10">
        <v>1</v>
      </c>
      <c r="O33" s="10">
        <v>2</v>
      </c>
      <c r="P33" s="10">
        <v>3</v>
      </c>
      <c r="Q33" s="10">
        <v>4</v>
      </c>
      <c r="R33" s="10">
        <v>5</v>
      </c>
      <c r="S33" s="10" t="s">
        <v>8</v>
      </c>
      <c r="T33" s="10">
        <v>6</v>
      </c>
      <c r="U33" s="10" t="s">
        <v>7</v>
      </c>
      <c r="V33" s="10">
        <v>7</v>
      </c>
      <c r="W33" s="10" t="s">
        <v>7</v>
      </c>
      <c r="X33" s="10">
        <v>8</v>
      </c>
      <c r="Y33" s="10" t="s">
        <v>7</v>
      </c>
      <c r="Z33" s="10" t="s">
        <v>8</v>
      </c>
      <c r="AA33" s="10">
        <v>9</v>
      </c>
      <c r="AB33" s="10"/>
      <c r="AC33" s="10">
        <v>10</v>
      </c>
      <c r="AD33" s="10"/>
      <c r="AE33" s="10">
        <v>11</v>
      </c>
      <c r="AF33" s="10"/>
      <c r="AG33" s="10">
        <v>12</v>
      </c>
      <c r="AH33" s="10"/>
    </row>
    <row r="34" spans="1:34" x14ac:dyDescent="0.3">
      <c r="A34" s="17" t="s">
        <v>552</v>
      </c>
      <c r="B34" s="9">
        <v>14</v>
      </c>
      <c r="C34" s="9" t="s">
        <v>29</v>
      </c>
      <c r="D34" s="10">
        <v>1</v>
      </c>
      <c r="E34" s="50">
        <v>200</v>
      </c>
      <c r="F34" s="11">
        <f t="shared" ref="F34:F45" si="14">SUM(N34:R34)+T34+V34+X34+AA34+AC34+AE34+AG34</f>
        <v>1755</v>
      </c>
      <c r="G34" s="10">
        <f>COUNT(N34,O34,P34,Q34,R34,#REF!,T34,V34,X34,AA34,AC34,AE34,AG34)</f>
        <v>11</v>
      </c>
      <c r="H34" s="15">
        <f t="shared" ref="H34:H45" si="15">F34/G34</f>
        <v>159.54545454545453</v>
      </c>
      <c r="I34" s="159">
        <f>((SUM(U34+W34+Y34))/30)+(COUNTIFS(AB34,"W")+(COUNTIFS(AD34,"W")+(COUNTIFS(AF34,"W")+(COUNTIFS(AH34,"W")))))</f>
        <v>5</v>
      </c>
      <c r="J34" s="159">
        <f>(3-(SUM(U34+W34+Y34)/30))+(COUNTIFS(AB34,"L"))+(COUNTIFS(AD34,"L"))+(COUNTIFS(AF34,"L"))+(COUNTIFS(AH34,"L"))</f>
        <v>1</v>
      </c>
      <c r="K34" s="52">
        <f t="shared" ref="K34:K45" si="16">MAX(N34,O34,P34,Q34,R34,T34,V34,X34,AA34,AC34,AE34,AG34)</f>
        <v>204</v>
      </c>
      <c r="L34" s="297">
        <f t="shared" ref="L34:L45" si="17">MAX((SUM(N34:P34)), (SUM(T34,V34,X34)), (SUM(AA34,AC34,AE34)), (SUM(AE34,AH34,E34)))</f>
        <v>459</v>
      </c>
      <c r="M34" s="331">
        <v>68</v>
      </c>
      <c r="N34" s="162">
        <v>135</v>
      </c>
      <c r="O34" s="162">
        <v>155</v>
      </c>
      <c r="P34" s="162">
        <v>123</v>
      </c>
      <c r="Q34" s="162">
        <v>204</v>
      </c>
      <c r="R34" s="162">
        <v>142</v>
      </c>
      <c r="S34" s="10">
        <f t="shared" ref="S34:S45" si="18">SUM(N34:R34)+(M34*5)</f>
        <v>1099</v>
      </c>
      <c r="T34" s="162">
        <v>136</v>
      </c>
      <c r="U34" s="162">
        <v>30</v>
      </c>
      <c r="V34" s="162">
        <v>184</v>
      </c>
      <c r="W34" s="162">
        <v>30</v>
      </c>
      <c r="X34" s="162">
        <v>139</v>
      </c>
      <c r="Y34" s="162">
        <v>0</v>
      </c>
      <c r="Z34" s="10">
        <f t="shared" ref="Z34:Z45" si="19">SUM(S34:Y34)+(M34*3)</f>
        <v>1822</v>
      </c>
      <c r="AA34" s="13"/>
      <c r="AB34" s="13"/>
      <c r="AC34" s="13">
        <v>180</v>
      </c>
      <c r="AD34" s="13" t="s">
        <v>23</v>
      </c>
      <c r="AE34" s="13">
        <v>187</v>
      </c>
      <c r="AF34" s="13" t="s">
        <v>23</v>
      </c>
      <c r="AG34" s="13">
        <v>170</v>
      </c>
      <c r="AH34" s="13" t="s">
        <v>23</v>
      </c>
    </row>
    <row r="35" spans="1:34" x14ac:dyDescent="0.3">
      <c r="A35" s="9" t="s">
        <v>533</v>
      </c>
      <c r="B35" s="9">
        <v>14</v>
      </c>
      <c r="C35" s="9" t="s">
        <v>29</v>
      </c>
      <c r="D35" s="10">
        <v>2</v>
      </c>
      <c r="E35" s="50">
        <v>100</v>
      </c>
      <c r="F35" s="11">
        <f t="shared" si="14"/>
        <v>1795</v>
      </c>
      <c r="G35" s="10">
        <f>COUNT(N35,O35,P35,Q35,R35,#REF!,T35,V35,X35,AA35,AC35,AE35,AG35)</f>
        <v>9</v>
      </c>
      <c r="H35" s="15">
        <f t="shared" si="15"/>
        <v>199.44444444444446</v>
      </c>
      <c r="I35" s="159">
        <f>((SUM(U35+W35+Y35))/30)+(COUNTIFS(AB35,"W")+(COUNTIFS(AD35,"W")+(COUNTIFS(AF35,"W")+(COUNTIFS(AH35,"W")))))</f>
        <v>1</v>
      </c>
      <c r="J35" s="159">
        <f>(3-(SUM(U35+W35+Y35)/30))+(COUNTIFS(AB35,"L"))+(COUNTIFS(AD35,"L"))+(COUNTIFS(AF35,"L"))+(COUNTIFS(AH35,"L"))</f>
        <v>3</v>
      </c>
      <c r="K35" s="52">
        <f t="shared" si="16"/>
        <v>279</v>
      </c>
      <c r="L35" s="297">
        <f t="shared" si="17"/>
        <v>707</v>
      </c>
      <c r="M35" s="332">
        <v>33</v>
      </c>
      <c r="N35" s="162">
        <v>208</v>
      </c>
      <c r="O35" s="162">
        <v>220</v>
      </c>
      <c r="P35" s="162">
        <v>279</v>
      </c>
      <c r="Q35" s="162">
        <v>182</v>
      </c>
      <c r="R35" s="162">
        <v>182</v>
      </c>
      <c r="S35" s="10">
        <f t="shared" si="18"/>
        <v>1236</v>
      </c>
      <c r="T35" s="162">
        <v>176</v>
      </c>
      <c r="U35" s="162">
        <v>0</v>
      </c>
      <c r="V35" s="162">
        <v>177</v>
      </c>
      <c r="W35" s="162">
        <v>0</v>
      </c>
      <c r="X35" s="162">
        <v>192</v>
      </c>
      <c r="Y35" s="162">
        <v>30</v>
      </c>
      <c r="Z35" s="10">
        <f t="shared" si="19"/>
        <v>1910</v>
      </c>
      <c r="AA35" s="13"/>
      <c r="AB35" s="13"/>
      <c r="AC35" s="13"/>
      <c r="AD35" s="13"/>
      <c r="AE35" s="13"/>
      <c r="AF35" s="13"/>
      <c r="AG35" s="13">
        <v>179</v>
      </c>
      <c r="AH35" s="13" t="s">
        <v>24</v>
      </c>
    </row>
    <row r="36" spans="1:34" x14ac:dyDescent="0.3">
      <c r="A36" s="9" t="s">
        <v>156</v>
      </c>
      <c r="B36" s="9">
        <v>14</v>
      </c>
      <c r="C36" s="9" t="s">
        <v>29</v>
      </c>
      <c r="D36" s="10">
        <v>3</v>
      </c>
      <c r="E36" s="50">
        <v>60</v>
      </c>
      <c r="F36" s="11">
        <f t="shared" si="14"/>
        <v>1842</v>
      </c>
      <c r="G36" s="10">
        <f>COUNT(N36,O36,P36,Q36,R36,#REF!,T36,V36,X36,AA36,AC36,AE36,AG36)</f>
        <v>9</v>
      </c>
      <c r="H36" s="15">
        <f t="shared" si="15"/>
        <v>204.66666666666666</v>
      </c>
      <c r="I36" s="159">
        <f>((SUM(U36+W36+Y36))/30)+(COUNTIFS(AB36,"W")+(COUNTIFS(AD36,"W")+(COUNTIFS(AF36,"W")+(COUNTIFS(AH36,"W")))))</f>
        <v>3</v>
      </c>
      <c r="J36" s="159">
        <f>(3-(SUM(U36+W36+Y36)/30))+(COUNTIFS(AB36,"L"))+(COUNTIFS(AD36,"L"))+(COUNTIFS(AF36,"L"))+(COUNTIFS(AH36,"L"))</f>
        <v>1</v>
      </c>
      <c r="K36" s="52">
        <f t="shared" si="16"/>
        <v>233</v>
      </c>
      <c r="L36" s="297">
        <f t="shared" si="17"/>
        <v>657</v>
      </c>
      <c r="M36" s="332">
        <v>9</v>
      </c>
      <c r="N36" s="162">
        <v>186</v>
      </c>
      <c r="O36" s="162">
        <v>205</v>
      </c>
      <c r="P36" s="162">
        <v>171</v>
      </c>
      <c r="Q36" s="162">
        <v>215</v>
      </c>
      <c r="R36" s="162">
        <v>227</v>
      </c>
      <c r="S36" s="10">
        <f t="shared" si="18"/>
        <v>1049</v>
      </c>
      <c r="T36" s="162">
        <v>227</v>
      </c>
      <c r="U36" s="162">
        <v>30</v>
      </c>
      <c r="V36" s="162">
        <v>197</v>
      </c>
      <c r="W36" s="162">
        <v>30</v>
      </c>
      <c r="X36" s="162">
        <v>233</v>
      </c>
      <c r="Y36" s="162">
        <v>30</v>
      </c>
      <c r="Z36" s="10">
        <f t="shared" si="19"/>
        <v>1823</v>
      </c>
      <c r="AA36" s="13"/>
      <c r="AB36" s="13"/>
      <c r="AC36" s="410"/>
      <c r="AD36" s="410"/>
      <c r="AE36" s="297">
        <v>181</v>
      </c>
      <c r="AF36" s="13" t="s">
        <v>24</v>
      </c>
      <c r="AG36" s="298"/>
      <c r="AH36" s="298"/>
    </row>
    <row r="37" spans="1:34" x14ac:dyDescent="0.3">
      <c r="A37" s="9" t="s">
        <v>554</v>
      </c>
      <c r="B37" s="9">
        <v>14</v>
      </c>
      <c r="C37" s="9" t="s">
        <v>29</v>
      </c>
      <c r="D37" s="10">
        <v>4</v>
      </c>
      <c r="E37" s="50">
        <v>40</v>
      </c>
      <c r="F37" s="11">
        <f t="shared" si="14"/>
        <v>1711</v>
      </c>
      <c r="G37" s="10">
        <f>COUNT(N37,O37,P37,Q37,R37,#REF!,T37,V37,X37,AA37,AC37,AE37,AG37)</f>
        <v>10</v>
      </c>
      <c r="H37" s="15">
        <f t="shared" si="15"/>
        <v>171.1</v>
      </c>
      <c r="I37" s="159">
        <f>((SUM(U37+W37+Y37))/30)+(COUNTIFS(AB37,"W")+(COUNTIFS(AD37,"W")+(COUNTIFS(AF37,"W")+(COUNTIFS(AH37,"W")))))</f>
        <v>3</v>
      </c>
      <c r="J37" s="159">
        <f>(3-(SUM(U37+W37+Y37)/30))+(COUNTIFS(AB37,"L"))+(COUNTIFS(AD37,"L"))+(COUNTIFS(AF37,"L"))+(COUNTIFS(AH37,"L"))</f>
        <v>2</v>
      </c>
      <c r="K37" s="52">
        <f t="shared" si="16"/>
        <v>223</v>
      </c>
      <c r="L37" s="297">
        <f t="shared" si="17"/>
        <v>560</v>
      </c>
      <c r="M37" s="332">
        <v>45</v>
      </c>
      <c r="N37" s="162">
        <v>223</v>
      </c>
      <c r="O37" s="162">
        <v>156</v>
      </c>
      <c r="P37" s="162">
        <v>181</v>
      </c>
      <c r="Q37" s="162">
        <v>148</v>
      </c>
      <c r="R37" s="162">
        <v>143</v>
      </c>
      <c r="S37" s="10">
        <f t="shared" si="18"/>
        <v>1076</v>
      </c>
      <c r="T37" s="162">
        <v>138</v>
      </c>
      <c r="U37" s="162">
        <v>0</v>
      </c>
      <c r="V37" s="162">
        <v>169</v>
      </c>
      <c r="W37" s="162">
        <v>30</v>
      </c>
      <c r="X37" s="162">
        <v>212</v>
      </c>
      <c r="Y37" s="162">
        <v>30</v>
      </c>
      <c r="Z37" s="10">
        <f t="shared" si="19"/>
        <v>1790</v>
      </c>
      <c r="AA37" s="13">
        <v>187</v>
      </c>
      <c r="AB37" s="13" t="s">
        <v>23</v>
      </c>
      <c r="AC37" s="297">
        <v>154</v>
      </c>
      <c r="AD37" s="13" t="s">
        <v>24</v>
      </c>
      <c r="AE37" s="298"/>
      <c r="AF37" s="298"/>
      <c r="AG37" s="298"/>
      <c r="AH37" s="298"/>
    </row>
    <row r="38" spans="1:34" x14ac:dyDescent="0.3">
      <c r="A38" s="9" t="s">
        <v>175</v>
      </c>
      <c r="B38" s="9">
        <v>14</v>
      </c>
      <c r="C38" s="9" t="s">
        <v>29</v>
      </c>
      <c r="D38" s="10">
        <v>5</v>
      </c>
      <c r="E38" s="50">
        <v>30</v>
      </c>
      <c r="F38" s="11">
        <f t="shared" si="14"/>
        <v>1683</v>
      </c>
      <c r="G38" s="10">
        <f>COUNT(N38,O38,P38,Q38,R38,#REF!,T38,V38,X38,AA38,AC38,AE38,AG38)</f>
        <v>9</v>
      </c>
      <c r="H38" s="15">
        <f t="shared" si="15"/>
        <v>187</v>
      </c>
      <c r="I38" s="159">
        <f t="shared" ref="I38:I45" si="20">((SUM(U38+W38+Y38))/30)+(COUNTIFS(AB38,"W")+(COUNTIFS(AD38,"W")+(COUNTIFS(AF38,"W")+(COUNTIFS(AH38,"W")))))</f>
        <v>1</v>
      </c>
      <c r="J38" s="159">
        <f t="shared" ref="J38:J45" si="21">(3-(SUM(U38+W38+Y38)/30))+(COUNTIFS(AB38,"L"))+(COUNTIFS(AD38,"L"))+(COUNTIFS(AF38,"L"))+(COUNTIFS(AH38,"L"))</f>
        <v>3</v>
      </c>
      <c r="K38" s="52">
        <f t="shared" si="16"/>
        <v>245</v>
      </c>
      <c r="L38" s="297">
        <f t="shared" si="17"/>
        <v>626</v>
      </c>
      <c r="M38" s="332">
        <v>24</v>
      </c>
      <c r="N38" s="162">
        <v>133</v>
      </c>
      <c r="O38" s="162">
        <v>174</v>
      </c>
      <c r="P38" s="162">
        <v>225</v>
      </c>
      <c r="Q38" s="162">
        <v>230</v>
      </c>
      <c r="R38" s="162">
        <v>160</v>
      </c>
      <c r="S38" s="10">
        <f t="shared" si="18"/>
        <v>1042</v>
      </c>
      <c r="T38" s="328">
        <v>198</v>
      </c>
      <c r="U38" s="328">
        <v>0</v>
      </c>
      <c r="V38" s="328">
        <v>245</v>
      </c>
      <c r="W38" s="328">
        <v>30</v>
      </c>
      <c r="X38" s="328">
        <v>183</v>
      </c>
      <c r="Y38" s="328">
        <v>0</v>
      </c>
      <c r="Z38" s="10">
        <f t="shared" si="19"/>
        <v>1770</v>
      </c>
      <c r="AA38" s="297">
        <v>135</v>
      </c>
      <c r="AB38" s="13" t="s">
        <v>24</v>
      </c>
      <c r="AC38" s="298"/>
      <c r="AD38" s="298"/>
      <c r="AE38" s="298"/>
      <c r="AF38" s="298"/>
      <c r="AG38" s="298"/>
      <c r="AH38" s="298"/>
    </row>
    <row r="39" spans="1:34" x14ac:dyDescent="0.3">
      <c r="A39" s="9" t="s">
        <v>555</v>
      </c>
      <c r="B39" s="9">
        <v>14</v>
      </c>
      <c r="C39" s="9" t="s">
        <v>29</v>
      </c>
      <c r="D39" s="10">
        <v>6</v>
      </c>
      <c r="E39" s="18"/>
      <c r="F39" s="11">
        <f t="shared" si="14"/>
        <v>1089</v>
      </c>
      <c r="G39" s="10">
        <f>COUNT(N39,O39,P39,Q39,R39,#REF!,T39,V39,X39,AA39,AC39,AE39,AG39)</f>
        <v>8</v>
      </c>
      <c r="H39" s="15">
        <f t="shared" si="15"/>
        <v>136.125</v>
      </c>
      <c r="I39" s="159">
        <f t="shared" si="20"/>
        <v>2</v>
      </c>
      <c r="J39" s="159">
        <f t="shared" si="21"/>
        <v>1</v>
      </c>
      <c r="K39" s="52">
        <f t="shared" si="16"/>
        <v>174</v>
      </c>
      <c r="L39" s="297">
        <f t="shared" si="17"/>
        <v>394</v>
      </c>
      <c r="M39" s="332">
        <v>71</v>
      </c>
      <c r="N39" s="162">
        <v>117</v>
      </c>
      <c r="O39" s="162">
        <v>103</v>
      </c>
      <c r="P39" s="162">
        <v>174</v>
      </c>
      <c r="Q39" s="162">
        <v>172</v>
      </c>
      <c r="R39" s="162">
        <v>155</v>
      </c>
      <c r="S39" s="10">
        <f t="shared" si="18"/>
        <v>1076</v>
      </c>
      <c r="T39" s="162">
        <v>132</v>
      </c>
      <c r="U39" s="162">
        <v>30</v>
      </c>
      <c r="V39" s="162">
        <v>125</v>
      </c>
      <c r="W39" s="162">
        <v>0</v>
      </c>
      <c r="X39" s="162">
        <v>111</v>
      </c>
      <c r="Y39" s="162">
        <v>30</v>
      </c>
      <c r="Z39" s="10">
        <f t="shared" si="19"/>
        <v>1717</v>
      </c>
      <c r="AA39" s="298"/>
      <c r="AB39" s="298"/>
      <c r="AC39" s="298"/>
      <c r="AD39" s="298"/>
      <c r="AE39" s="298"/>
      <c r="AF39" s="298"/>
      <c r="AG39" s="298"/>
      <c r="AH39" s="298"/>
    </row>
    <row r="40" spans="1:34" x14ac:dyDescent="0.3">
      <c r="A40" s="9" t="s">
        <v>556</v>
      </c>
      <c r="B40" s="9">
        <v>14</v>
      </c>
      <c r="C40" s="9" t="s">
        <v>29</v>
      </c>
      <c r="D40" s="10">
        <v>7</v>
      </c>
      <c r="E40" s="411"/>
      <c r="F40" s="11">
        <f t="shared" si="14"/>
        <v>1535</v>
      </c>
      <c r="G40" s="10">
        <f>COUNT(N40,O40,P40,Q40,R40,#REF!,T40,V40,X40,AA40,AC40,AE40,AG40)</f>
        <v>8</v>
      </c>
      <c r="H40" s="15">
        <f t="shared" si="15"/>
        <v>191.875</v>
      </c>
      <c r="I40" s="159">
        <f t="shared" si="20"/>
        <v>1</v>
      </c>
      <c r="J40" s="159">
        <f t="shared" si="21"/>
        <v>2</v>
      </c>
      <c r="K40" s="52">
        <f t="shared" si="16"/>
        <v>234</v>
      </c>
      <c r="L40" s="297">
        <f t="shared" si="17"/>
        <v>559</v>
      </c>
      <c r="M40" s="332">
        <v>19</v>
      </c>
      <c r="N40" s="162">
        <v>163</v>
      </c>
      <c r="O40" s="162">
        <v>179</v>
      </c>
      <c r="P40" s="162">
        <v>198</v>
      </c>
      <c r="Q40" s="162">
        <v>202</v>
      </c>
      <c r="R40" s="162">
        <v>234</v>
      </c>
      <c r="S40" s="10">
        <f t="shared" si="18"/>
        <v>1071</v>
      </c>
      <c r="T40" s="162">
        <v>180</v>
      </c>
      <c r="U40" s="162">
        <v>0</v>
      </c>
      <c r="V40" s="162">
        <v>194</v>
      </c>
      <c r="W40" s="162">
        <v>30</v>
      </c>
      <c r="X40" s="162">
        <v>185</v>
      </c>
      <c r="Y40" s="162">
        <v>0</v>
      </c>
      <c r="Z40" s="10">
        <f t="shared" si="19"/>
        <v>1717</v>
      </c>
      <c r="AA40" s="298"/>
      <c r="AB40" s="298"/>
      <c r="AC40" s="298"/>
      <c r="AD40" s="298"/>
      <c r="AE40" s="298"/>
      <c r="AF40" s="298"/>
      <c r="AG40" s="298"/>
      <c r="AH40" s="298"/>
    </row>
    <row r="41" spans="1:34" x14ac:dyDescent="0.3">
      <c r="A41" s="9" t="s">
        <v>558</v>
      </c>
      <c r="B41" s="9">
        <v>14</v>
      </c>
      <c r="C41" s="9" t="s">
        <v>29</v>
      </c>
      <c r="D41" s="10">
        <v>8</v>
      </c>
      <c r="E41" s="18"/>
      <c r="F41" s="11">
        <f t="shared" si="14"/>
        <v>862</v>
      </c>
      <c r="G41" s="10">
        <f>COUNT(N41,O41,P41,Q41,R41,#REF!,T41,V41,X41,AA41,AC41,AE41,AG41)</f>
        <v>8</v>
      </c>
      <c r="H41" s="15">
        <f t="shared" si="15"/>
        <v>107.75</v>
      </c>
      <c r="I41" s="159">
        <f t="shared" si="20"/>
        <v>1</v>
      </c>
      <c r="J41" s="159">
        <f t="shared" si="21"/>
        <v>2</v>
      </c>
      <c r="K41" s="52">
        <f t="shared" si="16"/>
        <v>130</v>
      </c>
      <c r="L41" s="297">
        <f t="shared" si="17"/>
        <v>327</v>
      </c>
      <c r="M41" s="332">
        <v>100</v>
      </c>
      <c r="N41" s="162">
        <v>109</v>
      </c>
      <c r="O41" s="162">
        <v>88</v>
      </c>
      <c r="P41" s="162">
        <v>130</v>
      </c>
      <c r="Q41" s="162">
        <v>127</v>
      </c>
      <c r="R41" s="162">
        <v>95</v>
      </c>
      <c r="S41" s="10">
        <f t="shared" si="18"/>
        <v>1049</v>
      </c>
      <c r="T41" s="162">
        <v>85</v>
      </c>
      <c r="U41" s="162">
        <v>0</v>
      </c>
      <c r="V41" s="162">
        <v>113</v>
      </c>
      <c r="W41" s="162">
        <v>30</v>
      </c>
      <c r="X41" s="162">
        <v>115</v>
      </c>
      <c r="Y41" s="162">
        <v>0</v>
      </c>
      <c r="Z41" s="10">
        <f t="shared" si="19"/>
        <v>1692</v>
      </c>
      <c r="AA41" s="298"/>
      <c r="AB41" s="298"/>
      <c r="AC41" s="298"/>
      <c r="AD41" s="298"/>
      <c r="AE41" s="298"/>
      <c r="AF41" s="298"/>
      <c r="AG41" s="298"/>
      <c r="AH41" s="298"/>
    </row>
    <row r="42" spans="1:34" x14ac:dyDescent="0.3">
      <c r="A42" s="9" t="s">
        <v>114</v>
      </c>
      <c r="B42" s="9">
        <v>14</v>
      </c>
      <c r="C42" s="9" t="s">
        <v>29</v>
      </c>
      <c r="D42" s="10">
        <v>9</v>
      </c>
      <c r="E42" s="411"/>
      <c r="F42" s="11">
        <f t="shared" si="14"/>
        <v>1508</v>
      </c>
      <c r="G42" s="10">
        <f>COUNT(N42,O42,P42,Q42,R42,#REF!,T42,V42,X42,AA42,AC42,AE42,AG42)</f>
        <v>8</v>
      </c>
      <c r="H42" s="15">
        <f t="shared" si="15"/>
        <v>188.5</v>
      </c>
      <c r="I42" s="159">
        <f t="shared" si="20"/>
        <v>2</v>
      </c>
      <c r="J42" s="159">
        <f t="shared" si="21"/>
        <v>1</v>
      </c>
      <c r="K42" s="52">
        <f t="shared" si="16"/>
        <v>222</v>
      </c>
      <c r="L42" s="297">
        <f t="shared" si="17"/>
        <v>584</v>
      </c>
      <c r="M42" s="332">
        <v>14</v>
      </c>
      <c r="N42" s="162">
        <v>179</v>
      </c>
      <c r="O42" s="162">
        <v>183</v>
      </c>
      <c r="P42" s="162">
        <v>222</v>
      </c>
      <c r="Q42" s="162">
        <v>175</v>
      </c>
      <c r="R42" s="162">
        <v>206</v>
      </c>
      <c r="S42" s="10">
        <f t="shared" si="18"/>
        <v>1035</v>
      </c>
      <c r="T42" s="328">
        <v>166</v>
      </c>
      <c r="U42" s="328">
        <v>30</v>
      </c>
      <c r="V42" s="328">
        <v>179</v>
      </c>
      <c r="W42" s="328">
        <v>0</v>
      </c>
      <c r="X42" s="328">
        <v>198</v>
      </c>
      <c r="Y42" s="328">
        <v>30</v>
      </c>
      <c r="Z42" s="10">
        <f t="shared" si="19"/>
        <v>1680</v>
      </c>
      <c r="AA42" s="298"/>
      <c r="AB42" s="298"/>
      <c r="AC42" s="298"/>
      <c r="AD42" s="298"/>
      <c r="AE42" s="298"/>
      <c r="AF42" s="298"/>
      <c r="AG42" s="298"/>
      <c r="AH42" s="298"/>
    </row>
    <row r="43" spans="1:34" x14ac:dyDescent="0.3">
      <c r="A43" s="9" t="s">
        <v>557</v>
      </c>
      <c r="B43" s="9">
        <v>14</v>
      </c>
      <c r="C43" s="9" t="s">
        <v>29</v>
      </c>
      <c r="D43" s="10">
        <v>10</v>
      </c>
      <c r="E43" s="411"/>
      <c r="F43" s="11">
        <f t="shared" si="14"/>
        <v>1166</v>
      </c>
      <c r="G43" s="10">
        <f>COUNT(N43,O43,P43,Q43,R43,#REF!,T43,V43,X43,AA43,AC43,AE43,AG43)</f>
        <v>8</v>
      </c>
      <c r="H43" s="15">
        <f t="shared" si="15"/>
        <v>145.75</v>
      </c>
      <c r="I43" s="159">
        <f t="shared" si="20"/>
        <v>1</v>
      </c>
      <c r="J43" s="159">
        <f t="shared" si="21"/>
        <v>2</v>
      </c>
      <c r="K43" s="52">
        <f t="shared" si="16"/>
        <v>182</v>
      </c>
      <c r="L43" s="297">
        <f t="shared" si="17"/>
        <v>408</v>
      </c>
      <c r="M43" s="332">
        <v>60</v>
      </c>
      <c r="N43" s="162">
        <v>142</v>
      </c>
      <c r="O43" s="162">
        <v>112</v>
      </c>
      <c r="P43" s="162">
        <v>154</v>
      </c>
      <c r="Q43" s="162">
        <v>182</v>
      </c>
      <c r="R43" s="162">
        <v>170</v>
      </c>
      <c r="S43" s="10">
        <f t="shared" si="18"/>
        <v>1060</v>
      </c>
      <c r="T43" s="162">
        <v>179</v>
      </c>
      <c r="U43" s="162">
        <v>30</v>
      </c>
      <c r="V43" s="162">
        <v>125</v>
      </c>
      <c r="W43" s="162">
        <v>0</v>
      </c>
      <c r="X43" s="162">
        <v>102</v>
      </c>
      <c r="Y43" s="162">
        <v>0</v>
      </c>
      <c r="Z43" s="10">
        <f t="shared" si="19"/>
        <v>1676</v>
      </c>
      <c r="AA43" s="298"/>
      <c r="AB43" s="298"/>
      <c r="AC43" s="298"/>
      <c r="AD43" s="298"/>
      <c r="AE43" s="298"/>
      <c r="AF43" s="298"/>
      <c r="AG43" s="298"/>
      <c r="AH43" s="298"/>
    </row>
    <row r="44" spans="1:34" x14ac:dyDescent="0.3">
      <c r="A44" s="9" t="s">
        <v>155</v>
      </c>
      <c r="B44" s="9">
        <v>14</v>
      </c>
      <c r="C44" s="9" t="s">
        <v>29</v>
      </c>
      <c r="D44" s="10">
        <v>11</v>
      </c>
      <c r="E44" s="411"/>
      <c r="F44" s="11">
        <f t="shared" si="14"/>
        <v>1323</v>
      </c>
      <c r="G44" s="10">
        <f>COUNT(N44,O44,P44,Q44,R44,#REF!,T44,V44,X44,AA44,AC44,AE44,AG44)</f>
        <v>8</v>
      </c>
      <c r="H44" s="15">
        <f t="shared" si="15"/>
        <v>165.375</v>
      </c>
      <c r="I44" s="159">
        <f t="shared" si="20"/>
        <v>2</v>
      </c>
      <c r="J44" s="159">
        <f t="shared" si="21"/>
        <v>1</v>
      </c>
      <c r="K44" s="52">
        <f t="shared" si="16"/>
        <v>203</v>
      </c>
      <c r="L44" s="297">
        <f t="shared" si="17"/>
        <v>522</v>
      </c>
      <c r="M44" s="332">
        <v>35</v>
      </c>
      <c r="N44" s="162">
        <v>159</v>
      </c>
      <c r="O44" s="162">
        <v>203</v>
      </c>
      <c r="P44" s="162">
        <v>160</v>
      </c>
      <c r="Q44" s="162">
        <v>183</v>
      </c>
      <c r="R44" s="162">
        <v>174</v>
      </c>
      <c r="S44" s="10">
        <f t="shared" si="18"/>
        <v>1054</v>
      </c>
      <c r="T44" s="162">
        <v>160</v>
      </c>
      <c r="U44" s="162">
        <v>30</v>
      </c>
      <c r="V44" s="162">
        <v>124</v>
      </c>
      <c r="W44" s="162">
        <v>0</v>
      </c>
      <c r="X44" s="162">
        <v>160</v>
      </c>
      <c r="Y44" s="162">
        <v>30</v>
      </c>
      <c r="Z44" s="10">
        <f t="shared" si="19"/>
        <v>1663</v>
      </c>
      <c r="AA44" s="298"/>
      <c r="AB44" s="298"/>
      <c r="AC44" s="298"/>
      <c r="AD44" s="298"/>
      <c r="AE44" s="298"/>
      <c r="AF44" s="298"/>
      <c r="AG44" s="298"/>
      <c r="AH44" s="298"/>
    </row>
    <row r="45" spans="1:34" x14ac:dyDescent="0.3">
      <c r="A45" s="9" t="s">
        <v>553</v>
      </c>
      <c r="B45" s="9">
        <v>14</v>
      </c>
      <c r="C45" s="9" t="s">
        <v>29</v>
      </c>
      <c r="D45" s="10">
        <v>12</v>
      </c>
      <c r="E45" s="411"/>
      <c r="F45" s="11">
        <f t="shared" si="14"/>
        <v>1426</v>
      </c>
      <c r="G45" s="10">
        <f>COUNT(N45,O45,P45,Q45,R45,#REF!,T45,V45,X45,AA45,AC45,AE45,AG45)</f>
        <v>8</v>
      </c>
      <c r="H45" s="15">
        <f t="shared" si="15"/>
        <v>178.25</v>
      </c>
      <c r="I45" s="159">
        <f t="shared" si="20"/>
        <v>0</v>
      </c>
      <c r="J45" s="159">
        <f t="shared" si="21"/>
        <v>3</v>
      </c>
      <c r="K45" s="52">
        <f t="shared" si="16"/>
        <v>243</v>
      </c>
      <c r="L45" s="297">
        <f t="shared" si="17"/>
        <v>553</v>
      </c>
      <c r="M45" s="332">
        <v>23</v>
      </c>
      <c r="N45" s="162">
        <v>206</v>
      </c>
      <c r="O45" s="162">
        <v>150</v>
      </c>
      <c r="P45" s="162">
        <v>197</v>
      </c>
      <c r="Q45" s="162">
        <v>179</v>
      </c>
      <c r="R45" s="162">
        <v>243</v>
      </c>
      <c r="S45" s="10">
        <f t="shared" si="18"/>
        <v>1090</v>
      </c>
      <c r="T45" s="162">
        <v>117</v>
      </c>
      <c r="U45" s="162">
        <v>0</v>
      </c>
      <c r="V45" s="162">
        <v>181</v>
      </c>
      <c r="W45" s="162">
        <v>0</v>
      </c>
      <c r="X45" s="162">
        <v>153</v>
      </c>
      <c r="Y45" s="162">
        <v>0</v>
      </c>
      <c r="Z45" s="10">
        <f t="shared" si="19"/>
        <v>1610</v>
      </c>
      <c r="AA45" s="298"/>
      <c r="AB45" s="298"/>
      <c r="AC45" s="298"/>
      <c r="AD45" s="298"/>
      <c r="AE45" s="298"/>
      <c r="AF45" s="298"/>
      <c r="AG45" s="298"/>
      <c r="AH45" s="298"/>
    </row>
    <row r="46" spans="1:34" x14ac:dyDescent="0.3">
      <c r="A46" s="9" t="s">
        <v>151</v>
      </c>
      <c r="B46" s="9">
        <v>14</v>
      </c>
      <c r="C46" s="9" t="s">
        <v>29</v>
      </c>
      <c r="D46" s="10">
        <v>13</v>
      </c>
      <c r="E46" s="411"/>
      <c r="F46" s="11">
        <f t="shared" ref="F46:F57" si="22">SUM(N46:R46)+T46+V46+X46+AA46+AC46+AE46+AG46</f>
        <v>771</v>
      </c>
      <c r="G46" s="10">
        <f>COUNT(N46,O46,P46,Q46,R46,#REF!,T46,V46,X46,AA46,AC46,AE46,AG46)</f>
        <v>5</v>
      </c>
      <c r="H46" s="15">
        <f t="shared" ref="H46:H57" si="23">F46/G46</f>
        <v>154.19999999999999</v>
      </c>
      <c r="I46" s="9"/>
      <c r="J46" s="9"/>
      <c r="K46" s="52">
        <f t="shared" ref="K46:K62" si="24">MAX(N46,O46,P46,Q46,R46,T46,V46,X46,AA46,AC46,AE46,AG46)</f>
        <v>189</v>
      </c>
      <c r="L46" s="297">
        <f t="shared" ref="L46:L62" si="25">MAX((SUM(N46:P46)), (SUM(T46,V46,X46)), (SUM(AA46,AC46,AE46)), (SUM(AE46,AH46,E46)))</f>
        <v>488</v>
      </c>
      <c r="M46" s="332">
        <v>50</v>
      </c>
      <c r="N46" s="162">
        <v>122</v>
      </c>
      <c r="O46" s="162">
        <v>177</v>
      </c>
      <c r="P46" s="162">
        <v>189</v>
      </c>
      <c r="Q46" s="162">
        <v>130</v>
      </c>
      <c r="R46" s="162">
        <v>153</v>
      </c>
      <c r="S46" s="10">
        <f t="shared" ref="S46:S57" si="26">SUM(N46:R46)+(M46*5)</f>
        <v>1021</v>
      </c>
      <c r="T46" s="296"/>
      <c r="U46" s="296"/>
      <c r="V46" s="296"/>
      <c r="W46" s="296"/>
      <c r="X46" s="296"/>
      <c r="Y46" s="296"/>
      <c r="Z46" s="56"/>
      <c r="AA46" s="298"/>
      <c r="AB46" s="298"/>
      <c r="AC46" s="298"/>
      <c r="AD46" s="298"/>
      <c r="AE46" s="298"/>
      <c r="AF46" s="298"/>
      <c r="AG46" s="298"/>
      <c r="AH46" s="298"/>
    </row>
    <row r="47" spans="1:34" x14ac:dyDescent="0.3">
      <c r="A47" s="9" t="s">
        <v>250</v>
      </c>
      <c r="B47" s="9">
        <v>14</v>
      </c>
      <c r="C47" s="9" t="s">
        <v>29</v>
      </c>
      <c r="D47" s="10">
        <v>14</v>
      </c>
      <c r="E47" s="298"/>
      <c r="F47" s="11">
        <f t="shared" si="22"/>
        <v>880</v>
      </c>
      <c r="G47" s="10">
        <f>COUNT(N47,O47,P47,Q47,R47,#REF!,T47,V47,X47,AA47,AC47,AE47,AG47)</f>
        <v>5</v>
      </c>
      <c r="H47" s="15">
        <f t="shared" si="23"/>
        <v>176</v>
      </c>
      <c r="I47" s="9"/>
      <c r="J47" s="9"/>
      <c r="K47" s="52">
        <f t="shared" si="24"/>
        <v>202</v>
      </c>
      <c r="L47" s="297">
        <f t="shared" si="25"/>
        <v>528</v>
      </c>
      <c r="M47" s="332">
        <v>28</v>
      </c>
      <c r="N47" s="162">
        <v>150</v>
      </c>
      <c r="O47" s="162">
        <v>202</v>
      </c>
      <c r="P47" s="162">
        <v>176</v>
      </c>
      <c r="Q47" s="162">
        <v>166</v>
      </c>
      <c r="R47" s="162">
        <v>186</v>
      </c>
      <c r="S47" s="10">
        <f t="shared" si="26"/>
        <v>1020</v>
      </c>
      <c r="T47" s="296"/>
      <c r="U47" s="296"/>
      <c r="V47" s="296"/>
      <c r="W47" s="296"/>
      <c r="X47" s="296"/>
      <c r="Y47" s="296"/>
      <c r="Z47" s="56"/>
      <c r="AA47" s="298"/>
      <c r="AB47" s="298"/>
      <c r="AC47" s="298"/>
      <c r="AD47" s="298"/>
      <c r="AE47" s="298"/>
      <c r="AF47" s="298"/>
      <c r="AG47" s="298"/>
      <c r="AH47" s="298"/>
    </row>
    <row r="48" spans="1:34" x14ac:dyDescent="0.3">
      <c r="A48" s="9" t="s">
        <v>560</v>
      </c>
      <c r="B48" s="9">
        <v>14</v>
      </c>
      <c r="C48" s="9" t="s">
        <v>29</v>
      </c>
      <c r="D48" s="10">
        <v>15</v>
      </c>
      <c r="E48" s="298"/>
      <c r="F48" s="11">
        <f t="shared" si="22"/>
        <v>817</v>
      </c>
      <c r="G48" s="10">
        <f>COUNT(N48,O48,P48,Q48,R48,#REF!,T48,V48,X48,AA48,AC48,AE48,AG48)</f>
        <v>5</v>
      </c>
      <c r="H48" s="15">
        <f t="shared" si="23"/>
        <v>163.4</v>
      </c>
      <c r="I48" s="9"/>
      <c r="J48" s="9"/>
      <c r="K48" s="52">
        <f t="shared" si="24"/>
        <v>193</v>
      </c>
      <c r="L48" s="297">
        <f t="shared" si="25"/>
        <v>468</v>
      </c>
      <c r="M48" s="332">
        <v>36</v>
      </c>
      <c r="N48" s="162">
        <v>155</v>
      </c>
      <c r="O48" s="162">
        <v>180</v>
      </c>
      <c r="P48" s="162">
        <v>133</v>
      </c>
      <c r="Q48" s="162">
        <v>156</v>
      </c>
      <c r="R48" s="162">
        <v>193</v>
      </c>
      <c r="S48" s="10">
        <f t="shared" si="26"/>
        <v>997</v>
      </c>
      <c r="T48" s="296"/>
      <c r="U48" s="296"/>
      <c r="V48" s="296"/>
      <c r="W48" s="296"/>
      <c r="X48" s="296"/>
      <c r="Y48" s="296"/>
      <c r="Z48" s="56"/>
      <c r="AA48" s="298"/>
      <c r="AB48" s="298"/>
      <c r="AC48" s="298"/>
      <c r="AD48" s="298"/>
      <c r="AE48" s="298"/>
      <c r="AF48" s="298"/>
      <c r="AG48" s="298"/>
      <c r="AH48" s="298"/>
    </row>
    <row r="49" spans="1:34" x14ac:dyDescent="0.3">
      <c r="A49" s="9" t="s">
        <v>164</v>
      </c>
      <c r="B49" s="9">
        <v>14</v>
      </c>
      <c r="C49" s="9" t="s">
        <v>29</v>
      </c>
      <c r="D49" s="10">
        <v>16</v>
      </c>
      <c r="E49" s="298"/>
      <c r="F49" s="11">
        <f t="shared" si="22"/>
        <v>668</v>
      </c>
      <c r="G49" s="10">
        <f>COUNT(N49,O49,P49,Q49,R49,#REF!,T49,V49,X49,AA49,AC49,AE49,AG49)</f>
        <v>5</v>
      </c>
      <c r="H49" s="15">
        <f t="shared" si="23"/>
        <v>133.6</v>
      </c>
      <c r="I49" s="9"/>
      <c r="J49" s="9"/>
      <c r="K49" s="52">
        <f t="shared" si="24"/>
        <v>165</v>
      </c>
      <c r="L49" s="297">
        <f t="shared" si="25"/>
        <v>406</v>
      </c>
      <c r="M49" s="332">
        <v>65</v>
      </c>
      <c r="N49" s="162">
        <v>165</v>
      </c>
      <c r="O49" s="162">
        <v>121</v>
      </c>
      <c r="P49" s="162">
        <v>120</v>
      </c>
      <c r="Q49" s="162">
        <v>111</v>
      </c>
      <c r="R49" s="162">
        <v>151</v>
      </c>
      <c r="S49" s="10">
        <f t="shared" si="26"/>
        <v>993</v>
      </c>
      <c r="T49" s="296"/>
      <c r="U49" s="296"/>
      <c r="V49" s="296"/>
      <c r="W49" s="296"/>
      <c r="X49" s="296"/>
      <c r="Y49" s="296"/>
      <c r="Z49" s="56"/>
      <c r="AA49" s="298"/>
      <c r="AB49" s="298"/>
      <c r="AC49" s="298"/>
      <c r="AD49" s="298"/>
      <c r="AE49" s="298"/>
      <c r="AF49" s="298"/>
      <c r="AG49" s="298"/>
      <c r="AH49" s="298"/>
    </row>
    <row r="50" spans="1:34" x14ac:dyDescent="0.3">
      <c r="A50" s="9" t="s">
        <v>561</v>
      </c>
      <c r="B50" s="9">
        <v>14</v>
      </c>
      <c r="C50" s="9" t="s">
        <v>29</v>
      </c>
      <c r="D50" s="10">
        <v>17</v>
      </c>
      <c r="E50" s="298"/>
      <c r="F50" s="11">
        <f t="shared" si="22"/>
        <v>716</v>
      </c>
      <c r="G50" s="10">
        <f>COUNT(N50,O50,P50,Q50,R50,#REF!,T50,V50,X50,AA50,AC50,AE50,AG50)</f>
        <v>5</v>
      </c>
      <c r="H50" s="15">
        <f t="shared" si="23"/>
        <v>143.19999999999999</v>
      </c>
      <c r="I50" s="9"/>
      <c r="J50" s="9"/>
      <c r="K50" s="52">
        <f t="shared" si="24"/>
        <v>155</v>
      </c>
      <c r="L50" s="297">
        <f t="shared" si="25"/>
        <v>423</v>
      </c>
      <c r="M50" s="332">
        <v>54</v>
      </c>
      <c r="N50" s="162">
        <v>141</v>
      </c>
      <c r="O50" s="162">
        <v>134</v>
      </c>
      <c r="P50" s="162">
        <v>148</v>
      </c>
      <c r="Q50" s="162">
        <v>138</v>
      </c>
      <c r="R50" s="162">
        <v>155</v>
      </c>
      <c r="S50" s="10">
        <f t="shared" si="26"/>
        <v>986</v>
      </c>
      <c r="T50" s="296"/>
      <c r="U50" s="296"/>
      <c r="V50" s="296"/>
      <c r="W50" s="296"/>
      <c r="X50" s="296"/>
      <c r="Y50" s="296"/>
      <c r="Z50" s="56"/>
      <c r="AA50" s="298"/>
      <c r="AB50" s="298"/>
      <c r="AC50" s="298"/>
      <c r="AD50" s="298"/>
      <c r="AE50" s="298"/>
      <c r="AF50" s="298"/>
      <c r="AG50" s="298"/>
      <c r="AH50" s="298"/>
    </row>
    <row r="51" spans="1:34" x14ac:dyDescent="0.3">
      <c r="A51" s="9" t="s">
        <v>170</v>
      </c>
      <c r="B51" s="9">
        <v>14</v>
      </c>
      <c r="C51" s="9" t="s">
        <v>29</v>
      </c>
      <c r="D51" s="10">
        <v>18</v>
      </c>
      <c r="E51" s="298"/>
      <c r="F51" s="11">
        <f t="shared" si="22"/>
        <v>899</v>
      </c>
      <c r="G51" s="10">
        <f>COUNT(N51,O51,P51,Q51,R51,#REF!,T51,V51,X51,AA51,AC51,AE51,AG51)</f>
        <v>5</v>
      </c>
      <c r="H51" s="15">
        <f t="shared" si="23"/>
        <v>179.8</v>
      </c>
      <c r="I51" s="9"/>
      <c r="J51" s="9"/>
      <c r="K51" s="52">
        <f t="shared" si="24"/>
        <v>205</v>
      </c>
      <c r="L51" s="297">
        <f t="shared" si="25"/>
        <v>534</v>
      </c>
      <c r="M51" s="332">
        <v>16</v>
      </c>
      <c r="N51" s="162">
        <v>170</v>
      </c>
      <c r="O51" s="162">
        <v>159</v>
      </c>
      <c r="P51" s="162">
        <v>205</v>
      </c>
      <c r="Q51" s="162">
        <v>196</v>
      </c>
      <c r="R51" s="162">
        <v>169</v>
      </c>
      <c r="S51" s="10">
        <f t="shared" si="26"/>
        <v>979</v>
      </c>
      <c r="T51" s="296"/>
      <c r="U51" s="296"/>
      <c r="V51" s="296"/>
      <c r="W51" s="296"/>
      <c r="X51" s="296"/>
      <c r="Y51" s="296"/>
      <c r="Z51" s="56"/>
      <c r="AA51" s="298"/>
      <c r="AB51" s="298"/>
      <c r="AC51" s="298"/>
      <c r="AD51" s="298"/>
      <c r="AE51" s="298"/>
      <c r="AF51" s="298"/>
      <c r="AG51" s="298"/>
      <c r="AH51" s="298"/>
    </row>
    <row r="52" spans="1:34" x14ac:dyDescent="0.3">
      <c r="A52" s="9" t="s">
        <v>562</v>
      </c>
      <c r="B52" s="9">
        <v>14</v>
      </c>
      <c r="C52" s="9" t="s">
        <v>29</v>
      </c>
      <c r="D52" s="10">
        <v>19</v>
      </c>
      <c r="E52" s="298"/>
      <c r="F52" s="11">
        <f t="shared" si="22"/>
        <v>909</v>
      </c>
      <c r="G52" s="10">
        <f>COUNT(N52,O52,P52,Q52,R52,#REF!,T52,V52,X52,AA52,AC52,AE52,AG52)</f>
        <v>5</v>
      </c>
      <c r="H52" s="15">
        <f t="shared" si="23"/>
        <v>181.8</v>
      </c>
      <c r="I52" s="9"/>
      <c r="J52" s="9"/>
      <c r="K52" s="52">
        <f t="shared" si="24"/>
        <v>210</v>
      </c>
      <c r="L52" s="297">
        <f t="shared" si="25"/>
        <v>563</v>
      </c>
      <c r="M52" s="332">
        <v>14</v>
      </c>
      <c r="N52" s="162">
        <v>198</v>
      </c>
      <c r="O52" s="162">
        <v>155</v>
      </c>
      <c r="P52" s="162">
        <v>210</v>
      </c>
      <c r="Q52" s="162">
        <v>145</v>
      </c>
      <c r="R52" s="162">
        <v>201</v>
      </c>
      <c r="S52" s="10">
        <f t="shared" si="26"/>
        <v>979</v>
      </c>
      <c r="T52" s="296"/>
      <c r="U52" s="296"/>
      <c r="V52" s="296"/>
      <c r="W52" s="296"/>
      <c r="X52" s="296"/>
      <c r="Y52" s="296"/>
      <c r="Z52" s="56"/>
      <c r="AA52" s="298"/>
      <c r="AB52" s="298"/>
      <c r="AC52" s="298"/>
      <c r="AD52" s="298"/>
      <c r="AE52" s="298"/>
      <c r="AF52" s="298"/>
      <c r="AG52" s="298"/>
      <c r="AH52" s="298"/>
    </row>
    <row r="53" spans="1:34" x14ac:dyDescent="0.3">
      <c r="A53" s="9" t="s">
        <v>396</v>
      </c>
      <c r="B53" s="9">
        <v>14</v>
      </c>
      <c r="C53" s="9" t="s">
        <v>29</v>
      </c>
      <c r="D53" s="10">
        <v>20</v>
      </c>
      <c r="E53" s="298"/>
      <c r="F53" s="11">
        <f t="shared" si="22"/>
        <v>812</v>
      </c>
      <c r="G53" s="10">
        <f>COUNT(N53,O53,P53,Q53,R53,#REF!,T53,V53,X53,AA53,AC53,AE53,AG53)</f>
        <v>5</v>
      </c>
      <c r="H53" s="15">
        <f t="shared" si="23"/>
        <v>162.4</v>
      </c>
      <c r="I53" s="9"/>
      <c r="J53" s="9"/>
      <c r="K53" s="52">
        <f t="shared" si="24"/>
        <v>176</v>
      </c>
      <c r="L53" s="297">
        <f t="shared" si="25"/>
        <v>490</v>
      </c>
      <c r="M53" s="332">
        <v>33</v>
      </c>
      <c r="N53" s="162">
        <v>169</v>
      </c>
      <c r="O53" s="162">
        <v>148</v>
      </c>
      <c r="P53" s="162">
        <v>173</v>
      </c>
      <c r="Q53" s="162">
        <v>176</v>
      </c>
      <c r="R53" s="162">
        <v>146</v>
      </c>
      <c r="S53" s="10">
        <f t="shared" si="26"/>
        <v>977</v>
      </c>
      <c r="T53" s="296"/>
      <c r="U53" s="296"/>
      <c r="V53" s="296"/>
      <c r="W53" s="296"/>
      <c r="X53" s="296"/>
      <c r="Y53" s="296"/>
      <c r="Z53" s="56"/>
      <c r="AA53" s="298"/>
      <c r="AB53" s="298"/>
      <c r="AC53" s="298"/>
      <c r="AD53" s="298"/>
      <c r="AE53" s="298"/>
      <c r="AF53" s="298"/>
      <c r="AG53" s="298"/>
      <c r="AH53" s="298"/>
    </row>
    <row r="54" spans="1:34" x14ac:dyDescent="0.3">
      <c r="A54" s="9" t="s">
        <v>154</v>
      </c>
      <c r="B54" s="9">
        <v>14</v>
      </c>
      <c r="C54" s="9" t="s">
        <v>29</v>
      </c>
      <c r="D54" s="10">
        <v>21</v>
      </c>
      <c r="E54" s="298"/>
      <c r="F54" s="11">
        <f t="shared" si="22"/>
        <v>880</v>
      </c>
      <c r="G54" s="10">
        <f>COUNT(N54,O54,P54,Q54,R54,#REF!,T54,V54,X54,AA54,AC54,AE54,AG54)</f>
        <v>5</v>
      </c>
      <c r="H54" s="15">
        <f t="shared" si="23"/>
        <v>176</v>
      </c>
      <c r="I54" s="9"/>
      <c r="J54" s="9"/>
      <c r="K54" s="52">
        <f t="shared" si="24"/>
        <v>201</v>
      </c>
      <c r="L54" s="297">
        <f t="shared" si="25"/>
        <v>521</v>
      </c>
      <c r="M54" s="332">
        <v>18</v>
      </c>
      <c r="N54" s="162">
        <v>180</v>
      </c>
      <c r="O54" s="162">
        <v>201</v>
      </c>
      <c r="P54" s="162">
        <v>140</v>
      </c>
      <c r="Q54" s="162">
        <v>177</v>
      </c>
      <c r="R54" s="162">
        <v>182</v>
      </c>
      <c r="S54" s="10">
        <f t="shared" si="26"/>
        <v>970</v>
      </c>
      <c r="T54" s="296"/>
      <c r="U54" s="296"/>
      <c r="V54" s="296"/>
      <c r="W54" s="296"/>
      <c r="X54" s="296"/>
      <c r="Y54" s="296"/>
      <c r="Z54" s="56"/>
      <c r="AA54" s="298"/>
      <c r="AB54" s="298"/>
      <c r="AC54" s="298"/>
      <c r="AD54" s="298"/>
      <c r="AE54" s="298"/>
      <c r="AF54" s="298"/>
      <c r="AG54" s="298"/>
      <c r="AH54" s="298"/>
    </row>
    <row r="55" spans="1:34" x14ac:dyDescent="0.3">
      <c r="A55" s="9" t="s">
        <v>534</v>
      </c>
      <c r="B55" s="9">
        <v>14</v>
      </c>
      <c r="C55" s="9" t="s">
        <v>29</v>
      </c>
      <c r="D55" s="10">
        <v>22</v>
      </c>
      <c r="E55" s="298"/>
      <c r="F55" s="11">
        <f t="shared" si="22"/>
        <v>752</v>
      </c>
      <c r="G55" s="10">
        <f>COUNT(N55,O55,P55,Q55,R55,#REF!,T55,V55,X55,AA55,AC55,AE55,AG55)</f>
        <v>5</v>
      </c>
      <c r="H55" s="15">
        <f t="shared" si="23"/>
        <v>150.4</v>
      </c>
      <c r="I55" s="9"/>
      <c r="J55" s="9"/>
      <c r="K55" s="52">
        <f t="shared" si="24"/>
        <v>170</v>
      </c>
      <c r="L55" s="410">
        <f t="shared" si="25"/>
        <v>477</v>
      </c>
      <c r="M55" s="332">
        <v>43</v>
      </c>
      <c r="N55" s="162">
        <v>160</v>
      </c>
      <c r="O55" s="162">
        <v>170</v>
      </c>
      <c r="P55" s="162">
        <v>147</v>
      </c>
      <c r="Q55" s="162">
        <v>149</v>
      </c>
      <c r="R55" s="162">
        <v>126</v>
      </c>
      <c r="S55" s="10">
        <f t="shared" si="26"/>
        <v>967</v>
      </c>
      <c r="T55" s="296"/>
      <c r="U55" s="296"/>
      <c r="V55" s="296"/>
      <c r="W55" s="296"/>
      <c r="X55" s="296"/>
      <c r="Y55" s="296"/>
      <c r="Z55" s="56"/>
      <c r="AA55" s="298"/>
      <c r="AB55" s="298"/>
      <c r="AC55" s="298"/>
      <c r="AD55" s="298"/>
      <c r="AE55" s="298"/>
      <c r="AF55" s="298"/>
      <c r="AG55" s="298"/>
      <c r="AH55" s="298"/>
    </row>
    <row r="56" spans="1:34" x14ac:dyDescent="0.3">
      <c r="A56" s="9" t="s">
        <v>493</v>
      </c>
      <c r="B56" s="9">
        <v>14</v>
      </c>
      <c r="C56" s="9" t="s">
        <v>29</v>
      </c>
      <c r="D56" s="10">
        <v>23</v>
      </c>
      <c r="E56" s="298"/>
      <c r="F56" s="11">
        <f t="shared" si="22"/>
        <v>552</v>
      </c>
      <c r="G56" s="10">
        <f>COUNT(N56,O56,P56,Q56,R56,#REF!,T56,V56,X56,AA56,AC56,AE56,AG56)</f>
        <v>5</v>
      </c>
      <c r="H56" s="15">
        <f t="shared" si="23"/>
        <v>110.4</v>
      </c>
      <c r="I56" s="9"/>
      <c r="J56" s="9"/>
      <c r="K56" s="52">
        <f t="shared" si="24"/>
        <v>124</v>
      </c>
      <c r="L56" s="410">
        <f t="shared" si="25"/>
        <v>336</v>
      </c>
      <c r="M56" s="332">
        <v>82</v>
      </c>
      <c r="N56" s="162">
        <v>102</v>
      </c>
      <c r="O56" s="162">
        <v>124</v>
      </c>
      <c r="P56" s="162">
        <v>110</v>
      </c>
      <c r="Q56" s="162">
        <v>110</v>
      </c>
      <c r="R56" s="162">
        <v>106</v>
      </c>
      <c r="S56" s="10">
        <f t="shared" si="26"/>
        <v>962</v>
      </c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</row>
    <row r="57" spans="1:34" x14ac:dyDescent="0.3">
      <c r="A57" s="9" t="s">
        <v>563</v>
      </c>
      <c r="B57" s="9">
        <v>14</v>
      </c>
      <c r="C57" s="9" t="s">
        <v>29</v>
      </c>
      <c r="D57" s="10">
        <v>24</v>
      </c>
      <c r="E57" s="298"/>
      <c r="F57" s="11">
        <f t="shared" si="22"/>
        <v>739</v>
      </c>
      <c r="G57" s="10">
        <f>COUNT(N57,O57,P57,Q57,R57,#REF!,T57,V57,X57,AA57,AC57,AE57,AG57)</f>
        <v>5</v>
      </c>
      <c r="H57" s="15">
        <f t="shared" si="23"/>
        <v>147.80000000000001</v>
      </c>
      <c r="I57" s="9"/>
      <c r="J57" s="9"/>
      <c r="K57" s="52">
        <f t="shared" si="24"/>
        <v>169</v>
      </c>
      <c r="L57" s="410">
        <f t="shared" si="25"/>
        <v>424</v>
      </c>
      <c r="M57" s="332">
        <v>43</v>
      </c>
      <c r="N57" s="162">
        <v>126</v>
      </c>
      <c r="O57" s="162">
        <v>138</v>
      </c>
      <c r="P57" s="162">
        <v>160</v>
      </c>
      <c r="Q57" s="162">
        <v>169</v>
      </c>
      <c r="R57" s="162">
        <v>146</v>
      </c>
      <c r="S57" s="10">
        <f t="shared" si="26"/>
        <v>954</v>
      </c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</row>
    <row r="58" spans="1:34" x14ac:dyDescent="0.3">
      <c r="A58" s="9" t="s">
        <v>120</v>
      </c>
      <c r="D58" s="10">
        <v>25</v>
      </c>
      <c r="F58" s="11">
        <f>SUM(N58:R58)+T58+V58+X58+AA58+AC58+AE58+AG58</f>
        <v>880</v>
      </c>
      <c r="G58" s="10">
        <f>COUNT(N58,O58,P58,Q58,R58,#REF!,T58,V58,X58,AA58,AC58,AE58,AG58)</f>
        <v>5</v>
      </c>
      <c r="H58" s="15">
        <f t="shared" ref="H58:H63" si="27">F58/G58</f>
        <v>176</v>
      </c>
      <c r="I58" s="9"/>
      <c r="J58" s="9"/>
      <c r="K58" s="52">
        <f t="shared" si="24"/>
        <v>200</v>
      </c>
      <c r="L58" s="53">
        <f t="shared" si="25"/>
        <v>494</v>
      </c>
      <c r="M58" s="332">
        <v>14</v>
      </c>
      <c r="N58" s="162">
        <v>159</v>
      </c>
      <c r="O58" s="162">
        <v>135</v>
      </c>
      <c r="P58" s="162">
        <v>200</v>
      </c>
      <c r="Q58" s="162">
        <v>194</v>
      </c>
      <c r="R58" s="162">
        <v>192</v>
      </c>
      <c r="S58" s="10">
        <f>SUM(N58:R58)+(M58*5)</f>
        <v>950</v>
      </c>
    </row>
    <row r="59" spans="1:34" x14ac:dyDescent="0.3">
      <c r="A59" s="9" t="s">
        <v>564</v>
      </c>
      <c r="D59" s="10">
        <v>26</v>
      </c>
      <c r="F59" s="11">
        <f>SUM(N59:R59)+T59+V59+X59+AA59+AC59+AE59+AG59</f>
        <v>857</v>
      </c>
      <c r="G59" s="10">
        <f>COUNT(N59,O59,P59,Q59,R59,#REF!,T59,V59,X59,AA59,AC59,AE59,AG59)</f>
        <v>5</v>
      </c>
      <c r="H59" s="15">
        <f t="shared" si="27"/>
        <v>171.4</v>
      </c>
      <c r="I59" s="9"/>
      <c r="J59" s="9"/>
      <c r="K59" s="52">
        <f t="shared" si="24"/>
        <v>214</v>
      </c>
      <c r="L59" s="53">
        <f t="shared" si="25"/>
        <v>452</v>
      </c>
      <c r="M59" s="332">
        <v>18</v>
      </c>
      <c r="N59" s="162">
        <v>128</v>
      </c>
      <c r="O59" s="162">
        <v>214</v>
      </c>
      <c r="P59" s="162">
        <v>110</v>
      </c>
      <c r="Q59" s="162">
        <v>204</v>
      </c>
      <c r="R59" s="162">
        <v>201</v>
      </c>
      <c r="S59" s="10">
        <f>SUM(N59:R59)+(M59*5)</f>
        <v>947</v>
      </c>
    </row>
    <row r="60" spans="1:34" x14ac:dyDescent="0.3">
      <c r="A60" s="9" t="s">
        <v>565</v>
      </c>
      <c r="D60" s="10">
        <v>27</v>
      </c>
      <c r="F60" s="11">
        <f>SUM(N60:R60)+T60+V60+X60+AA60+AC60+AE60+AG60</f>
        <v>799</v>
      </c>
      <c r="G60" s="10">
        <f>COUNT(N60,O60,P60,Q60,R60,#REF!,T60,V60,X60,AA60,AC60,AE60,AG60)</f>
        <v>5</v>
      </c>
      <c r="H60" s="15">
        <f t="shared" si="27"/>
        <v>159.80000000000001</v>
      </c>
      <c r="I60" s="9"/>
      <c r="J60" s="9"/>
      <c r="K60" s="52">
        <f t="shared" si="24"/>
        <v>172</v>
      </c>
      <c r="L60" s="53">
        <f t="shared" si="25"/>
        <v>481</v>
      </c>
      <c r="M60" s="332">
        <v>29</v>
      </c>
      <c r="N60" s="162">
        <v>163</v>
      </c>
      <c r="O60" s="162">
        <v>172</v>
      </c>
      <c r="P60" s="162">
        <v>146</v>
      </c>
      <c r="Q60" s="162">
        <v>159</v>
      </c>
      <c r="R60" s="162">
        <v>159</v>
      </c>
      <c r="S60" s="10">
        <f>SUM(N60:R60)+(M60*5)</f>
        <v>944</v>
      </c>
    </row>
    <row r="61" spans="1:34" x14ac:dyDescent="0.3">
      <c r="A61" s="9" t="s">
        <v>252</v>
      </c>
      <c r="D61" s="10">
        <v>28</v>
      </c>
      <c r="F61" s="11">
        <f>SUM(N61:R61)+T61+V61+X61+AA61+AC61+AE61+AG61</f>
        <v>863</v>
      </c>
      <c r="G61" s="10">
        <f>COUNT(N61,O61,P61,Q61,R61,#REF!,T61,V61,X61,AA61,AC61,AE61,AG61)</f>
        <v>5</v>
      </c>
      <c r="H61" s="15">
        <f t="shared" si="27"/>
        <v>172.6</v>
      </c>
      <c r="I61" s="9"/>
      <c r="J61" s="9"/>
      <c r="K61" s="52">
        <f t="shared" si="24"/>
        <v>208</v>
      </c>
      <c r="L61" s="53">
        <f t="shared" si="25"/>
        <v>498</v>
      </c>
      <c r="M61" s="332">
        <v>12</v>
      </c>
      <c r="N61" s="162">
        <v>170</v>
      </c>
      <c r="O61" s="162">
        <v>147</v>
      </c>
      <c r="P61" s="162">
        <v>181</v>
      </c>
      <c r="Q61" s="162">
        <v>157</v>
      </c>
      <c r="R61" s="162">
        <v>208</v>
      </c>
      <c r="S61" s="10">
        <f>SUM(N61:R61)+(M61*5)</f>
        <v>923</v>
      </c>
    </row>
    <row r="62" spans="1:34" x14ac:dyDescent="0.3">
      <c r="A62" s="9" t="s">
        <v>105</v>
      </c>
      <c r="D62" s="10">
        <v>29</v>
      </c>
      <c r="F62" s="11">
        <f>SUM(N62:R62)+T62+V62+X62+AA62+AC62+AE62+AG62</f>
        <v>684</v>
      </c>
      <c r="G62" s="10">
        <f>COUNT(N62,O62,P62,Q62,R62,#REF!,T62,V62,X62,AA62,AC62,AE62,AG62)</f>
        <v>5</v>
      </c>
      <c r="H62" s="15">
        <f t="shared" si="27"/>
        <v>136.80000000000001</v>
      </c>
      <c r="I62" s="9"/>
      <c r="J62" s="9"/>
      <c r="K62" s="52">
        <f t="shared" si="24"/>
        <v>172</v>
      </c>
      <c r="L62" s="53">
        <f t="shared" si="25"/>
        <v>430</v>
      </c>
      <c r="M62" s="332">
        <v>40</v>
      </c>
      <c r="N62" s="162">
        <v>123</v>
      </c>
      <c r="O62" s="162">
        <v>172</v>
      </c>
      <c r="P62" s="162">
        <v>135</v>
      </c>
      <c r="Q62" s="162">
        <v>126</v>
      </c>
      <c r="R62" s="162">
        <v>128</v>
      </c>
      <c r="S62" s="10">
        <f>SUM(N62:R62)+(M62*5)</f>
        <v>884</v>
      </c>
    </row>
    <row r="63" spans="1:34" x14ac:dyDescent="0.3">
      <c r="F63" s="11">
        <f>SUM(F34:F62)</f>
        <v>31173</v>
      </c>
      <c r="G63" s="11">
        <f>SUM(G34:G62)</f>
        <v>189</v>
      </c>
      <c r="H63" s="15">
        <f t="shared" si="27"/>
        <v>164.93650793650792</v>
      </c>
      <c r="N63">
        <f>AVERAGE(N34:N62)</f>
        <v>156.58620689655172</v>
      </c>
      <c r="O63">
        <f t="shared" ref="O63:X63" si="28">AVERAGE(O34:O62)</f>
        <v>161.27586206896552</v>
      </c>
      <c r="P63">
        <f t="shared" si="28"/>
        <v>168.86206896551724</v>
      </c>
      <c r="Q63">
        <f t="shared" si="28"/>
        <v>167.65517241379311</v>
      </c>
      <c r="R63">
        <f t="shared" si="28"/>
        <v>170.10344827586206</v>
      </c>
      <c r="T63">
        <f t="shared" si="28"/>
        <v>157.83333333333334</v>
      </c>
      <c r="V63">
        <f t="shared" si="28"/>
        <v>167.75</v>
      </c>
      <c r="X63">
        <f t="shared" si="28"/>
        <v>165.25</v>
      </c>
      <c r="AA63">
        <f>AVERAGE(AA34:AA62)</f>
        <v>161</v>
      </c>
      <c r="AC63">
        <f>AVERAGE(AC34:AC62)</f>
        <v>167</v>
      </c>
      <c r="AE63">
        <f>AVERAGE(AE34:AE62)</f>
        <v>184</v>
      </c>
      <c r="AG63">
        <f>AVERAGE(AG34:AG62)</f>
        <v>174.5</v>
      </c>
    </row>
  </sheetData>
  <sortState ref="A4:AH5">
    <sortCondition ref="D4:D5"/>
  </sortState>
  <mergeCells count="2">
    <mergeCell ref="A31:AH32"/>
    <mergeCell ref="A1:AH2"/>
  </mergeCells>
  <pageMargins left="0.7" right="0.7" top="0.75" bottom="0.75" header="0.3" footer="0.3"/>
  <pageSetup scale="59" orientation="portrait" r:id="rId1"/>
  <rowBreaks count="1" manualBreakCount="1">
    <brk id="30" max="16383" man="1"/>
  </rowBreaks>
  <colBreaks count="1" manualBreakCount="1"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C199"/>
  <sheetViews>
    <sheetView topLeftCell="A188" zoomScaleNormal="100" workbookViewId="0">
      <selection activeCell="A199" sqref="A199"/>
    </sheetView>
  </sheetViews>
  <sheetFormatPr defaultRowHeight="14.4" x14ac:dyDescent="0.3"/>
  <cols>
    <col min="1" max="1" width="25.109375" bestFit="1" customWidth="1"/>
    <col min="2" max="2" width="3" hidden="1" customWidth="1"/>
    <col min="3" max="3" width="3.33203125" hidden="1" customWidth="1"/>
    <col min="4" max="5" width="5.6640625" bestFit="1" customWidth="1"/>
    <col min="6" max="6" width="7" bestFit="1" customWidth="1"/>
    <col min="7" max="7" width="4" bestFit="1" customWidth="1"/>
    <col min="8" max="8" width="7.6640625" bestFit="1" customWidth="1"/>
    <col min="9" max="10" width="4" bestFit="1" customWidth="1"/>
    <col min="11" max="11" width="5.33203125" bestFit="1" customWidth="1"/>
    <col min="12" max="16" width="5.109375" bestFit="1" customWidth="1"/>
    <col min="17" max="17" width="6.6640625" bestFit="1" customWidth="1"/>
    <col min="18" max="18" width="6.5546875" customWidth="1"/>
    <col min="19" max="21" width="5.109375" bestFit="1" customWidth="1"/>
    <col min="22" max="22" width="6.6640625" bestFit="1" customWidth="1"/>
    <col min="23" max="23" width="6.5546875" customWidth="1"/>
    <col min="24" max="24" width="5.109375" bestFit="1" customWidth="1"/>
    <col min="25" max="26" width="5.6640625" bestFit="1" customWidth="1"/>
    <col min="27" max="27" width="6" bestFit="1" customWidth="1"/>
    <col min="28" max="28" width="4" bestFit="1" customWidth="1"/>
    <col min="29" max="29" width="6.5546875" bestFit="1" customWidth="1"/>
  </cols>
  <sheetData>
    <row r="1" spans="1:29" x14ac:dyDescent="0.3">
      <c r="A1" s="591" t="s">
        <v>49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178"/>
      <c r="Z1" s="178"/>
      <c r="AA1" s="178"/>
      <c r="AB1" s="178"/>
      <c r="AC1" s="178"/>
    </row>
    <row r="2" spans="1:29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179"/>
      <c r="Z2" s="179"/>
      <c r="AA2" s="179"/>
      <c r="AB2" s="179"/>
      <c r="AC2" s="179"/>
    </row>
    <row r="3" spans="1:29" x14ac:dyDescent="0.3">
      <c r="A3" s="24" t="s">
        <v>0</v>
      </c>
      <c r="B3" s="24"/>
      <c r="C3" s="24"/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</row>
    <row r="4" spans="1:29" x14ac:dyDescent="0.3">
      <c r="A4" s="25" t="s">
        <v>135</v>
      </c>
      <c r="B4" s="9">
        <v>15</v>
      </c>
      <c r="C4" s="9" t="s">
        <v>29</v>
      </c>
      <c r="D4" s="592">
        <v>1</v>
      </c>
      <c r="E4" s="40">
        <v>400</v>
      </c>
      <c r="F4" s="21">
        <f>SUM(L4:P4)+SUM(S4:U4)+X4</f>
        <v>1956</v>
      </c>
      <c r="G4" s="21">
        <f>COUNT(L4,M4,N4,O4,P4,S4,T4,U4,X4)</f>
        <v>9</v>
      </c>
      <c r="H4" s="23">
        <f t="shared" ref="H4:H100" si="0">F4/G4</f>
        <v>217.33333333333334</v>
      </c>
      <c r="I4" s="143">
        <f>MAX(L4:P4,S4:U4,X4)</f>
        <v>257</v>
      </c>
      <c r="J4" s="143">
        <f>MAX(SUM(L4:N4),SUM(S4:U4))</f>
        <v>689</v>
      </c>
      <c r="K4" s="82"/>
      <c r="L4" s="26">
        <v>189</v>
      </c>
      <c r="M4" s="26">
        <v>215</v>
      </c>
      <c r="N4" s="26">
        <v>194</v>
      </c>
      <c r="O4" s="26">
        <v>201</v>
      </c>
      <c r="P4" s="26">
        <v>211</v>
      </c>
      <c r="Q4" s="27">
        <f>SUM(L4:P4)</f>
        <v>1010</v>
      </c>
      <c r="R4" s="27"/>
      <c r="S4" s="28">
        <v>247</v>
      </c>
      <c r="T4" s="28">
        <v>213</v>
      </c>
      <c r="U4" s="28">
        <v>229</v>
      </c>
      <c r="V4" s="27">
        <f>SUM(Q4:U4)-R4</f>
        <v>1699</v>
      </c>
      <c r="W4" s="27"/>
      <c r="X4" s="44">
        <v>257</v>
      </c>
    </row>
    <row r="5" spans="1:29" x14ac:dyDescent="0.3">
      <c r="A5" s="29" t="s">
        <v>306</v>
      </c>
      <c r="B5" s="9">
        <v>15</v>
      </c>
      <c r="C5" s="9" t="s">
        <v>29</v>
      </c>
      <c r="D5" s="602"/>
      <c r="E5" s="41"/>
      <c r="F5" s="21">
        <f t="shared" ref="F5:F68" si="1">SUM(L5:P5)+SUM(S5:U5)+X5</f>
        <v>2207</v>
      </c>
      <c r="G5" s="21">
        <f t="shared" ref="G5:G68" si="2">COUNT(L5,M5,N5,O5,P5,S5,T5,U5,X5)</f>
        <v>9</v>
      </c>
      <c r="H5" s="23">
        <f t="shared" si="0"/>
        <v>245.22222222222223</v>
      </c>
      <c r="I5" s="143">
        <f t="shared" ref="I5:I53" si="3">MAX(L5:P5,S5:U5,X5)</f>
        <v>279</v>
      </c>
      <c r="J5" s="143">
        <f t="shared" ref="J5:J53" si="4">MAX(SUM(L5:N5),SUM(S5:U5))</f>
        <v>750</v>
      </c>
      <c r="K5" s="84"/>
      <c r="L5">
        <v>205</v>
      </c>
      <c r="M5" s="300">
        <v>279</v>
      </c>
      <c r="N5" s="300">
        <v>266</v>
      </c>
      <c r="O5" s="300">
        <v>255</v>
      </c>
      <c r="P5" s="300">
        <v>243</v>
      </c>
      <c r="Q5" s="31">
        <f t="shared" ref="Q5:Q19" si="5">SUM(L5:P5)</f>
        <v>1248</v>
      </c>
      <c r="R5" s="31">
        <f>Q4+Q5</f>
        <v>2258</v>
      </c>
      <c r="S5" s="300">
        <v>279</v>
      </c>
      <c r="T5" s="300">
        <v>239</v>
      </c>
      <c r="U5" s="300">
        <v>224</v>
      </c>
      <c r="V5" s="27">
        <f t="shared" ref="V5:V41" si="6">SUM(Q5:U5)-R5</f>
        <v>1990</v>
      </c>
      <c r="W5" s="31">
        <f>V4+V5</f>
        <v>3689</v>
      </c>
      <c r="X5" s="45">
        <v>217</v>
      </c>
    </row>
    <row r="6" spans="1:29" x14ac:dyDescent="0.3">
      <c r="A6" s="25" t="s">
        <v>110</v>
      </c>
      <c r="B6" s="9">
        <v>15</v>
      </c>
      <c r="C6" s="9" t="s">
        <v>29</v>
      </c>
      <c r="D6" s="592">
        <v>2</v>
      </c>
      <c r="E6" s="40">
        <v>200</v>
      </c>
      <c r="F6" s="21">
        <f t="shared" si="1"/>
        <v>2276</v>
      </c>
      <c r="G6" s="21">
        <f t="shared" si="2"/>
        <v>9</v>
      </c>
      <c r="H6" s="23">
        <f t="shared" si="0"/>
        <v>252.88888888888889</v>
      </c>
      <c r="I6" s="143">
        <f t="shared" si="3"/>
        <v>279</v>
      </c>
      <c r="J6" s="143">
        <f t="shared" si="4"/>
        <v>794</v>
      </c>
      <c r="K6" s="82"/>
      <c r="L6" s="26">
        <v>267</v>
      </c>
      <c r="M6" s="26">
        <v>279</v>
      </c>
      <c r="N6" s="26">
        <v>248</v>
      </c>
      <c r="O6" s="26">
        <v>269</v>
      </c>
      <c r="P6" s="26">
        <v>214</v>
      </c>
      <c r="Q6" s="27">
        <f>SUM(L6:P6)</f>
        <v>1277</v>
      </c>
      <c r="R6" s="27"/>
      <c r="S6" s="26">
        <v>279</v>
      </c>
      <c r="T6" s="26">
        <v>205</v>
      </c>
      <c r="U6" s="26">
        <v>257</v>
      </c>
      <c r="V6" s="27">
        <f t="shared" si="6"/>
        <v>2018</v>
      </c>
      <c r="W6" s="27"/>
      <c r="X6" s="44">
        <v>258</v>
      </c>
    </row>
    <row r="7" spans="1:29" x14ac:dyDescent="0.3">
      <c r="A7" s="29" t="s">
        <v>132</v>
      </c>
      <c r="B7" s="9">
        <v>15</v>
      </c>
      <c r="C7" s="9" t="s">
        <v>29</v>
      </c>
      <c r="D7" s="602"/>
      <c r="E7" s="41"/>
      <c r="F7" s="21">
        <f t="shared" si="1"/>
        <v>1985</v>
      </c>
      <c r="G7" s="21">
        <f t="shared" si="2"/>
        <v>9</v>
      </c>
      <c r="H7" s="23">
        <f t="shared" si="0"/>
        <v>220.55555555555554</v>
      </c>
      <c r="I7" s="143">
        <f t="shared" si="3"/>
        <v>267</v>
      </c>
      <c r="J7" s="143">
        <f t="shared" si="4"/>
        <v>722</v>
      </c>
      <c r="K7" s="83"/>
      <c r="L7" s="300">
        <v>267</v>
      </c>
      <c r="M7" s="300">
        <v>216</v>
      </c>
      <c r="N7" s="300">
        <v>239</v>
      </c>
      <c r="O7" s="300">
        <v>186</v>
      </c>
      <c r="P7" s="300">
        <v>168</v>
      </c>
      <c r="Q7" s="31">
        <f>SUM(L7:P7)</f>
        <v>1076</v>
      </c>
      <c r="R7" s="31">
        <f>Q6+Q7</f>
        <v>2353</v>
      </c>
      <c r="S7" s="300">
        <v>254</v>
      </c>
      <c r="T7" s="300">
        <v>207</v>
      </c>
      <c r="U7" s="300">
        <v>258</v>
      </c>
      <c r="V7" s="27">
        <f t="shared" si="6"/>
        <v>1795</v>
      </c>
      <c r="W7" s="31">
        <f>V6+V7</f>
        <v>3813</v>
      </c>
      <c r="X7" s="45">
        <v>190</v>
      </c>
    </row>
    <row r="8" spans="1:29" x14ac:dyDescent="0.3">
      <c r="A8" s="25" t="s">
        <v>203</v>
      </c>
      <c r="B8" s="9">
        <v>15</v>
      </c>
      <c r="C8" s="9" t="s">
        <v>29</v>
      </c>
      <c r="D8" s="592">
        <v>3</v>
      </c>
      <c r="E8" s="40">
        <v>150</v>
      </c>
      <c r="F8" s="21">
        <f t="shared" si="1"/>
        <v>1959</v>
      </c>
      <c r="G8" s="21">
        <f t="shared" si="2"/>
        <v>9</v>
      </c>
      <c r="H8" s="23">
        <f t="shared" si="0"/>
        <v>217.66666666666666</v>
      </c>
      <c r="I8" s="143">
        <f t="shared" si="3"/>
        <v>278</v>
      </c>
      <c r="J8" s="143">
        <f t="shared" si="4"/>
        <v>677</v>
      </c>
      <c r="K8" s="82"/>
      <c r="L8" s="26">
        <v>278</v>
      </c>
      <c r="M8" s="26">
        <v>220</v>
      </c>
      <c r="N8" s="26">
        <v>179</v>
      </c>
      <c r="O8" s="26">
        <v>225</v>
      </c>
      <c r="P8" s="26">
        <v>228</v>
      </c>
      <c r="Q8" s="27">
        <f t="shared" si="5"/>
        <v>1130</v>
      </c>
      <c r="R8" s="27"/>
      <c r="S8" s="26">
        <v>237</v>
      </c>
      <c r="T8" s="26">
        <v>184</v>
      </c>
      <c r="U8" s="26">
        <v>189</v>
      </c>
      <c r="V8" s="27">
        <f t="shared" si="6"/>
        <v>1740</v>
      </c>
      <c r="W8" s="27"/>
      <c r="X8" s="44">
        <v>219</v>
      </c>
    </row>
    <row r="9" spans="1:29" x14ac:dyDescent="0.3">
      <c r="A9" s="29" t="s">
        <v>573</v>
      </c>
      <c r="B9" s="9">
        <v>15</v>
      </c>
      <c r="C9" s="9" t="s">
        <v>29</v>
      </c>
      <c r="D9" s="602"/>
      <c r="E9" s="41"/>
      <c r="F9" s="21">
        <f t="shared" si="1"/>
        <v>2168</v>
      </c>
      <c r="G9" s="21">
        <f t="shared" si="2"/>
        <v>9</v>
      </c>
      <c r="H9" s="23">
        <f t="shared" si="0"/>
        <v>240.88888888888889</v>
      </c>
      <c r="I9" s="143">
        <f t="shared" si="3"/>
        <v>266</v>
      </c>
      <c r="J9" s="143">
        <f t="shared" si="4"/>
        <v>745</v>
      </c>
      <c r="K9" s="83"/>
      <c r="L9" s="300">
        <v>258</v>
      </c>
      <c r="M9" s="300">
        <v>240</v>
      </c>
      <c r="N9" s="300">
        <v>247</v>
      </c>
      <c r="O9" s="300">
        <v>248</v>
      </c>
      <c r="P9" s="300">
        <v>266</v>
      </c>
      <c r="Q9" s="31">
        <f t="shared" si="5"/>
        <v>1259</v>
      </c>
      <c r="R9" s="31">
        <f>Q8+Q9</f>
        <v>2389</v>
      </c>
      <c r="S9" s="300">
        <v>234</v>
      </c>
      <c r="T9" s="300">
        <v>257</v>
      </c>
      <c r="U9" s="300">
        <v>203</v>
      </c>
      <c r="V9" s="27">
        <f t="shared" si="6"/>
        <v>1953</v>
      </c>
      <c r="W9" s="31">
        <f>V8+V9</f>
        <v>3693</v>
      </c>
      <c r="X9" s="45">
        <v>215</v>
      </c>
    </row>
    <row r="10" spans="1:29" x14ac:dyDescent="0.3">
      <c r="A10" s="25" t="s">
        <v>196</v>
      </c>
      <c r="B10" s="9">
        <v>15</v>
      </c>
      <c r="C10" s="9" t="s">
        <v>29</v>
      </c>
      <c r="D10" s="592">
        <v>4</v>
      </c>
      <c r="E10" s="38">
        <v>125</v>
      </c>
      <c r="F10" s="21">
        <f t="shared" si="1"/>
        <v>2041</v>
      </c>
      <c r="G10" s="21">
        <f t="shared" si="2"/>
        <v>9</v>
      </c>
      <c r="H10" s="23">
        <f t="shared" si="0"/>
        <v>226.77777777777777</v>
      </c>
      <c r="I10" s="143">
        <f t="shared" si="3"/>
        <v>259</v>
      </c>
      <c r="J10" s="143">
        <f t="shared" si="4"/>
        <v>699</v>
      </c>
      <c r="K10" s="82"/>
      <c r="L10" s="26">
        <v>259</v>
      </c>
      <c r="M10" s="26">
        <v>192</v>
      </c>
      <c r="N10" s="26">
        <v>248</v>
      </c>
      <c r="O10" s="26">
        <v>258</v>
      </c>
      <c r="P10" s="26">
        <v>232</v>
      </c>
      <c r="Q10" s="27">
        <f t="shared" si="5"/>
        <v>1189</v>
      </c>
      <c r="R10" s="27"/>
      <c r="S10" s="26">
        <v>197</v>
      </c>
      <c r="T10" s="26">
        <v>243</v>
      </c>
      <c r="U10" s="26">
        <v>230</v>
      </c>
      <c r="V10" s="27">
        <f t="shared" si="6"/>
        <v>1859</v>
      </c>
      <c r="W10" s="27"/>
      <c r="X10" s="44">
        <v>182</v>
      </c>
    </row>
    <row r="11" spans="1:29" x14ac:dyDescent="0.3">
      <c r="A11" s="29" t="s">
        <v>574</v>
      </c>
      <c r="B11" s="9">
        <v>15</v>
      </c>
      <c r="C11" s="9" t="s">
        <v>29</v>
      </c>
      <c r="D11" s="602"/>
      <c r="E11" s="39"/>
      <c r="F11" s="21">
        <f t="shared" si="1"/>
        <v>2156</v>
      </c>
      <c r="G11" s="21">
        <f t="shared" si="2"/>
        <v>9</v>
      </c>
      <c r="H11" s="23">
        <f t="shared" si="0"/>
        <v>239.55555555555554</v>
      </c>
      <c r="I11" s="143">
        <f t="shared" si="3"/>
        <v>279</v>
      </c>
      <c r="J11" s="413">
        <f t="shared" si="4"/>
        <v>809</v>
      </c>
      <c r="K11" s="83"/>
      <c r="L11" s="300">
        <v>279</v>
      </c>
      <c r="M11" s="300">
        <v>251</v>
      </c>
      <c r="N11" s="300">
        <v>279</v>
      </c>
      <c r="O11" s="300">
        <v>236</v>
      </c>
      <c r="P11" s="300">
        <v>213</v>
      </c>
      <c r="Q11" s="31">
        <f t="shared" si="5"/>
        <v>1258</v>
      </c>
      <c r="R11" s="31">
        <f>Q10+Q11</f>
        <v>2447</v>
      </c>
      <c r="S11" s="32">
        <v>214</v>
      </c>
      <c r="T11" s="32">
        <v>235</v>
      </c>
      <c r="U11" s="32">
        <v>246</v>
      </c>
      <c r="V11" s="27">
        <f t="shared" si="6"/>
        <v>1953</v>
      </c>
      <c r="W11" s="31">
        <f>V10+V11</f>
        <v>3812</v>
      </c>
      <c r="X11" s="45">
        <v>203</v>
      </c>
    </row>
    <row r="12" spans="1:29" x14ac:dyDescent="0.3">
      <c r="A12" s="25" t="s">
        <v>266</v>
      </c>
      <c r="B12" s="9">
        <v>15</v>
      </c>
      <c r="C12" s="9" t="s">
        <v>29</v>
      </c>
      <c r="D12" s="592">
        <v>5</v>
      </c>
      <c r="E12" s="38">
        <v>100</v>
      </c>
      <c r="F12" s="21">
        <f t="shared" si="1"/>
        <v>1827</v>
      </c>
      <c r="G12" s="21">
        <f t="shared" si="2"/>
        <v>8</v>
      </c>
      <c r="H12" s="23">
        <f t="shared" si="0"/>
        <v>228.375</v>
      </c>
      <c r="I12" s="143">
        <f t="shared" si="3"/>
        <v>268</v>
      </c>
      <c r="J12" s="143">
        <f t="shared" si="4"/>
        <v>743</v>
      </c>
      <c r="K12" s="82"/>
      <c r="L12" s="26">
        <v>189</v>
      </c>
      <c r="M12" s="26">
        <v>187</v>
      </c>
      <c r="N12" s="26">
        <v>237</v>
      </c>
      <c r="O12" s="26">
        <v>234</v>
      </c>
      <c r="P12" s="26">
        <v>237</v>
      </c>
      <c r="Q12" s="27">
        <f t="shared" si="5"/>
        <v>1084</v>
      </c>
      <c r="R12" s="27"/>
      <c r="S12" s="26">
        <v>268</v>
      </c>
      <c r="T12" s="26">
        <v>249</v>
      </c>
      <c r="U12" s="26">
        <v>226</v>
      </c>
      <c r="V12" s="27">
        <f t="shared" si="6"/>
        <v>1827</v>
      </c>
      <c r="W12" s="27"/>
      <c r="X12" s="44"/>
    </row>
    <row r="13" spans="1:29" x14ac:dyDescent="0.3">
      <c r="A13" s="29" t="s">
        <v>567</v>
      </c>
      <c r="B13" s="9">
        <v>15</v>
      </c>
      <c r="C13" s="9" t="s">
        <v>29</v>
      </c>
      <c r="D13" s="602"/>
      <c r="E13" s="39"/>
      <c r="F13" s="21">
        <f t="shared" si="1"/>
        <v>1859</v>
      </c>
      <c r="G13" s="21">
        <f t="shared" si="2"/>
        <v>8</v>
      </c>
      <c r="H13" s="23">
        <f t="shared" si="0"/>
        <v>232.375</v>
      </c>
      <c r="I13" s="143">
        <f t="shared" si="3"/>
        <v>268</v>
      </c>
      <c r="J13" s="143">
        <f t="shared" si="4"/>
        <v>711</v>
      </c>
      <c r="K13" s="83"/>
      <c r="L13" s="300">
        <v>235</v>
      </c>
      <c r="M13" s="300">
        <v>208</v>
      </c>
      <c r="N13" s="300">
        <v>268</v>
      </c>
      <c r="O13" s="300">
        <v>216</v>
      </c>
      <c r="P13" s="300">
        <v>253</v>
      </c>
      <c r="Q13" s="31">
        <f t="shared" si="5"/>
        <v>1180</v>
      </c>
      <c r="R13" s="31">
        <f>Q12+Q13</f>
        <v>2264</v>
      </c>
      <c r="S13" s="300">
        <v>208</v>
      </c>
      <c r="T13" s="300">
        <v>227</v>
      </c>
      <c r="U13" s="300">
        <v>244</v>
      </c>
      <c r="V13" s="27">
        <f t="shared" si="6"/>
        <v>1859</v>
      </c>
      <c r="W13" s="31">
        <f>V12+V13</f>
        <v>3686</v>
      </c>
      <c r="X13" s="85"/>
    </row>
    <row r="14" spans="1:29" x14ac:dyDescent="0.3">
      <c r="A14" s="25" t="s">
        <v>201</v>
      </c>
      <c r="B14" s="9">
        <v>15</v>
      </c>
      <c r="C14" s="9" t="s">
        <v>29</v>
      </c>
      <c r="D14" s="592">
        <v>6</v>
      </c>
      <c r="E14" s="40">
        <v>75</v>
      </c>
      <c r="F14" s="21">
        <f t="shared" si="1"/>
        <v>1825</v>
      </c>
      <c r="G14" s="21">
        <f t="shared" si="2"/>
        <v>8</v>
      </c>
      <c r="H14" s="23">
        <f t="shared" si="0"/>
        <v>228.125</v>
      </c>
      <c r="I14" s="143">
        <f t="shared" si="3"/>
        <v>239</v>
      </c>
      <c r="J14" s="143">
        <f t="shared" si="4"/>
        <v>693</v>
      </c>
      <c r="K14" s="82"/>
      <c r="L14" s="26">
        <v>224</v>
      </c>
      <c r="M14" s="26">
        <v>232</v>
      </c>
      <c r="N14" s="26">
        <v>237</v>
      </c>
      <c r="O14" s="26">
        <v>233</v>
      </c>
      <c r="P14" s="26">
        <v>236</v>
      </c>
      <c r="Q14" s="27">
        <f t="shared" si="5"/>
        <v>1162</v>
      </c>
      <c r="R14" s="27"/>
      <c r="S14" s="26">
        <v>208</v>
      </c>
      <c r="T14" s="26">
        <v>216</v>
      </c>
      <c r="U14" s="26">
        <v>239</v>
      </c>
      <c r="V14" s="27">
        <f t="shared" si="6"/>
        <v>1825</v>
      </c>
      <c r="W14" s="27"/>
      <c r="X14" s="16"/>
    </row>
    <row r="15" spans="1:29" x14ac:dyDescent="0.3">
      <c r="A15" s="29" t="s">
        <v>575</v>
      </c>
      <c r="B15" s="9">
        <v>15</v>
      </c>
      <c r="C15" s="9" t="s">
        <v>29</v>
      </c>
      <c r="D15" s="602"/>
      <c r="E15" s="41"/>
      <c r="F15" s="21">
        <f t="shared" si="1"/>
        <v>1857</v>
      </c>
      <c r="G15" s="21">
        <f t="shared" si="2"/>
        <v>8</v>
      </c>
      <c r="H15" s="23">
        <f t="shared" si="0"/>
        <v>232.125</v>
      </c>
      <c r="I15" s="143">
        <f t="shared" si="3"/>
        <v>279</v>
      </c>
      <c r="J15" s="143">
        <f t="shared" si="4"/>
        <v>711</v>
      </c>
      <c r="K15" s="83"/>
      <c r="L15" s="300">
        <v>219</v>
      </c>
      <c r="M15" s="300">
        <v>221</v>
      </c>
      <c r="N15" s="300">
        <v>202</v>
      </c>
      <c r="O15" s="300">
        <v>225</v>
      </c>
      <c r="P15" s="300">
        <v>279</v>
      </c>
      <c r="Q15" s="31">
        <f t="shared" si="5"/>
        <v>1146</v>
      </c>
      <c r="R15" s="31">
        <f>Q14+Q15</f>
        <v>2308</v>
      </c>
      <c r="S15" s="300">
        <v>258</v>
      </c>
      <c r="T15" s="300">
        <v>194</v>
      </c>
      <c r="U15" s="300">
        <v>259</v>
      </c>
      <c r="V15" s="27">
        <f t="shared" si="6"/>
        <v>1857</v>
      </c>
      <c r="W15" s="31">
        <f>V14+V15</f>
        <v>3682</v>
      </c>
      <c r="X15" s="16"/>
    </row>
    <row r="16" spans="1:29" x14ac:dyDescent="0.3">
      <c r="A16" s="25" t="s">
        <v>131</v>
      </c>
      <c r="B16" s="9">
        <v>15</v>
      </c>
      <c r="C16" s="9" t="s">
        <v>29</v>
      </c>
      <c r="D16" s="592">
        <v>7</v>
      </c>
      <c r="E16" s="38">
        <v>50</v>
      </c>
      <c r="F16" s="21">
        <f t="shared" si="1"/>
        <v>1844</v>
      </c>
      <c r="G16" s="21">
        <f t="shared" si="2"/>
        <v>8</v>
      </c>
      <c r="H16" s="23">
        <f t="shared" si="0"/>
        <v>230.5</v>
      </c>
      <c r="I16" s="143">
        <f t="shared" si="3"/>
        <v>266</v>
      </c>
      <c r="J16" s="143">
        <f t="shared" si="4"/>
        <v>732</v>
      </c>
      <c r="K16" s="82"/>
      <c r="L16" s="26">
        <v>216</v>
      </c>
      <c r="M16" s="26">
        <v>225</v>
      </c>
      <c r="N16" s="26">
        <v>230</v>
      </c>
      <c r="O16" s="26">
        <v>222</v>
      </c>
      <c r="P16" s="26">
        <v>219</v>
      </c>
      <c r="Q16" s="27">
        <f t="shared" si="5"/>
        <v>1112</v>
      </c>
      <c r="R16" s="27"/>
      <c r="S16" s="28">
        <v>248</v>
      </c>
      <c r="T16" s="28">
        <v>266</v>
      </c>
      <c r="U16" s="28">
        <v>218</v>
      </c>
      <c r="V16" s="27">
        <f t="shared" si="6"/>
        <v>1844</v>
      </c>
      <c r="W16" s="27"/>
      <c r="X16" s="16"/>
    </row>
    <row r="17" spans="1:24" x14ac:dyDescent="0.3">
      <c r="A17" s="29" t="s">
        <v>576</v>
      </c>
      <c r="B17" s="9">
        <v>15</v>
      </c>
      <c r="C17" s="9" t="s">
        <v>29</v>
      </c>
      <c r="D17" s="602"/>
      <c r="E17" s="39"/>
      <c r="F17" s="21">
        <f t="shared" si="1"/>
        <v>1837</v>
      </c>
      <c r="G17" s="21">
        <f t="shared" si="2"/>
        <v>8</v>
      </c>
      <c r="H17" s="23">
        <f t="shared" si="0"/>
        <v>229.625</v>
      </c>
      <c r="I17" s="143">
        <f t="shared" si="3"/>
        <v>279</v>
      </c>
      <c r="J17" s="143">
        <f t="shared" si="4"/>
        <v>712</v>
      </c>
      <c r="K17" s="83"/>
      <c r="L17" s="300">
        <v>279</v>
      </c>
      <c r="M17" s="300">
        <v>215</v>
      </c>
      <c r="N17" s="300">
        <v>218</v>
      </c>
      <c r="O17" s="300">
        <v>227</v>
      </c>
      <c r="P17" s="300">
        <v>236</v>
      </c>
      <c r="Q17" s="31">
        <f t="shared" si="5"/>
        <v>1175</v>
      </c>
      <c r="R17" s="31">
        <f>Q16+Q17</f>
        <v>2287</v>
      </c>
      <c r="S17" s="32">
        <v>258</v>
      </c>
      <c r="T17" s="32">
        <v>215</v>
      </c>
      <c r="U17" s="32">
        <v>189</v>
      </c>
      <c r="V17" s="27">
        <f t="shared" si="6"/>
        <v>1837</v>
      </c>
      <c r="W17" s="31">
        <f>V16+V17</f>
        <v>3681</v>
      </c>
      <c r="X17" s="16"/>
    </row>
    <row r="18" spans="1:24" x14ac:dyDescent="0.3">
      <c r="A18" s="25" t="s">
        <v>109</v>
      </c>
      <c r="B18" s="9">
        <v>15</v>
      </c>
      <c r="C18" s="9" t="s">
        <v>29</v>
      </c>
      <c r="D18" s="592">
        <v>8</v>
      </c>
      <c r="E18" s="38">
        <v>35</v>
      </c>
      <c r="F18" s="21">
        <f t="shared" si="1"/>
        <v>1870</v>
      </c>
      <c r="G18" s="21">
        <f t="shared" si="2"/>
        <v>8</v>
      </c>
      <c r="H18" s="23">
        <f t="shared" si="0"/>
        <v>233.75</v>
      </c>
      <c r="I18" s="143">
        <f t="shared" si="3"/>
        <v>288</v>
      </c>
      <c r="J18" s="143">
        <f t="shared" si="4"/>
        <v>731</v>
      </c>
      <c r="K18" s="82"/>
      <c r="L18" s="28">
        <v>288</v>
      </c>
      <c r="M18" s="28">
        <v>250</v>
      </c>
      <c r="N18" s="28">
        <v>193</v>
      </c>
      <c r="O18" s="28">
        <v>258</v>
      </c>
      <c r="P18" s="28">
        <v>236</v>
      </c>
      <c r="Q18" s="27">
        <f t="shared" si="5"/>
        <v>1225</v>
      </c>
      <c r="R18" s="27"/>
      <c r="S18" s="28">
        <v>206</v>
      </c>
      <c r="T18" s="28">
        <v>201</v>
      </c>
      <c r="U18" s="28">
        <v>238</v>
      </c>
      <c r="V18" s="27">
        <f t="shared" si="6"/>
        <v>1870</v>
      </c>
      <c r="W18" s="27"/>
      <c r="X18" s="16"/>
    </row>
    <row r="19" spans="1:24" x14ac:dyDescent="0.3">
      <c r="A19" s="36" t="s">
        <v>570</v>
      </c>
      <c r="B19" s="9">
        <v>15</v>
      </c>
      <c r="C19" s="9" t="s">
        <v>29</v>
      </c>
      <c r="D19" s="602"/>
      <c r="E19" s="39"/>
      <c r="F19" s="21">
        <f t="shared" si="1"/>
        <v>1796</v>
      </c>
      <c r="G19" s="21">
        <f t="shared" si="2"/>
        <v>8</v>
      </c>
      <c r="H19" s="23">
        <f t="shared" si="0"/>
        <v>224.5</v>
      </c>
      <c r="I19" s="143">
        <f t="shared" si="3"/>
        <v>290</v>
      </c>
      <c r="J19" s="143">
        <f t="shared" si="4"/>
        <v>674</v>
      </c>
      <c r="K19" s="84"/>
      <c r="L19" s="19">
        <v>227</v>
      </c>
      <c r="M19" s="19">
        <v>214</v>
      </c>
      <c r="N19" s="19">
        <v>222</v>
      </c>
      <c r="O19" s="19">
        <v>290</v>
      </c>
      <c r="P19" s="19">
        <v>169</v>
      </c>
      <c r="Q19" s="21">
        <f t="shared" si="5"/>
        <v>1122</v>
      </c>
      <c r="R19" s="31">
        <f>Q18+Q19</f>
        <v>2347</v>
      </c>
      <c r="S19" s="19">
        <v>257</v>
      </c>
      <c r="T19" s="19">
        <v>212</v>
      </c>
      <c r="U19" s="19">
        <v>205</v>
      </c>
      <c r="V19" s="27">
        <f t="shared" si="6"/>
        <v>1796</v>
      </c>
      <c r="W19" s="31">
        <f>V18+V19</f>
        <v>3666</v>
      </c>
      <c r="X19" s="16"/>
    </row>
    <row r="20" spans="1:24" x14ac:dyDescent="0.3">
      <c r="A20" s="25" t="s">
        <v>187</v>
      </c>
      <c r="B20" s="9">
        <v>15</v>
      </c>
      <c r="C20" s="9" t="s">
        <v>29</v>
      </c>
      <c r="D20" s="592">
        <v>9</v>
      </c>
      <c r="E20" s="34"/>
      <c r="F20" s="21">
        <f t="shared" si="1"/>
        <v>1728</v>
      </c>
      <c r="G20" s="21">
        <f t="shared" si="2"/>
        <v>8</v>
      </c>
      <c r="H20" s="23">
        <f t="shared" si="0"/>
        <v>216</v>
      </c>
      <c r="I20" s="143">
        <f t="shared" si="3"/>
        <v>236</v>
      </c>
      <c r="J20" s="143">
        <f t="shared" si="4"/>
        <v>656</v>
      </c>
      <c r="K20" s="82"/>
      <c r="L20" s="28">
        <v>236</v>
      </c>
      <c r="M20" s="28">
        <v>210</v>
      </c>
      <c r="N20" s="28">
        <v>210</v>
      </c>
      <c r="O20" s="28">
        <v>226</v>
      </c>
      <c r="P20" s="28">
        <v>199</v>
      </c>
      <c r="Q20" s="27">
        <f t="shared" ref="Q20:Q53" si="7">SUM(L20:P20)</f>
        <v>1081</v>
      </c>
      <c r="R20" s="27"/>
      <c r="S20" s="28">
        <v>195</v>
      </c>
      <c r="T20" s="28">
        <v>228</v>
      </c>
      <c r="U20" s="28">
        <v>224</v>
      </c>
      <c r="V20" s="27">
        <f t="shared" si="6"/>
        <v>1728</v>
      </c>
      <c r="W20" s="27"/>
      <c r="X20" s="16"/>
    </row>
    <row r="21" spans="1:24" x14ac:dyDescent="0.3">
      <c r="A21" s="36" t="s">
        <v>301</v>
      </c>
      <c r="B21" s="9">
        <v>15</v>
      </c>
      <c r="C21" s="9" t="s">
        <v>29</v>
      </c>
      <c r="D21" s="602"/>
      <c r="E21" s="37"/>
      <c r="F21" s="21">
        <f t="shared" si="1"/>
        <v>1910</v>
      </c>
      <c r="G21" s="21">
        <f t="shared" si="2"/>
        <v>8</v>
      </c>
      <c r="H21" s="23">
        <f t="shared" si="0"/>
        <v>238.75</v>
      </c>
      <c r="I21" s="143">
        <f t="shared" si="3"/>
        <v>289</v>
      </c>
      <c r="J21" s="413">
        <f t="shared" si="4"/>
        <v>800</v>
      </c>
      <c r="K21" s="84"/>
      <c r="L21" s="19">
        <v>289</v>
      </c>
      <c r="M21" s="19">
        <v>253</v>
      </c>
      <c r="N21" s="19">
        <v>258</v>
      </c>
      <c r="O21" s="19">
        <v>217</v>
      </c>
      <c r="P21" s="19">
        <v>248</v>
      </c>
      <c r="Q21" s="21">
        <f t="shared" si="7"/>
        <v>1265</v>
      </c>
      <c r="R21" s="31">
        <f>Q20+Q21</f>
        <v>2346</v>
      </c>
      <c r="S21" s="19">
        <v>215</v>
      </c>
      <c r="T21" s="19">
        <v>226</v>
      </c>
      <c r="U21" s="19">
        <v>204</v>
      </c>
      <c r="V21" s="27">
        <f t="shared" si="6"/>
        <v>1910</v>
      </c>
      <c r="W21" s="31">
        <f>V20+V21</f>
        <v>3638</v>
      </c>
      <c r="X21" s="16"/>
    </row>
    <row r="22" spans="1:24" x14ac:dyDescent="0.3">
      <c r="A22" s="25" t="s">
        <v>146</v>
      </c>
      <c r="B22" s="9">
        <v>15</v>
      </c>
      <c r="C22" s="9" t="s">
        <v>29</v>
      </c>
      <c r="D22" s="592">
        <v>10</v>
      </c>
      <c r="E22" s="34"/>
      <c r="F22" s="21">
        <f t="shared" si="1"/>
        <v>1746</v>
      </c>
      <c r="G22" s="21">
        <f t="shared" si="2"/>
        <v>8</v>
      </c>
      <c r="H22" s="23">
        <f t="shared" si="0"/>
        <v>218.25</v>
      </c>
      <c r="I22" s="143">
        <f t="shared" si="3"/>
        <v>266</v>
      </c>
      <c r="J22" s="143">
        <f t="shared" si="4"/>
        <v>652</v>
      </c>
      <c r="K22" s="82"/>
      <c r="L22" s="26">
        <v>212</v>
      </c>
      <c r="M22" s="26">
        <v>198</v>
      </c>
      <c r="N22" s="26">
        <v>208</v>
      </c>
      <c r="O22" s="26">
        <v>266</v>
      </c>
      <c r="P22" s="26">
        <v>210</v>
      </c>
      <c r="Q22" s="27">
        <f t="shared" si="7"/>
        <v>1094</v>
      </c>
      <c r="R22" s="27"/>
      <c r="S22" s="28">
        <v>191</v>
      </c>
      <c r="T22" s="28">
        <v>214</v>
      </c>
      <c r="U22" s="28">
        <v>247</v>
      </c>
      <c r="V22" s="27">
        <f t="shared" si="6"/>
        <v>1746</v>
      </c>
      <c r="W22" s="27"/>
      <c r="X22" s="16"/>
    </row>
    <row r="23" spans="1:24" x14ac:dyDescent="0.3">
      <c r="A23" s="36" t="s">
        <v>302</v>
      </c>
      <c r="B23" s="9">
        <v>15</v>
      </c>
      <c r="C23" s="9" t="s">
        <v>29</v>
      </c>
      <c r="D23" s="602"/>
      <c r="E23" s="37"/>
      <c r="F23" s="21">
        <f t="shared" si="1"/>
        <v>1861</v>
      </c>
      <c r="G23" s="21">
        <f t="shared" si="2"/>
        <v>8</v>
      </c>
      <c r="H23" s="23">
        <f t="shared" si="0"/>
        <v>232.625</v>
      </c>
      <c r="I23" s="143">
        <f t="shared" si="3"/>
        <v>279</v>
      </c>
      <c r="J23" s="143">
        <f t="shared" si="4"/>
        <v>728</v>
      </c>
      <c r="K23" s="84"/>
      <c r="L23" s="19">
        <v>279</v>
      </c>
      <c r="M23" s="19">
        <v>225</v>
      </c>
      <c r="N23" s="19">
        <v>224</v>
      </c>
      <c r="O23" s="19">
        <v>239</v>
      </c>
      <c r="P23" s="19">
        <v>217</v>
      </c>
      <c r="Q23" s="21">
        <f t="shared" si="7"/>
        <v>1184</v>
      </c>
      <c r="R23" s="31">
        <f>Q22+Q23</f>
        <v>2278</v>
      </c>
      <c r="S23" s="19">
        <v>238</v>
      </c>
      <c r="T23" s="19">
        <v>193</v>
      </c>
      <c r="U23" s="19">
        <v>246</v>
      </c>
      <c r="V23" s="72">
        <f t="shared" si="6"/>
        <v>1861</v>
      </c>
      <c r="W23" s="31">
        <f>V22+V23</f>
        <v>3607</v>
      </c>
      <c r="X23" s="16"/>
    </row>
    <row r="24" spans="1:24" x14ac:dyDescent="0.3">
      <c r="A24" s="25" t="s">
        <v>577</v>
      </c>
      <c r="B24" s="9">
        <v>15</v>
      </c>
      <c r="C24" s="9" t="s">
        <v>29</v>
      </c>
      <c r="D24" s="592">
        <v>11</v>
      </c>
      <c r="E24" s="34"/>
      <c r="F24" s="21">
        <f t="shared" si="1"/>
        <v>1912</v>
      </c>
      <c r="G24" s="21">
        <f t="shared" si="2"/>
        <v>8</v>
      </c>
      <c r="H24" s="23">
        <f t="shared" si="0"/>
        <v>239</v>
      </c>
      <c r="I24" s="143">
        <f t="shared" si="3"/>
        <v>266</v>
      </c>
      <c r="J24" s="143">
        <f t="shared" si="4"/>
        <v>756</v>
      </c>
      <c r="K24" s="82"/>
      <c r="L24" s="26">
        <v>256</v>
      </c>
      <c r="M24" s="26">
        <v>234</v>
      </c>
      <c r="N24" s="26">
        <v>266</v>
      </c>
      <c r="O24" s="26">
        <v>192</v>
      </c>
      <c r="P24" s="26">
        <v>247</v>
      </c>
      <c r="Q24" s="27">
        <f t="shared" si="7"/>
        <v>1195</v>
      </c>
      <c r="R24" s="27"/>
      <c r="S24" s="26">
        <v>210</v>
      </c>
      <c r="T24" s="26">
        <v>248</v>
      </c>
      <c r="U24" s="26">
        <v>259</v>
      </c>
      <c r="V24" s="27">
        <f t="shared" si="6"/>
        <v>1912</v>
      </c>
      <c r="W24" s="27"/>
      <c r="X24" s="16"/>
    </row>
    <row r="25" spans="1:24" x14ac:dyDescent="0.3">
      <c r="A25" s="36" t="s">
        <v>578</v>
      </c>
      <c r="B25" s="9">
        <v>15</v>
      </c>
      <c r="C25" s="9" t="s">
        <v>29</v>
      </c>
      <c r="D25" s="602"/>
      <c r="E25" s="37"/>
      <c r="F25" s="21">
        <f t="shared" si="1"/>
        <v>1687</v>
      </c>
      <c r="G25" s="21">
        <f t="shared" si="2"/>
        <v>8</v>
      </c>
      <c r="H25" s="23">
        <f t="shared" si="0"/>
        <v>210.875</v>
      </c>
      <c r="I25" s="143">
        <f t="shared" si="3"/>
        <v>247</v>
      </c>
      <c r="J25" s="143">
        <f t="shared" si="4"/>
        <v>679</v>
      </c>
      <c r="K25" s="84"/>
      <c r="L25" s="19">
        <v>169</v>
      </c>
      <c r="M25" s="19">
        <v>203</v>
      </c>
      <c r="N25" s="19">
        <v>166</v>
      </c>
      <c r="O25" s="19">
        <v>223</v>
      </c>
      <c r="P25" s="19">
        <v>247</v>
      </c>
      <c r="Q25" s="21">
        <f t="shared" si="7"/>
        <v>1008</v>
      </c>
      <c r="R25" s="31">
        <f>Q24+Q25</f>
        <v>2203</v>
      </c>
      <c r="S25" s="32">
        <v>231</v>
      </c>
      <c r="T25" s="32">
        <v>236</v>
      </c>
      <c r="U25" s="32">
        <v>212</v>
      </c>
      <c r="V25" s="72">
        <f t="shared" si="6"/>
        <v>1687</v>
      </c>
      <c r="W25" s="31">
        <f>V24+V25</f>
        <v>3599</v>
      </c>
      <c r="X25" s="16"/>
    </row>
    <row r="26" spans="1:24" x14ac:dyDescent="0.3">
      <c r="A26" s="25" t="s">
        <v>136</v>
      </c>
      <c r="B26" s="9">
        <v>15</v>
      </c>
      <c r="C26" s="9" t="s">
        <v>29</v>
      </c>
      <c r="D26" s="592">
        <v>12</v>
      </c>
      <c r="E26" s="34"/>
      <c r="F26" s="21">
        <f t="shared" si="1"/>
        <v>1732</v>
      </c>
      <c r="G26" s="21">
        <f t="shared" si="2"/>
        <v>8</v>
      </c>
      <c r="H26" s="23">
        <f t="shared" si="0"/>
        <v>216.5</v>
      </c>
      <c r="I26" s="143">
        <f t="shared" si="3"/>
        <v>244</v>
      </c>
      <c r="J26" s="143">
        <f t="shared" si="4"/>
        <v>648</v>
      </c>
      <c r="K26" s="82"/>
      <c r="L26" s="26">
        <v>213</v>
      </c>
      <c r="M26" s="26">
        <v>191</v>
      </c>
      <c r="N26" s="26">
        <v>194</v>
      </c>
      <c r="O26" s="26">
        <v>242</v>
      </c>
      <c r="P26" s="26">
        <v>244</v>
      </c>
      <c r="Q26" s="27">
        <f t="shared" si="7"/>
        <v>1084</v>
      </c>
      <c r="R26" s="27"/>
      <c r="S26" s="26">
        <v>225</v>
      </c>
      <c r="T26" s="26">
        <v>195</v>
      </c>
      <c r="U26" s="26">
        <v>228</v>
      </c>
      <c r="V26" s="27">
        <f t="shared" si="6"/>
        <v>1732</v>
      </c>
      <c r="W26" s="27"/>
      <c r="X26" s="16"/>
    </row>
    <row r="27" spans="1:24" x14ac:dyDescent="0.3">
      <c r="A27" s="36" t="s">
        <v>579</v>
      </c>
      <c r="B27" s="9">
        <v>15</v>
      </c>
      <c r="C27" s="9" t="s">
        <v>29</v>
      </c>
      <c r="D27" s="593"/>
      <c r="E27" s="37"/>
      <c r="F27" s="21">
        <f t="shared" si="1"/>
        <v>1854</v>
      </c>
      <c r="G27" s="21">
        <f t="shared" si="2"/>
        <v>8</v>
      </c>
      <c r="H27" s="23">
        <f t="shared" si="0"/>
        <v>231.75</v>
      </c>
      <c r="I27" s="143">
        <f t="shared" si="3"/>
        <v>249</v>
      </c>
      <c r="J27" s="143">
        <f t="shared" si="4"/>
        <v>694</v>
      </c>
      <c r="K27" s="84"/>
      <c r="L27" s="19">
        <v>238</v>
      </c>
      <c r="M27" s="19">
        <v>240</v>
      </c>
      <c r="N27" s="19">
        <v>209</v>
      </c>
      <c r="O27" s="19">
        <v>249</v>
      </c>
      <c r="P27" s="19">
        <v>224</v>
      </c>
      <c r="Q27" s="21">
        <f>SUM(L27:P27)</f>
        <v>1160</v>
      </c>
      <c r="R27" s="21">
        <f>Q26+Q27</f>
        <v>2244</v>
      </c>
      <c r="S27" s="32">
        <v>208</v>
      </c>
      <c r="T27" s="32">
        <v>249</v>
      </c>
      <c r="U27" s="32">
        <v>237</v>
      </c>
      <c r="V27" s="72">
        <f t="shared" si="6"/>
        <v>1854</v>
      </c>
      <c r="W27" s="31">
        <f>V26+V27</f>
        <v>3586</v>
      </c>
      <c r="X27" s="16"/>
    </row>
    <row r="28" spans="1:24" x14ac:dyDescent="0.3">
      <c r="A28" s="25" t="s">
        <v>133</v>
      </c>
      <c r="B28" s="9">
        <v>15</v>
      </c>
      <c r="C28" s="9" t="s">
        <v>29</v>
      </c>
      <c r="D28" s="592">
        <v>13</v>
      </c>
      <c r="E28" s="34"/>
      <c r="F28" s="21">
        <f t="shared" si="1"/>
        <v>1858</v>
      </c>
      <c r="G28" s="21">
        <f t="shared" si="2"/>
        <v>8</v>
      </c>
      <c r="H28" s="23">
        <f t="shared" si="0"/>
        <v>232.25</v>
      </c>
      <c r="I28" s="143">
        <f t="shared" si="3"/>
        <v>277</v>
      </c>
      <c r="J28" s="143">
        <f t="shared" si="4"/>
        <v>746</v>
      </c>
      <c r="K28" s="82"/>
      <c r="L28" s="28">
        <v>255</v>
      </c>
      <c r="M28" s="28">
        <v>214</v>
      </c>
      <c r="N28" s="28">
        <v>277</v>
      </c>
      <c r="O28" s="28">
        <v>248</v>
      </c>
      <c r="P28" s="28">
        <v>276</v>
      </c>
      <c r="Q28" s="27">
        <f>SUM(L28:P28)</f>
        <v>1270</v>
      </c>
      <c r="R28" s="27"/>
      <c r="S28" s="26">
        <v>194</v>
      </c>
      <c r="T28" s="26">
        <v>220</v>
      </c>
      <c r="U28" s="26">
        <v>174</v>
      </c>
      <c r="V28" s="27">
        <f t="shared" si="6"/>
        <v>1858</v>
      </c>
      <c r="W28" s="27"/>
      <c r="X28" s="16"/>
    </row>
    <row r="29" spans="1:24" x14ac:dyDescent="0.3">
      <c r="A29" s="29" t="s">
        <v>580</v>
      </c>
      <c r="B29" s="9">
        <v>15</v>
      </c>
      <c r="C29" s="9" t="s">
        <v>29</v>
      </c>
      <c r="D29" s="602"/>
      <c r="E29" s="33"/>
      <c r="F29" s="21">
        <f t="shared" si="1"/>
        <v>1693</v>
      </c>
      <c r="G29" s="21">
        <f t="shared" si="2"/>
        <v>8</v>
      </c>
      <c r="H29" s="23">
        <f t="shared" si="0"/>
        <v>211.625</v>
      </c>
      <c r="I29" s="143">
        <f t="shared" si="3"/>
        <v>255</v>
      </c>
      <c r="J29" s="143">
        <f t="shared" si="4"/>
        <v>721</v>
      </c>
      <c r="K29" s="83"/>
      <c r="L29" s="32">
        <v>247</v>
      </c>
      <c r="M29" s="32">
        <v>255</v>
      </c>
      <c r="N29" s="32">
        <v>219</v>
      </c>
      <c r="O29" s="32">
        <v>205</v>
      </c>
      <c r="P29" s="32">
        <v>224</v>
      </c>
      <c r="Q29" s="31">
        <f t="shared" si="7"/>
        <v>1150</v>
      </c>
      <c r="R29" s="21">
        <f>Q28+Q29</f>
        <v>2420</v>
      </c>
      <c r="S29" s="32">
        <v>175</v>
      </c>
      <c r="T29" s="32">
        <v>215</v>
      </c>
      <c r="U29" s="32">
        <v>153</v>
      </c>
      <c r="V29" s="72">
        <f t="shared" si="6"/>
        <v>1693</v>
      </c>
      <c r="W29" s="31">
        <f>V28+V29</f>
        <v>3551</v>
      </c>
      <c r="X29" s="16"/>
    </row>
    <row r="30" spans="1:24" x14ac:dyDescent="0.3">
      <c r="A30" s="25" t="s">
        <v>296</v>
      </c>
      <c r="B30" s="9">
        <v>15</v>
      </c>
      <c r="C30" s="9" t="s">
        <v>29</v>
      </c>
      <c r="D30" s="592">
        <v>14</v>
      </c>
      <c r="E30" s="34"/>
      <c r="F30" s="21">
        <f t="shared" si="1"/>
        <v>1739</v>
      </c>
      <c r="G30" s="21">
        <f t="shared" si="2"/>
        <v>8</v>
      </c>
      <c r="H30" s="23">
        <f t="shared" si="0"/>
        <v>217.375</v>
      </c>
      <c r="I30" s="143">
        <f t="shared" si="3"/>
        <v>268</v>
      </c>
      <c r="J30" s="143">
        <f t="shared" si="4"/>
        <v>640</v>
      </c>
      <c r="K30" s="82"/>
      <c r="L30" s="28">
        <v>198</v>
      </c>
      <c r="M30" s="28">
        <v>220</v>
      </c>
      <c r="N30" s="28">
        <v>222</v>
      </c>
      <c r="O30" s="28">
        <v>203</v>
      </c>
      <c r="P30" s="28">
        <v>268</v>
      </c>
      <c r="Q30" s="27">
        <f t="shared" si="7"/>
        <v>1111</v>
      </c>
      <c r="R30" s="27"/>
      <c r="S30" s="26">
        <v>202</v>
      </c>
      <c r="T30" s="26">
        <v>236</v>
      </c>
      <c r="U30" s="26">
        <v>190</v>
      </c>
      <c r="V30" s="27">
        <f t="shared" si="6"/>
        <v>1739</v>
      </c>
      <c r="W30" s="27"/>
      <c r="X30" s="16"/>
    </row>
    <row r="31" spans="1:24" x14ac:dyDescent="0.3">
      <c r="A31" s="29" t="s">
        <v>581</v>
      </c>
      <c r="B31" s="9">
        <v>15</v>
      </c>
      <c r="C31" s="9" t="s">
        <v>29</v>
      </c>
      <c r="D31" s="602"/>
      <c r="E31" s="33"/>
      <c r="F31" s="21">
        <f t="shared" si="1"/>
        <v>1811</v>
      </c>
      <c r="G31" s="21">
        <f t="shared" si="2"/>
        <v>8</v>
      </c>
      <c r="H31" s="23">
        <f t="shared" si="0"/>
        <v>226.375</v>
      </c>
      <c r="I31" s="143">
        <f t="shared" si="3"/>
        <v>247</v>
      </c>
      <c r="J31" s="143">
        <f t="shared" si="4"/>
        <v>691</v>
      </c>
      <c r="K31" s="83"/>
      <c r="L31" s="32">
        <v>226</v>
      </c>
      <c r="M31" s="32">
        <v>205</v>
      </c>
      <c r="N31" s="32">
        <v>247</v>
      </c>
      <c r="O31" s="32">
        <v>208</v>
      </c>
      <c r="P31" s="32">
        <v>234</v>
      </c>
      <c r="Q31" s="31">
        <f t="shared" si="7"/>
        <v>1120</v>
      </c>
      <c r="R31" s="21">
        <f>Q30+Q31</f>
        <v>2231</v>
      </c>
      <c r="S31" s="32">
        <v>197</v>
      </c>
      <c r="T31" s="32">
        <v>247</v>
      </c>
      <c r="U31" s="32">
        <v>247</v>
      </c>
      <c r="V31" s="72">
        <f t="shared" si="6"/>
        <v>1811</v>
      </c>
      <c r="W31" s="31">
        <f>V30+V31</f>
        <v>3550</v>
      </c>
      <c r="X31" s="16"/>
    </row>
    <row r="32" spans="1:24" x14ac:dyDescent="0.3">
      <c r="A32" s="25" t="s">
        <v>134</v>
      </c>
      <c r="B32" s="9">
        <v>15</v>
      </c>
      <c r="C32" s="9" t="s">
        <v>29</v>
      </c>
      <c r="D32" s="592">
        <v>15</v>
      </c>
      <c r="E32" s="34"/>
      <c r="F32" s="21">
        <f t="shared" si="1"/>
        <v>1719</v>
      </c>
      <c r="G32" s="21">
        <f t="shared" si="2"/>
        <v>8</v>
      </c>
      <c r="H32" s="23">
        <f t="shared" si="0"/>
        <v>214.875</v>
      </c>
      <c r="I32" s="143">
        <f t="shared" si="3"/>
        <v>236</v>
      </c>
      <c r="J32" s="143">
        <f t="shared" si="4"/>
        <v>685</v>
      </c>
      <c r="K32" s="82"/>
      <c r="L32" s="28">
        <v>235</v>
      </c>
      <c r="M32" s="28">
        <v>236</v>
      </c>
      <c r="N32" s="28">
        <v>214</v>
      </c>
      <c r="O32" s="28">
        <v>214</v>
      </c>
      <c r="P32" s="28">
        <v>175</v>
      </c>
      <c r="Q32" s="27">
        <f t="shared" si="7"/>
        <v>1074</v>
      </c>
      <c r="R32" s="27"/>
      <c r="S32" s="26">
        <v>219</v>
      </c>
      <c r="T32" s="26">
        <v>213</v>
      </c>
      <c r="U32" s="26">
        <v>213</v>
      </c>
      <c r="V32" s="27">
        <f t="shared" si="6"/>
        <v>1719</v>
      </c>
      <c r="W32" s="27"/>
      <c r="X32" s="16"/>
    </row>
    <row r="33" spans="1:24" x14ac:dyDescent="0.3">
      <c r="A33" s="29" t="s">
        <v>130</v>
      </c>
      <c r="B33" s="9">
        <v>15</v>
      </c>
      <c r="C33" s="9" t="s">
        <v>29</v>
      </c>
      <c r="D33" s="602"/>
      <c r="E33" s="33"/>
      <c r="F33" s="21">
        <f t="shared" si="1"/>
        <v>1829</v>
      </c>
      <c r="G33" s="21">
        <f t="shared" si="2"/>
        <v>8</v>
      </c>
      <c r="H33" s="23">
        <f t="shared" si="0"/>
        <v>228.625</v>
      </c>
      <c r="I33" s="143">
        <f t="shared" si="3"/>
        <v>288</v>
      </c>
      <c r="J33" s="143">
        <f t="shared" si="4"/>
        <v>734</v>
      </c>
      <c r="K33" s="83"/>
      <c r="L33" s="32">
        <v>276</v>
      </c>
      <c r="M33" s="32">
        <v>218</v>
      </c>
      <c r="N33" s="32">
        <v>240</v>
      </c>
      <c r="O33" s="32">
        <v>204</v>
      </c>
      <c r="P33" s="32">
        <v>193</v>
      </c>
      <c r="Q33" s="31">
        <f t="shared" si="7"/>
        <v>1131</v>
      </c>
      <c r="R33" s="21">
        <f>Q32+Q33</f>
        <v>2205</v>
      </c>
      <c r="S33" s="32">
        <v>216</v>
      </c>
      <c r="T33" s="32">
        <v>288</v>
      </c>
      <c r="U33" s="32">
        <v>194</v>
      </c>
      <c r="V33" s="72">
        <f t="shared" si="6"/>
        <v>1829</v>
      </c>
      <c r="W33" s="31">
        <f>V32+V33</f>
        <v>3548</v>
      </c>
      <c r="X33" s="16"/>
    </row>
    <row r="34" spans="1:24" x14ac:dyDescent="0.3">
      <c r="A34" s="25" t="s">
        <v>357</v>
      </c>
      <c r="B34" s="9">
        <v>15</v>
      </c>
      <c r="C34" s="9" t="s">
        <v>29</v>
      </c>
      <c r="D34" s="592">
        <v>16</v>
      </c>
      <c r="E34" s="34"/>
      <c r="F34" s="21">
        <f t="shared" si="1"/>
        <v>1706</v>
      </c>
      <c r="G34" s="21">
        <f t="shared" si="2"/>
        <v>8</v>
      </c>
      <c r="H34" s="23">
        <f t="shared" si="0"/>
        <v>213.25</v>
      </c>
      <c r="I34" s="143">
        <f t="shared" si="3"/>
        <v>255</v>
      </c>
      <c r="J34" s="143">
        <f t="shared" si="4"/>
        <v>638</v>
      </c>
      <c r="K34" s="82"/>
      <c r="L34" s="28">
        <v>233</v>
      </c>
      <c r="M34" s="28">
        <v>247</v>
      </c>
      <c r="N34" s="28">
        <v>158</v>
      </c>
      <c r="O34" s="28">
        <v>255</v>
      </c>
      <c r="P34" s="28">
        <v>187</v>
      </c>
      <c r="Q34" s="27">
        <f t="shared" si="7"/>
        <v>1080</v>
      </c>
      <c r="R34" s="27"/>
      <c r="S34" s="26">
        <v>214</v>
      </c>
      <c r="T34" s="26">
        <v>223</v>
      </c>
      <c r="U34" s="26">
        <v>189</v>
      </c>
      <c r="V34" s="27">
        <f t="shared" si="6"/>
        <v>1706</v>
      </c>
      <c r="W34" s="27"/>
      <c r="X34" s="16"/>
    </row>
    <row r="35" spans="1:24" x14ac:dyDescent="0.3">
      <c r="A35" s="29" t="s">
        <v>582</v>
      </c>
      <c r="B35" s="9">
        <v>15</v>
      </c>
      <c r="C35" s="9" t="s">
        <v>29</v>
      </c>
      <c r="D35" s="602"/>
      <c r="E35" s="33"/>
      <c r="F35" s="21">
        <f t="shared" si="1"/>
        <v>1826</v>
      </c>
      <c r="G35" s="21">
        <f t="shared" si="2"/>
        <v>8</v>
      </c>
      <c r="H35" s="23">
        <f t="shared" si="0"/>
        <v>228.25</v>
      </c>
      <c r="I35" s="143">
        <f t="shared" si="3"/>
        <v>267</v>
      </c>
      <c r="J35" s="143">
        <f t="shared" si="4"/>
        <v>692</v>
      </c>
      <c r="K35" s="83"/>
      <c r="L35" s="32">
        <v>244</v>
      </c>
      <c r="M35" s="32">
        <v>236</v>
      </c>
      <c r="N35" s="32">
        <v>212</v>
      </c>
      <c r="O35" s="32">
        <v>267</v>
      </c>
      <c r="P35" s="32">
        <v>246</v>
      </c>
      <c r="Q35" s="31">
        <f t="shared" si="7"/>
        <v>1205</v>
      </c>
      <c r="R35" s="21">
        <f>Q34+Q35</f>
        <v>2285</v>
      </c>
      <c r="S35" s="32">
        <v>235</v>
      </c>
      <c r="T35" s="32">
        <v>216</v>
      </c>
      <c r="U35" s="32">
        <v>170</v>
      </c>
      <c r="V35" s="72">
        <f t="shared" si="6"/>
        <v>1826</v>
      </c>
      <c r="W35" s="31">
        <f>V34+V35</f>
        <v>3532</v>
      </c>
      <c r="X35" s="16"/>
    </row>
    <row r="36" spans="1:24" x14ac:dyDescent="0.3">
      <c r="A36" s="25" t="s">
        <v>280</v>
      </c>
      <c r="B36" s="9">
        <v>15</v>
      </c>
      <c r="C36" s="9" t="s">
        <v>29</v>
      </c>
      <c r="D36" s="592">
        <v>17</v>
      </c>
      <c r="E36" s="34"/>
      <c r="F36" s="21">
        <f t="shared" si="1"/>
        <v>1871</v>
      </c>
      <c r="G36" s="21">
        <f t="shared" si="2"/>
        <v>8</v>
      </c>
      <c r="H36" s="23">
        <f t="shared" si="0"/>
        <v>233.875</v>
      </c>
      <c r="I36" s="143">
        <f t="shared" si="3"/>
        <v>279</v>
      </c>
      <c r="J36" s="143">
        <f t="shared" si="4"/>
        <v>737</v>
      </c>
      <c r="K36" s="82"/>
      <c r="L36" s="28">
        <v>212</v>
      </c>
      <c r="M36" s="28">
        <v>279</v>
      </c>
      <c r="N36" s="28">
        <v>246</v>
      </c>
      <c r="O36" s="28">
        <v>247</v>
      </c>
      <c r="P36" s="28">
        <v>264</v>
      </c>
      <c r="Q36" s="27">
        <f t="shared" si="7"/>
        <v>1248</v>
      </c>
      <c r="R36" s="27"/>
      <c r="S36" s="26">
        <v>238</v>
      </c>
      <c r="T36" s="26">
        <v>192</v>
      </c>
      <c r="U36" s="26">
        <v>193</v>
      </c>
      <c r="V36" s="27">
        <f t="shared" si="6"/>
        <v>1871</v>
      </c>
      <c r="W36" s="27"/>
      <c r="X36" s="16"/>
    </row>
    <row r="37" spans="1:24" x14ac:dyDescent="0.3">
      <c r="A37" s="29" t="s">
        <v>583</v>
      </c>
      <c r="B37" s="9">
        <v>15</v>
      </c>
      <c r="C37" s="9" t="s">
        <v>29</v>
      </c>
      <c r="D37" s="602"/>
      <c r="E37" s="33"/>
      <c r="F37" s="21">
        <f t="shared" si="1"/>
        <v>1633</v>
      </c>
      <c r="G37" s="21">
        <f t="shared" si="2"/>
        <v>8</v>
      </c>
      <c r="H37" s="23">
        <f t="shared" si="0"/>
        <v>204.125</v>
      </c>
      <c r="I37" s="143">
        <f t="shared" si="3"/>
        <v>243</v>
      </c>
      <c r="J37" s="143">
        <f t="shared" si="4"/>
        <v>649</v>
      </c>
      <c r="K37" s="83"/>
      <c r="L37" s="32">
        <v>195</v>
      </c>
      <c r="M37" s="32">
        <v>243</v>
      </c>
      <c r="N37" s="32">
        <v>211</v>
      </c>
      <c r="O37" s="32">
        <v>189</v>
      </c>
      <c r="P37" s="32">
        <v>158</v>
      </c>
      <c r="Q37" s="31">
        <f t="shared" si="7"/>
        <v>996</v>
      </c>
      <c r="R37" s="21">
        <f>Q36+Q37</f>
        <v>2244</v>
      </c>
      <c r="S37" s="32">
        <v>201</v>
      </c>
      <c r="T37" s="32">
        <v>212</v>
      </c>
      <c r="U37" s="32">
        <v>224</v>
      </c>
      <c r="V37" s="72">
        <f t="shared" si="6"/>
        <v>1633</v>
      </c>
      <c r="W37" s="31">
        <f>V36+V37</f>
        <v>3504</v>
      </c>
      <c r="X37" s="16"/>
    </row>
    <row r="38" spans="1:24" x14ac:dyDescent="0.3">
      <c r="A38" s="25" t="s">
        <v>275</v>
      </c>
      <c r="B38" s="9">
        <v>15</v>
      </c>
      <c r="C38" s="9" t="s">
        <v>29</v>
      </c>
      <c r="D38" s="592">
        <v>18</v>
      </c>
      <c r="E38" s="34"/>
      <c r="F38" s="21">
        <f t="shared" si="1"/>
        <v>1793</v>
      </c>
      <c r="G38" s="21">
        <f t="shared" si="2"/>
        <v>8</v>
      </c>
      <c r="H38" s="23">
        <f t="shared" si="0"/>
        <v>224.125</v>
      </c>
      <c r="I38" s="143">
        <f t="shared" si="3"/>
        <v>279</v>
      </c>
      <c r="J38" s="143">
        <f t="shared" si="4"/>
        <v>678</v>
      </c>
      <c r="K38" s="82"/>
      <c r="L38" s="28">
        <v>197</v>
      </c>
      <c r="M38" s="28">
        <v>232</v>
      </c>
      <c r="N38" s="28">
        <v>249</v>
      </c>
      <c r="O38" s="28">
        <v>279</v>
      </c>
      <c r="P38" s="28">
        <v>199</v>
      </c>
      <c r="Q38" s="27">
        <f t="shared" si="7"/>
        <v>1156</v>
      </c>
      <c r="R38" s="27"/>
      <c r="S38" s="26">
        <v>229</v>
      </c>
      <c r="T38" s="26">
        <v>207</v>
      </c>
      <c r="U38" s="26">
        <v>201</v>
      </c>
      <c r="V38" s="27">
        <f t="shared" si="6"/>
        <v>1793</v>
      </c>
      <c r="W38" s="27"/>
      <c r="X38" s="16"/>
    </row>
    <row r="39" spans="1:24" x14ac:dyDescent="0.3">
      <c r="A39" s="29" t="s">
        <v>584</v>
      </c>
      <c r="B39" s="9">
        <v>15</v>
      </c>
      <c r="C39" s="9" t="s">
        <v>29</v>
      </c>
      <c r="D39" s="602"/>
      <c r="E39" s="42"/>
      <c r="F39" s="21">
        <f t="shared" si="1"/>
        <v>1689</v>
      </c>
      <c r="G39" s="21">
        <f t="shared" si="2"/>
        <v>8</v>
      </c>
      <c r="H39" s="23">
        <f t="shared" si="0"/>
        <v>211.125</v>
      </c>
      <c r="I39" s="143">
        <f t="shared" si="3"/>
        <v>237</v>
      </c>
      <c r="J39" s="143">
        <f t="shared" si="4"/>
        <v>662</v>
      </c>
      <c r="K39" s="83"/>
      <c r="L39" s="32">
        <v>233</v>
      </c>
      <c r="M39" s="32">
        <v>216</v>
      </c>
      <c r="N39" s="32">
        <v>213</v>
      </c>
      <c r="O39" s="32">
        <v>237</v>
      </c>
      <c r="P39" s="32">
        <v>203</v>
      </c>
      <c r="Q39" s="31">
        <f t="shared" si="7"/>
        <v>1102</v>
      </c>
      <c r="R39" s="21">
        <f>Q38+Q39</f>
        <v>2258</v>
      </c>
      <c r="S39" s="32">
        <v>223</v>
      </c>
      <c r="T39" s="32">
        <v>201</v>
      </c>
      <c r="U39" s="32">
        <v>163</v>
      </c>
      <c r="V39" s="72">
        <f t="shared" si="6"/>
        <v>1689</v>
      </c>
      <c r="W39" s="31">
        <f>V38+V39</f>
        <v>3482</v>
      </c>
      <c r="X39" s="16"/>
    </row>
    <row r="40" spans="1:24" x14ac:dyDescent="0.3">
      <c r="A40" s="25" t="s">
        <v>366</v>
      </c>
      <c r="B40" s="9">
        <v>15</v>
      </c>
      <c r="C40" s="9" t="s">
        <v>29</v>
      </c>
      <c r="D40" s="592">
        <v>19</v>
      </c>
      <c r="E40" s="43"/>
      <c r="F40" s="21">
        <f t="shared" si="1"/>
        <v>1429</v>
      </c>
      <c r="G40" s="21">
        <f t="shared" si="2"/>
        <v>8</v>
      </c>
      <c r="H40" s="23">
        <f t="shared" si="0"/>
        <v>178.625</v>
      </c>
      <c r="I40" s="143">
        <f t="shared" si="3"/>
        <v>226</v>
      </c>
      <c r="J40" s="143">
        <f t="shared" si="4"/>
        <v>548</v>
      </c>
      <c r="K40" s="82"/>
      <c r="L40" s="28">
        <v>159</v>
      </c>
      <c r="M40" s="28">
        <v>200</v>
      </c>
      <c r="N40" s="28">
        <v>189</v>
      </c>
      <c r="O40" s="28">
        <v>226</v>
      </c>
      <c r="P40" s="28">
        <v>160</v>
      </c>
      <c r="Q40" s="27">
        <f t="shared" si="7"/>
        <v>934</v>
      </c>
      <c r="R40" s="27"/>
      <c r="S40" s="26">
        <v>174</v>
      </c>
      <c r="T40" s="26">
        <v>163</v>
      </c>
      <c r="U40" s="26">
        <v>158</v>
      </c>
      <c r="V40" s="27">
        <f t="shared" si="6"/>
        <v>1429</v>
      </c>
      <c r="W40" s="27"/>
      <c r="X40" s="16"/>
    </row>
    <row r="41" spans="1:24" x14ac:dyDescent="0.3">
      <c r="A41" s="29" t="s">
        <v>585</v>
      </c>
      <c r="B41" s="9">
        <v>15</v>
      </c>
      <c r="C41" s="9" t="s">
        <v>29</v>
      </c>
      <c r="D41" s="602"/>
      <c r="E41" s="42"/>
      <c r="F41" s="21">
        <f t="shared" si="1"/>
        <v>1901</v>
      </c>
      <c r="G41" s="21">
        <f t="shared" si="2"/>
        <v>8</v>
      </c>
      <c r="H41" s="23">
        <f t="shared" si="0"/>
        <v>237.625</v>
      </c>
      <c r="I41" s="143">
        <f t="shared" si="3"/>
        <v>279</v>
      </c>
      <c r="J41" s="143">
        <f t="shared" si="4"/>
        <v>763</v>
      </c>
      <c r="K41" s="83"/>
      <c r="L41" s="32">
        <v>258</v>
      </c>
      <c r="M41" s="32">
        <v>247</v>
      </c>
      <c r="N41" s="32">
        <v>258</v>
      </c>
      <c r="O41" s="32">
        <v>268</v>
      </c>
      <c r="P41" s="32">
        <v>279</v>
      </c>
      <c r="Q41" s="31">
        <f t="shared" si="7"/>
        <v>1310</v>
      </c>
      <c r="R41" s="21">
        <f>Q40+Q41</f>
        <v>2244</v>
      </c>
      <c r="S41" s="32">
        <v>193</v>
      </c>
      <c r="T41" s="32">
        <v>206</v>
      </c>
      <c r="U41" s="32">
        <v>192</v>
      </c>
      <c r="V41" s="72">
        <f t="shared" si="6"/>
        <v>1901</v>
      </c>
      <c r="W41" s="31">
        <f>V40+V41</f>
        <v>3330</v>
      </c>
      <c r="X41" s="16"/>
    </row>
    <row r="42" spans="1:24" x14ac:dyDescent="0.3">
      <c r="A42" s="25" t="s">
        <v>128</v>
      </c>
      <c r="B42" s="9">
        <v>15</v>
      </c>
      <c r="C42" s="9" t="s">
        <v>29</v>
      </c>
      <c r="D42" s="592">
        <v>20</v>
      </c>
      <c r="E42" s="43"/>
      <c r="F42" s="21">
        <f t="shared" si="1"/>
        <v>1093</v>
      </c>
      <c r="G42" s="21">
        <f t="shared" si="2"/>
        <v>5</v>
      </c>
      <c r="H42" s="23">
        <f t="shared" si="0"/>
        <v>218.6</v>
      </c>
      <c r="I42" s="143">
        <f t="shared" si="3"/>
        <v>245</v>
      </c>
      <c r="J42" s="143">
        <f t="shared" si="4"/>
        <v>629</v>
      </c>
      <c r="K42" s="82"/>
      <c r="L42" s="28">
        <v>217</v>
      </c>
      <c r="M42" s="28">
        <v>206</v>
      </c>
      <c r="N42" s="28">
        <v>206</v>
      </c>
      <c r="O42" s="28">
        <v>219</v>
      </c>
      <c r="P42" s="28">
        <v>245</v>
      </c>
      <c r="Q42" s="27">
        <f t="shared" si="7"/>
        <v>1093</v>
      </c>
      <c r="R42" s="27"/>
      <c r="S42" s="16"/>
      <c r="T42" s="16"/>
      <c r="U42" s="16"/>
      <c r="V42" s="16"/>
      <c r="W42" s="16"/>
      <c r="X42" s="16"/>
    </row>
    <row r="43" spans="1:24" x14ac:dyDescent="0.3">
      <c r="A43" s="29" t="s">
        <v>569</v>
      </c>
      <c r="B43" s="9">
        <v>15</v>
      </c>
      <c r="C43" s="9" t="s">
        <v>29</v>
      </c>
      <c r="D43" s="602"/>
      <c r="E43" s="42"/>
      <c r="F43" s="21">
        <f t="shared" si="1"/>
        <v>1070</v>
      </c>
      <c r="G43" s="21">
        <f t="shared" si="2"/>
        <v>5</v>
      </c>
      <c r="H43" s="23">
        <f t="shared" si="0"/>
        <v>214</v>
      </c>
      <c r="I43" s="143">
        <f t="shared" si="3"/>
        <v>257</v>
      </c>
      <c r="J43" s="143">
        <f t="shared" si="4"/>
        <v>640</v>
      </c>
      <c r="K43" s="83"/>
      <c r="L43" s="32">
        <v>219</v>
      </c>
      <c r="M43" s="32">
        <v>257</v>
      </c>
      <c r="N43" s="32">
        <v>164</v>
      </c>
      <c r="O43" s="32">
        <v>228</v>
      </c>
      <c r="P43" s="32">
        <v>202</v>
      </c>
      <c r="Q43" s="31">
        <f t="shared" si="7"/>
        <v>1070</v>
      </c>
      <c r="R43" s="21">
        <f>Q42+Q43</f>
        <v>2163</v>
      </c>
      <c r="S43" s="16"/>
      <c r="T43" s="16"/>
      <c r="U43" s="16"/>
      <c r="V43" s="16"/>
      <c r="W43" s="16"/>
      <c r="X43" s="16"/>
    </row>
    <row r="44" spans="1:24" x14ac:dyDescent="0.3">
      <c r="A44" s="25" t="s">
        <v>358</v>
      </c>
      <c r="B44" s="9">
        <v>15</v>
      </c>
      <c r="C44" s="9" t="s">
        <v>29</v>
      </c>
      <c r="D44" s="592">
        <v>21</v>
      </c>
      <c r="E44" s="43"/>
      <c r="F44" s="21">
        <f t="shared" si="1"/>
        <v>1098</v>
      </c>
      <c r="G44" s="21">
        <f t="shared" si="2"/>
        <v>5</v>
      </c>
      <c r="H44" s="23">
        <f t="shared" si="0"/>
        <v>219.6</v>
      </c>
      <c r="I44" s="143">
        <f t="shared" si="3"/>
        <v>244</v>
      </c>
      <c r="J44" s="143">
        <f t="shared" si="4"/>
        <v>628</v>
      </c>
      <c r="K44" s="82"/>
      <c r="L44" s="28">
        <v>236</v>
      </c>
      <c r="M44" s="28">
        <v>180</v>
      </c>
      <c r="N44" s="28">
        <v>212</v>
      </c>
      <c r="O44" s="28">
        <v>226</v>
      </c>
      <c r="P44" s="28">
        <v>244</v>
      </c>
      <c r="Q44" s="27">
        <f t="shared" si="7"/>
        <v>1098</v>
      </c>
      <c r="R44" s="27"/>
      <c r="S44" s="16"/>
      <c r="T44" s="16"/>
      <c r="U44" s="16"/>
      <c r="V44" s="16"/>
      <c r="W44" s="16"/>
      <c r="X44" s="16"/>
    </row>
    <row r="45" spans="1:24" x14ac:dyDescent="0.3">
      <c r="A45" s="29" t="s">
        <v>586</v>
      </c>
      <c r="B45" s="9">
        <v>15</v>
      </c>
      <c r="C45" s="9" t="s">
        <v>29</v>
      </c>
      <c r="D45" s="602"/>
      <c r="E45" s="42"/>
      <c r="F45" s="21">
        <f t="shared" si="1"/>
        <v>1064</v>
      </c>
      <c r="G45" s="21">
        <f t="shared" si="2"/>
        <v>5</v>
      </c>
      <c r="H45" s="23">
        <f t="shared" si="0"/>
        <v>212.8</v>
      </c>
      <c r="I45" s="143">
        <f t="shared" si="3"/>
        <v>224</v>
      </c>
      <c r="J45" s="143">
        <f t="shared" si="4"/>
        <v>627</v>
      </c>
      <c r="K45" s="83"/>
      <c r="L45" s="32">
        <v>193</v>
      </c>
      <c r="M45" s="32">
        <v>215</v>
      </c>
      <c r="N45" s="32">
        <v>219</v>
      </c>
      <c r="O45" s="32">
        <v>224</v>
      </c>
      <c r="P45" s="32">
        <v>213</v>
      </c>
      <c r="Q45" s="31">
        <f t="shared" si="7"/>
        <v>1064</v>
      </c>
      <c r="R45" s="21">
        <f>Q44+Q45</f>
        <v>2162</v>
      </c>
      <c r="S45" s="16"/>
      <c r="T45" s="16"/>
      <c r="U45" s="16"/>
      <c r="V45" s="16"/>
      <c r="W45" s="16"/>
      <c r="X45" s="16"/>
    </row>
    <row r="46" spans="1:24" x14ac:dyDescent="0.3">
      <c r="A46" s="25" t="s">
        <v>456</v>
      </c>
      <c r="B46" s="9">
        <v>15</v>
      </c>
      <c r="C46" s="9" t="s">
        <v>29</v>
      </c>
      <c r="D46" s="592">
        <v>22</v>
      </c>
      <c r="E46" s="43"/>
      <c r="F46" s="21">
        <f t="shared" si="1"/>
        <v>1001</v>
      </c>
      <c r="G46" s="21">
        <f t="shared" si="2"/>
        <v>5</v>
      </c>
      <c r="H46" s="23">
        <f t="shared" si="0"/>
        <v>200.2</v>
      </c>
      <c r="I46" s="143">
        <f t="shared" si="3"/>
        <v>235</v>
      </c>
      <c r="J46" s="143">
        <f t="shared" si="4"/>
        <v>653</v>
      </c>
      <c r="K46" s="82"/>
      <c r="L46" s="28">
        <v>235</v>
      </c>
      <c r="M46" s="28">
        <v>192</v>
      </c>
      <c r="N46" s="28">
        <v>226</v>
      </c>
      <c r="O46" s="28">
        <v>162</v>
      </c>
      <c r="P46" s="28">
        <v>186</v>
      </c>
      <c r="Q46" s="27">
        <f t="shared" si="7"/>
        <v>1001</v>
      </c>
      <c r="R46" s="27"/>
      <c r="S46" s="16"/>
      <c r="T46" s="16"/>
      <c r="U46" s="16"/>
      <c r="V46" s="16"/>
      <c r="W46" s="16"/>
      <c r="X46" s="16"/>
    </row>
    <row r="47" spans="1:24" x14ac:dyDescent="0.3">
      <c r="A47" s="29" t="s">
        <v>587</v>
      </c>
      <c r="B47" s="9">
        <v>15</v>
      </c>
      <c r="C47" s="9" t="s">
        <v>29</v>
      </c>
      <c r="D47" s="602"/>
      <c r="E47" s="42"/>
      <c r="F47" s="21">
        <f t="shared" si="1"/>
        <v>1150</v>
      </c>
      <c r="G47" s="21">
        <f t="shared" si="2"/>
        <v>5</v>
      </c>
      <c r="H47" s="23">
        <f t="shared" si="0"/>
        <v>230</v>
      </c>
      <c r="I47" s="143">
        <f t="shared" si="3"/>
        <v>269</v>
      </c>
      <c r="J47" s="143">
        <f t="shared" si="4"/>
        <v>682</v>
      </c>
      <c r="K47" s="83"/>
      <c r="L47" s="32">
        <v>195</v>
      </c>
      <c r="M47" s="32">
        <v>218</v>
      </c>
      <c r="N47" s="32">
        <v>269</v>
      </c>
      <c r="O47" s="32">
        <v>245</v>
      </c>
      <c r="P47" s="32">
        <v>223</v>
      </c>
      <c r="Q47" s="31">
        <f t="shared" si="7"/>
        <v>1150</v>
      </c>
      <c r="R47" s="21">
        <f>Q46+Q47</f>
        <v>2151</v>
      </c>
      <c r="S47" s="16"/>
      <c r="T47" s="16"/>
      <c r="U47" s="16"/>
      <c r="V47" s="16"/>
      <c r="W47" s="16"/>
      <c r="X47" s="16"/>
    </row>
    <row r="48" spans="1:24" x14ac:dyDescent="0.3">
      <c r="A48" s="25" t="s">
        <v>439</v>
      </c>
      <c r="B48" s="9">
        <v>15</v>
      </c>
      <c r="C48" s="9" t="s">
        <v>29</v>
      </c>
      <c r="D48" s="592">
        <v>23</v>
      </c>
      <c r="E48" s="43"/>
      <c r="F48" s="21">
        <f t="shared" si="1"/>
        <v>1034</v>
      </c>
      <c r="G48" s="21">
        <f t="shared" si="2"/>
        <v>5</v>
      </c>
      <c r="H48" s="23">
        <f t="shared" si="0"/>
        <v>206.8</v>
      </c>
      <c r="I48" s="143">
        <f t="shared" si="3"/>
        <v>255</v>
      </c>
      <c r="J48" s="143">
        <f t="shared" si="4"/>
        <v>634</v>
      </c>
      <c r="K48" s="82"/>
      <c r="L48" s="28">
        <v>236</v>
      </c>
      <c r="M48" s="28">
        <v>206</v>
      </c>
      <c r="N48" s="28">
        <v>192</v>
      </c>
      <c r="O48" s="28">
        <v>255</v>
      </c>
      <c r="P48" s="28">
        <v>145</v>
      </c>
      <c r="Q48" s="27">
        <f t="shared" si="7"/>
        <v>1034</v>
      </c>
      <c r="R48" s="27"/>
      <c r="S48" s="16"/>
      <c r="T48" s="16"/>
      <c r="U48" s="16"/>
      <c r="V48" s="16"/>
      <c r="W48" s="16"/>
      <c r="X48" s="16"/>
    </row>
    <row r="49" spans="1:24" x14ac:dyDescent="0.3">
      <c r="A49" s="29" t="s">
        <v>588</v>
      </c>
      <c r="B49" s="9">
        <v>15</v>
      </c>
      <c r="C49" s="9" t="s">
        <v>29</v>
      </c>
      <c r="D49" s="602"/>
      <c r="E49" s="42"/>
      <c r="F49" s="21">
        <f t="shared" si="1"/>
        <v>1108</v>
      </c>
      <c r="G49" s="21">
        <f t="shared" si="2"/>
        <v>5</v>
      </c>
      <c r="H49" s="23">
        <f t="shared" si="0"/>
        <v>221.6</v>
      </c>
      <c r="I49" s="143">
        <f t="shared" si="3"/>
        <v>256</v>
      </c>
      <c r="J49" s="143">
        <f t="shared" si="4"/>
        <v>648</v>
      </c>
      <c r="K49" s="83"/>
      <c r="L49" s="32">
        <v>191</v>
      </c>
      <c r="M49" s="32">
        <v>246</v>
      </c>
      <c r="N49" s="32">
        <v>211</v>
      </c>
      <c r="O49" s="32">
        <v>256</v>
      </c>
      <c r="P49" s="32">
        <v>204</v>
      </c>
      <c r="Q49" s="21">
        <f t="shared" si="7"/>
        <v>1108</v>
      </c>
      <c r="R49" s="21">
        <f>Q48+Q49</f>
        <v>2142</v>
      </c>
      <c r="S49" s="16"/>
      <c r="T49" s="16"/>
      <c r="U49" s="16"/>
      <c r="V49" s="16"/>
      <c r="W49" s="16"/>
      <c r="X49" s="16"/>
    </row>
    <row r="50" spans="1:24" x14ac:dyDescent="0.3">
      <c r="A50" s="25" t="s">
        <v>147</v>
      </c>
      <c r="B50" s="9">
        <v>15</v>
      </c>
      <c r="C50" s="9" t="s">
        <v>29</v>
      </c>
      <c r="D50" s="592">
        <v>24</v>
      </c>
      <c r="E50" s="43"/>
      <c r="F50" s="21">
        <f t="shared" si="1"/>
        <v>1122</v>
      </c>
      <c r="G50" s="21">
        <f t="shared" si="2"/>
        <v>5</v>
      </c>
      <c r="H50" s="23">
        <f t="shared" si="0"/>
        <v>224.4</v>
      </c>
      <c r="I50" s="143">
        <f t="shared" si="3"/>
        <v>258</v>
      </c>
      <c r="J50" s="143">
        <f t="shared" si="4"/>
        <v>679</v>
      </c>
      <c r="K50" s="82"/>
      <c r="L50" s="26">
        <v>229</v>
      </c>
      <c r="M50" s="26">
        <v>258</v>
      </c>
      <c r="N50" s="26">
        <v>192</v>
      </c>
      <c r="O50" s="26">
        <v>197</v>
      </c>
      <c r="P50" s="26">
        <v>246</v>
      </c>
      <c r="Q50" s="27">
        <f t="shared" si="7"/>
        <v>1122</v>
      </c>
      <c r="R50" s="27"/>
      <c r="S50" s="16"/>
      <c r="T50" s="16"/>
      <c r="U50" s="16"/>
      <c r="V50" s="16"/>
      <c r="W50" s="16"/>
      <c r="X50" s="16"/>
    </row>
    <row r="51" spans="1:24" x14ac:dyDescent="0.3">
      <c r="A51" s="29" t="s">
        <v>589</v>
      </c>
      <c r="B51" s="9">
        <v>15</v>
      </c>
      <c r="C51" s="9" t="s">
        <v>29</v>
      </c>
      <c r="D51" s="602"/>
      <c r="E51" s="42"/>
      <c r="F51" s="21">
        <f t="shared" si="1"/>
        <v>1020</v>
      </c>
      <c r="G51" s="21">
        <f t="shared" si="2"/>
        <v>5</v>
      </c>
      <c r="H51" s="23">
        <f t="shared" si="0"/>
        <v>204</v>
      </c>
      <c r="I51" s="143">
        <f t="shared" si="3"/>
        <v>236</v>
      </c>
      <c r="J51" s="143">
        <f t="shared" si="4"/>
        <v>636</v>
      </c>
      <c r="K51" s="83"/>
      <c r="L51" s="300">
        <v>194</v>
      </c>
      <c r="M51" s="300">
        <v>206</v>
      </c>
      <c r="N51" s="300">
        <v>236</v>
      </c>
      <c r="O51" s="300">
        <v>193</v>
      </c>
      <c r="P51" s="300">
        <v>191</v>
      </c>
      <c r="Q51" s="31">
        <f t="shared" si="7"/>
        <v>1020</v>
      </c>
      <c r="R51" s="21">
        <f>Q50+Q51</f>
        <v>2142</v>
      </c>
      <c r="S51" s="16"/>
      <c r="T51" s="16"/>
      <c r="U51" s="16"/>
      <c r="V51" s="16"/>
      <c r="W51" s="16"/>
      <c r="X51" s="16"/>
    </row>
    <row r="52" spans="1:24" x14ac:dyDescent="0.3">
      <c r="A52" s="36" t="s">
        <v>367</v>
      </c>
      <c r="B52" s="9">
        <v>15</v>
      </c>
      <c r="C52" s="9" t="s">
        <v>29</v>
      </c>
      <c r="D52" s="592">
        <v>25</v>
      </c>
      <c r="E52" s="43"/>
      <c r="F52" s="21">
        <f t="shared" si="1"/>
        <v>1046</v>
      </c>
      <c r="G52" s="21">
        <f t="shared" si="2"/>
        <v>5</v>
      </c>
      <c r="H52" s="23">
        <f t="shared" si="0"/>
        <v>209.2</v>
      </c>
      <c r="I52" s="143">
        <f t="shared" si="3"/>
        <v>249</v>
      </c>
      <c r="J52" s="143">
        <f t="shared" si="4"/>
        <v>591</v>
      </c>
      <c r="K52" s="84"/>
      <c r="L52" s="19">
        <v>176</v>
      </c>
      <c r="M52" s="19">
        <v>193</v>
      </c>
      <c r="N52" s="19">
        <v>222</v>
      </c>
      <c r="O52" s="19">
        <v>206</v>
      </c>
      <c r="P52" s="19">
        <v>249</v>
      </c>
      <c r="Q52" s="21">
        <f t="shared" si="7"/>
        <v>1046</v>
      </c>
      <c r="R52" s="27"/>
      <c r="S52" s="16"/>
      <c r="T52" s="16"/>
      <c r="U52" s="16"/>
      <c r="V52" s="16"/>
      <c r="W52" s="16"/>
      <c r="X52" s="16"/>
    </row>
    <row r="53" spans="1:24" x14ac:dyDescent="0.3">
      <c r="A53" s="29" t="s">
        <v>590</v>
      </c>
      <c r="B53" s="9">
        <v>15</v>
      </c>
      <c r="C53" s="9" t="s">
        <v>29</v>
      </c>
      <c r="D53" s="602"/>
      <c r="E53" s="42"/>
      <c r="F53" s="21">
        <f t="shared" si="1"/>
        <v>1090</v>
      </c>
      <c r="G53" s="21">
        <f t="shared" si="2"/>
        <v>5</v>
      </c>
      <c r="H53" s="23">
        <f t="shared" si="0"/>
        <v>218</v>
      </c>
      <c r="I53" s="143">
        <f t="shared" si="3"/>
        <v>244</v>
      </c>
      <c r="J53" s="143">
        <f t="shared" si="4"/>
        <v>653</v>
      </c>
      <c r="K53" s="83"/>
      <c r="L53" s="32">
        <v>194</v>
      </c>
      <c r="M53" s="32">
        <v>215</v>
      </c>
      <c r="N53" s="32">
        <v>244</v>
      </c>
      <c r="O53" s="32">
        <v>193</v>
      </c>
      <c r="P53" s="32">
        <v>244</v>
      </c>
      <c r="Q53" s="31">
        <f t="shared" si="7"/>
        <v>1090</v>
      </c>
      <c r="R53" s="31">
        <f>Q52+Q53</f>
        <v>2136</v>
      </c>
      <c r="S53" s="16"/>
      <c r="T53" s="16"/>
      <c r="U53" s="16"/>
      <c r="V53" s="16"/>
      <c r="W53" s="16"/>
      <c r="X53" s="16"/>
    </row>
    <row r="54" spans="1:24" x14ac:dyDescent="0.3">
      <c r="A54" s="25" t="s">
        <v>440</v>
      </c>
      <c r="B54" s="9">
        <v>15</v>
      </c>
      <c r="C54" s="9" t="s">
        <v>29</v>
      </c>
      <c r="D54" s="592">
        <v>26</v>
      </c>
      <c r="E54" s="43"/>
      <c r="F54" s="21">
        <f t="shared" si="1"/>
        <v>1161</v>
      </c>
      <c r="G54" s="21">
        <f t="shared" si="2"/>
        <v>5</v>
      </c>
      <c r="H54" s="23">
        <f t="shared" ref="H54:H77" si="8">F54/G54</f>
        <v>232.2</v>
      </c>
      <c r="I54" s="143">
        <f t="shared" ref="I54:I77" si="9">MAX(L54:P54,S54:U54,X54)</f>
        <v>259</v>
      </c>
      <c r="J54" s="143">
        <f t="shared" ref="J54:J77" si="10">MAX(SUM(L54:N54),SUM(S54:U54))</f>
        <v>685</v>
      </c>
      <c r="K54" s="82"/>
      <c r="L54" s="28">
        <v>232</v>
      </c>
      <c r="M54" s="28">
        <v>247</v>
      </c>
      <c r="N54" s="28">
        <v>206</v>
      </c>
      <c r="O54" s="28">
        <v>217</v>
      </c>
      <c r="P54" s="28">
        <v>259</v>
      </c>
      <c r="Q54" s="27">
        <f t="shared" ref="Q54:Q77" si="11">SUM(L54:P54)</f>
        <v>1161</v>
      </c>
      <c r="R54" s="27"/>
      <c r="S54" s="16"/>
      <c r="T54" s="16"/>
      <c r="U54" s="16"/>
      <c r="V54" s="16"/>
      <c r="W54" s="16"/>
      <c r="X54" s="16"/>
    </row>
    <row r="55" spans="1:24" x14ac:dyDescent="0.3">
      <c r="A55" s="29" t="s">
        <v>143</v>
      </c>
      <c r="B55" s="9">
        <v>15</v>
      </c>
      <c r="C55" s="9" t="s">
        <v>29</v>
      </c>
      <c r="D55" s="602"/>
      <c r="E55" s="42"/>
      <c r="F55" s="21">
        <f t="shared" si="1"/>
        <v>964</v>
      </c>
      <c r="G55" s="21">
        <f t="shared" si="2"/>
        <v>5</v>
      </c>
      <c r="H55" s="23">
        <f t="shared" si="8"/>
        <v>192.8</v>
      </c>
      <c r="I55" s="143">
        <f t="shared" si="9"/>
        <v>232</v>
      </c>
      <c r="J55" s="143">
        <f t="shared" si="10"/>
        <v>560</v>
      </c>
      <c r="K55" s="83"/>
      <c r="L55" s="32">
        <v>196</v>
      </c>
      <c r="M55" s="32">
        <v>150</v>
      </c>
      <c r="N55" s="32">
        <v>214</v>
      </c>
      <c r="O55" s="32">
        <v>232</v>
      </c>
      <c r="P55" s="32">
        <v>172</v>
      </c>
      <c r="Q55" s="31">
        <f t="shared" si="11"/>
        <v>964</v>
      </c>
      <c r="R55" s="21">
        <f>Q54+Q55</f>
        <v>2125</v>
      </c>
      <c r="S55" s="16"/>
      <c r="T55" s="16"/>
      <c r="U55" s="16"/>
      <c r="V55" s="16"/>
      <c r="W55" s="16"/>
      <c r="X55" s="16"/>
    </row>
    <row r="56" spans="1:24" x14ac:dyDescent="0.3">
      <c r="A56" s="25" t="s">
        <v>195</v>
      </c>
      <c r="B56" s="9">
        <v>15</v>
      </c>
      <c r="C56" s="9" t="s">
        <v>29</v>
      </c>
      <c r="D56" s="592">
        <v>27</v>
      </c>
      <c r="E56" s="43"/>
      <c r="F56" s="21">
        <f t="shared" si="1"/>
        <v>1049</v>
      </c>
      <c r="G56" s="21">
        <f t="shared" si="2"/>
        <v>5</v>
      </c>
      <c r="H56" s="23">
        <f t="shared" si="8"/>
        <v>209.8</v>
      </c>
      <c r="I56" s="143">
        <f t="shared" si="9"/>
        <v>286</v>
      </c>
      <c r="J56" s="143">
        <f t="shared" si="10"/>
        <v>659</v>
      </c>
      <c r="K56" s="82"/>
      <c r="L56" s="28">
        <v>171</v>
      </c>
      <c r="M56" s="28">
        <v>286</v>
      </c>
      <c r="N56" s="28">
        <v>202</v>
      </c>
      <c r="O56" s="28">
        <v>191</v>
      </c>
      <c r="P56" s="28">
        <v>199</v>
      </c>
      <c r="Q56" s="27">
        <f t="shared" si="11"/>
        <v>1049</v>
      </c>
      <c r="R56" s="27"/>
      <c r="S56" s="16"/>
      <c r="T56" s="16"/>
      <c r="U56" s="16"/>
      <c r="V56" s="16"/>
      <c r="W56" s="16"/>
      <c r="X56" s="16"/>
    </row>
    <row r="57" spans="1:24" x14ac:dyDescent="0.3">
      <c r="A57" s="29" t="s">
        <v>591</v>
      </c>
      <c r="B57" s="9">
        <v>15</v>
      </c>
      <c r="C57" s="9" t="s">
        <v>29</v>
      </c>
      <c r="D57" s="602"/>
      <c r="E57" s="42"/>
      <c r="F57" s="21">
        <f t="shared" si="1"/>
        <v>1075</v>
      </c>
      <c r="G57" s="21">
        <f t="shared" si="2"/>
        <v>5</v>
      </c>
      <c r="H57" s="23">
        <f t="shared" si="8"/>
        <v>215</v>
      </c>
      <c r="I57" s="143">
        <f t="shared" si="9"/>
        <v>244</v>
      </c>
      <c r="J57" s="143">
        <f t="shared" si="10"/>
        <v>643</v>
      </c>
      <c r="K57" s="83"/>
      <c r="L57" s="32">
        <v>220</v>
      </c>
      <c r="M57" s="32">
        <v>244</v>
      </c>
      <c r="N57" s="32">
        <v>179</v>
      </c>
      <c r="O57" s="32">
        <v>210</v>
      </c>
      <c r="P57" s="32">
        <v>222</v>
      </c>
      <c r="Q57" s="31">
        <f t="shared" si="11"/>
        <v>1075</v>
      </c>
      <c r="R57" s="21">
        <f>Q56+Q57</f>
        <v>2124</v>
      </c>
      <c r="S57" s="16"/>
      <c r="T57" s="16"/>
      <c r="U57" s="16"/>
      <c r="V57" s="16"/>
      <c r="W57" s="16"/>
      <c r="X57" s="16"/>
    </row>
    <row r="58" spans="1:24" x14ac:dyDescent="0.3">
      <c r="A58" s="25" t="s">
        <v>592</v>
      </c>
      <c r="B58" s="9">
        <v>15</v>
      </c>
      <c r="C58" s="9" t="s">
        <v>29</v>
      </c>
      <c r="D58" s="592">
        <v>28</v>
      </c>
      <c r="E58" s="43"/>
      <c r="F58" s="21">
        <f t="shared" si="1"/>
        <v>965</v>
      </c>
      <c r="G58" s="21">
        <f t="shared" si="2"/>
        <v>5</v>
      </c>
      <c r="H58" s="23">
        <f t="shared" si="8"/>
        <v>193</v>
      </c>
      <c r="I58" s="143">
        <f t="shared" si="9"/>
        <v>218</v>
      </c>
      <c r="J58" s="143">
        <f t="shared" si="10"/>
        <v>557</v>
      </c>
      <c r="K58" s="82"/>
      <c r="L58" s="28">
        <v>184</v>
      </c>
      <c r="M58" s="28">
        <v>172</v>
      </c>
      <c r="N58" s="28">
        <v>201</v>
      </c>
      <c r="O58" s="28">
        <v>218</v>
      </c>
      <c r="P58" s="28">
        <v>190</v>
      </c>
      <c r="Q58" s="27">
        <f t="shared" si="11"/>
        <v>965</v>
      </c>
      <c r="R58" s="27"/>
      <c r="S58" s="16"/>
      <c r="T58" s="16"/>
      <c r="U58" s="16"/>
      <c r="V58" s="16"/>
      <c r="W58" s="16"/>
      <c r="X58" s="16"/>
    </row>
    <row r="59" spans="1:24" x14ac:dyDescent="0.3">
      <c r="A59" s="29" t="s">
        <v>438</v>
      </c>
      <c r="B59" s="9">
        <v>15</v>
      </c>
      <c r="C59" s="9" t="s">
        <v>29</v>
      </c>
      <c r="D59" s="602"/>
      <c r="E59" s="42"/>
      <c r="F59" s="21">
        <f t="shared" si="1"/>
        <v>1146</v>
      </c>
      <c r="G59" s="21">
        <f t="shared" si="2"/>
        <v>5</v>
      </c>
      <c r="H59" s="23">
        <f t="shared" si="8"/>
        <v>229.2</v>
      </c>
      <c r="I59" s="143">
        <f t="shared" si="9"/>
        <v>257</v>
      </c>
      <c r="J59" s="143">
        <f t="shared" si="10"/>
        <v>744</v>
      </c>
      <c r="K59" s="83"/>
      <c r="L59" s="32">
        <v>257</v>
      </c>
      <c r="M59" s="32">
        <v>247</v>
      </c>
      <c r="N59" s="32">
        <v>240</v>
      </c>
      <c r="O59" s="32">
        <v>209</v>
      </c>
      <c r="P59" s="32">
        <v>193</v>
      </c>
      <c r="Q59" s="31">
        <f t="shared" si="11"/>
        <v>1146</v>
      </c>
      <c r="R59" s="21">
        <f>Q58+Q59</f>
        <v>2111</v>
      </c>
      <c r="S59" s="16"/>
      <c r="T59" s="16"/>
      <c r="U59" s="16"/>
      <c r="V59" s="16"/>
      <c r="W59" s="16"/>
      <c r="X59" s="16"/>
    </row>
    <row r="60" spans="1:24" x14ac:dyDescent="0.3">
      <c r="A60" s="25" t="s">
        <v>549</v>
      </c>
      <c r="B60" s="9">
        <v>15</v>
      </c>
      <c r="C60" s="9" t="s">
        <v>29</v>
      </c>
      <c r="D60" s="592">
        <v>29</v>
      </c>
      <c r="E60" s="43"/>
      <c r="F60" s="21">
        <f t="shared" si="1"/>
        <v>986</v>
      </c>
      <c r="G60" s="21">
        <f t="shared" si="2"/>
        <v>5</v>
      </c>
      <c r="H60" s="23">
        <f t="shared" si="8"/>
        <v>197.2</v>
      </c>
      <c r="I60" s="143">
        <f t="shared" si="9"/>
        <v>229</v>
      </c>
      <c r="J60" s="143">
        <f t="shared" si="10"/>
        <v>591</v>
      </c>
      <c r="K60" s="82"/>
      <c r="L60" s="28">
        <v>167</v>
      </c>
      <c r="M60" s="28">
        <v>195</v>
      </c>
      <c r="N60" s="28">
        <v>229</v>
      </c>
      <c r="O60" s="28">
        <v>215</v>
      </c>
      <c r="P60" s="28">
        <v>180</v>
      </c>
      <c r="Q60" s="27">
        <f t="shared" si="11"/>
        <v>986</v>
      </c>
      <c r="R60" s="27"/>
      <c r="S60" s="16"/>
      <c r="T60" s="16"/>
      <c r="U60" s="16"/>
      <c r="V60" s="16"/>
      <c r="W60" s="16"/>
      <c r="X60" s="16"/>
    </row>
    <row r="61" spans="1:24" x14ac:dyDescent="0.3">
      <c r="A61" s="29" t="s">
        <v>593</v>
      </c>
      <c r="B61" s="9">
        <v>15</v>
      </c>
      <c r="C61" s="9" t="s">
        <v>29</v>
      </c>
      <c r="D61" s="602"/>
      <c r="E61" s="42"/>
      <c r="F61" s="21">
        <f t="shared" si="1"/>
        <v>1114</v>
      </c>
      <c r="G61" s="21">
        <f t="shared" si="2"/>
        <v>5</v>
      </c>
      <c r="H61" s="23">
        <f t="shared" si="8"/>
        <v>222.8</v>
      </c>
      <c r="I61" s="143">
        <f t="shared" si="9"/>
        <v>245</v>
      </c>
      <c r="J61" s="143">
        <f t="shared" si="10"/>
        <v>625</v>
      </c>
      <c r="K61" s="83"/>
      <c r="L61" s="32">
        <v>210</v>
      </c>
      <c r="M61" s="32">
        <v>212</v>
      </c>
      <c r="N61" s="32">
        <v>203</v>
      </c>
      <c r="O61" s="32">
        <v>244</v>
      </c>
      <c r="P61" s="32">
        <v>245</v>
      </c>
      <c r="Q61" s="21">
        <f t="shared" si="11"/>
        <v>1114</v>
      </c>
      <c r="R61" s="21">
        <f>Q60+Q61</f>
        <v>2100</v>
      </c>
      <c r="S61" s="16"/>
      <c r="T61" s="16"/>
      <c r="U61" s="16"/>
      <c r="V61" s="16"/>
      <c r="W61" s="16"/>
      <c r="X61" s="16"/>
    </row>
    <row r="62" spans="1:24" x14ac:dyDescent="0.3">
      <c r="A62" s="25" t="s">
        <v>526</v>
      </c>
      <c r="B62" s="9">
        <v>15</v>
      </c>
      <c r="C62" s="9" t="s">
        <v>29</v>
      </c>
      <c r="D62" s="592">
        <v>30</v>
      </c>
      <c r="E62" s="43"/>
      <c r="F62" s="21">
        <f t="shared" si="1"/>
        <v>1017</v>
      </c>
      <c r="G62" s="21">
        <f t="shared" si="2"/>
        <v>5</v>
      </c>
      <c r="H62" s="23">
        <f t="shared" si="8"/>
        <v>203.4</v>
      </c>
      <c r="I62" s="143">
        <f t="shared" si="9"/>
        <v>224</v>
      </c>
      <c r="J62" s="143">
        <f t="shared" si="10"/>
        <v>612</v>
      </c>
      <c r="K62" s="82"/>
      <c r="L62" s="26">
        <v>203</v>
      </c>
      <c r="M62" s="26">
        <v>224</v>
      </c>
      <c r="N62" s="26">
        <v>185</v>
      </c>
      <c r="O62" s="26">
        <v>203</v>
      </c>
      <c r="P62" s="26">
        <v>202</v>
      </c>
      <c r="Q62" s="27">
        <f t="shared" si="11"/>
        <v>1017</v>
      </c>
      <c r="R62" s="27"/>
      <c r="S62" s="16"/>
      <c r="T62" s="16"/>
      <c r="U62" s="16"/>
      <c r="V62" s="16"/>
      <c r="W62" s="16"/>
      <c r="X62" s="16"/>
    </row>
    <row r="63" spans="1:24" x14ac:dyDescent="0.3">
      <c r="A63" s="29" t="s">
        <v>594</v>
      </c>
      <c r="B63" s="9">
        <v>15</v>
      </c>
      <c r="C63" s="9" t="s">
        <v>29</v>
      </c>
      <c r="D63" s="602"/>
      <c r="E63" s="42"/>
      <c r="F63" s="21">
        <f t="shared" si="1"/>
        <v>1077</v>
      </c>
      <c r="G63" s="21">
        <f t="shared" si="2"/>
        <v>5</v>
      </c>
      <c r="H63" s="23">
        <f t="shared" si="8"/>
        <v>215.4</v>
      </c>
      <c r="I63" s="143">
        <f t="shared" si="9"/>
        <v>248</v>
      </c>
      <c r="J63" s="143">
        <f t="shared" si="10"/>
        <v>592</v>
      </c>
      <c r="K63" s="83"/>
      <c r="L63" s="412">
        <v>206</v>
      </c>
      <c r="M63" s="412">
        <v>225</v>
      </c>
      <c r="N63" s="412">
        <v>161</v>
      </c>
      <c r="O63" s="412">
        <v>248</v>
      </c>
      <c r="P63" s="412">
        <v>237</v>
      </c>
      <c r="Q63" s="31">
        <f t="shared" si="11"/>
        <v>1077</v>
      </c>
      <c r="R63" s="21">
        <f>Q62+Q63</f>
        <v>2094</v>
      </c>
      <c r="S63" s="16"/>
      <c r="T63" s="16"/>
      <c r="U63" s="16"/>
      <c r="V63" s="16"/>
      <c r="W63" s="16"/>
      <c r="X63" s="16"/>
    </row>
    <row r="64" spans="1:24" x14ac:dyDescent="0.3">
      <c r="A64" s="36" t="s">
        <v>210</v>
      </c>
      <c r="B64" s="9">
        <v>15</v>
      </c>
      <c r="C64" s="9" t="s">
        <v>29</v>
      </c>
      <c r="D64" s="592">
        <v>31</v>
      </c>
      <c r="E64" s="43"/>
      <c r="F64" s="21">
        <f t="shared" si="1"/>
        <v>1013</v>
      </c>
      <c r="G64" s="21">
        <f t="shared" si="2"/>
        <v>5</v>
      </c>
      <c r="H64" s="23">
        <f t="shared" si="8"/>
        <v>202.6</v>
      </c>
      <c r="I64" s="143">
        <f t="shared" si="9"/>
        <v>233</v>
      </c>
      <c r="J64" s="143">
        <f t="shared" si="10"/>
        <v>632</v>
      </c>
      <c r="K64" s="84"/>
      <c r="L64" s="19">
        <v>233</v>
      </c>
      <c r="M64" s="19">
        <v>216</v>
      </c>
      <c r="N64" s="19">
        <v>183</v>
      </c>
      <c r="O64" s="19">
        <v>177</v>
      </c>
      <c r="P64" s="19">
        <v>204</v>
      </c>
      <c r="Q64" s="21">
        <f t="shared" si="11"/>
        <v>1013</v>
      </c>
      <c r="R64" s="27"/>
      <c r="S64" s="16"/>
      <c r="T64" s="16"/>
      <c r="U64" s="16"/>
      <c r="V64" s="16"/>
      <c r="W64" s="16"/>
      <c r="X64" s="16"/>
    </row>
    <row r="65" spans="1:24" x14ac:dyDescent="0.3">
      <c r="A65" s="29" t="s">
        <v>595</v>
      </c>
      <c r="B65" s="9">
        <v>15</v>
      </c>
      <c r="C65" s="9" t="s">
        <v>29</v>
      </c>
      <c r="D65" s="602"/>
      <c r="E65" s="42"/>
      <c r="F65" s="21">
        <f t="shared" si="1"/>
        <v>1079</v>
      </c>
      <c r="G65" s="21">
        <f t="shared" si="2"/>
        <v>5</v>
      </c>
      <c r="H65" s="23">
        <f t="shared" si="8"/>
        <v>215.8</v>
      </c>
      <c r="I65" s="143">
        <f t="shared" si="9"/>
        <v>256</v>
      </c>
      <c r="J65" s="143">
        <f t="shared" si="10"/>
        <v>684</v>
      </c>
      <c r="K65" s="83"/>
      <c r="L65" s="32">
        <v>216</v>
      </c>
      <c r="M65" s="32">
        <v>256</v>
      </c>
      <c r="N65" s="32">
        <v>212</v>
      </c>
      <c r="O65" s="32">
        <v>225</v>
      </c>
      <c r="P65" s="32">
        <v>170</v>
      </c>
      <c r="Q65" s="31">
        <f t="shared" si="11"/>
        <v>1079</v>
      </c>
      <c r="R65" s="31">
        <f>Q64+Q65</f>
        <v>2092</v>
      </c>
      <c r="S65" s="16"/>
      <c r="T65" s="16"/>
      <c r="U65" s="16"/>
      <c r="V65" s="16"/>
      <c r="W65" s="16"/>
      <c r="X65" s="16"/>
    </row>
    <row r="66" spans="1:24" x14ac:dyDescent="0.3">
      <c r="A66" s="25" t="s">
        <v>242</v>
      </c>
      <c r="B66" s="9">
        <v>15</v>
      </c>
      <c r="C66" s="9" t="s">
        <v>29</v>
      </c>
      <c r="D66" s="592">
        <v>32</v>
      </c>
      <c r="E66" s="43"/>
      <c r="F66" s="21">
        <f t="shared" si="1"/>
        <v>967</v>
      </c>
      <c r="G66" s="21">
        <f t="shared" si="2"/>
        <v>5</v>
      </c>
      <c r="H66" s="23">
        <f t="shared" si="8"/>
        <v>193.4</v>
      </c>
      <c r="I66" s="143">
        <f t="shared" si="9"/>
        <v>215</v>
      </c>
      <c r="J66" s="143">
        <f t="shared" si="10"/>
        <v>564</v>
      </c>
      <c r="K66" s="82"/>
      <c r="L66" s="28">
        <v>191</v>
      </c>
      <c r="M66" s="28">
        <v>198</v>
      </c>
      <c r="N66" s="28">
        <v>175</v>
      </c>
      <c r="O66" s="28">
        <v>215</v>
      </c>
      <c r="P66" s="28">
        <v>188</v>
      </c>
      <c r="Q66" s="27">
        <f t="shared" si="11"/>
        <v>967</v>
      </c>
      <c r="R66" s="27"/>
      <c r="S66" s="16"/>
      <c r="T66" s="16"/>
      <c r="U66" s="16"/>
      <c r="V66" s="16"/>
      <c r="W66" s="16"/>
      <c r="X66" s="16"/>
    </row>
    <row r="67" spans="1:24" x14ac:dyDescent="0.3">
      <c r="A67" s="29" t="s">
        <v>596</v>
      </c>
      <c r="B67" s="9">
        <v>15</v>
      </c>
      <c r="C67" s="9" t="s">
        <v>29</v>
      </c>
      <c r="D67" s="602"/>
      <c r="E67" s="42"/>
      <c r="F67" s="21">
        <f t="shared" si="1"/>
        <v>1113</v>
      </c>
      <c r="G67" s="21">
        <f t="shared" si="2"/>
        <v>5</v>
      </c>
      <c r="H67" s="23">
        <f t="shared" si="8"/>
        <v>222.6</v>
      </c>
      <c r="I67" s="143">
        <f t="shared" si="9"/>
        <v>245</v>
      </c>
      <c r="J67" s="143">
        <f t="shared" si="10"/>
        <v>673</v>
      </c>
      <c r="K67" s="83"/>
      <c r="L67" s="32">
        <v>193</v>
      </c>
      <c r="M67" s="32">
        <v>235</v>
      </c>
      <c r="N67" s="32">
        <v>245</v>
      </c>
      <c r="O67" s="32">
        <v>204</v>
      </c>
      <c r="P67" s="32">
        <v>236</v>
      </c>
      <c r="Q67" s="31">
        <f t="shared" si="11"/>
        <v>1113</v>
      </c>
      <c r="R67" s="21">
        <f>Q66+Q67</f>
        <v>2080</v>
      </c>
      <c r="S67" s="16"/>
      <c r="T67" s="16"/>
      <c r="U67" s="16"/>
      <c r="V67" s="16"/>
      <c r="W67" s="16"/>
      <c r="X67" s="16"/>
    </row>
    <row r="68" spans="1:24" x14ac:dyDescent="0.3">
      <c r="A68" s="25" t="s">
        <v>191</v>
      </c>
      <c r="B68" s="9">
        <v>15</v>
      </c>
      <c r="C68" s="9" t="s">
        <v>29</v>
      </c>
      <c r="D68" s="592">
        <v>33</v>
      </c>
      <c r="E68" s="43"/>
      <c r="F68" s="21">
        <f t="shared" si="1"/>
        <v>1140</v>
      </c>
      <c r="G68" s="21">
        <f t="shared" si="2"/>
        <v>5</v>
      </c>
      <c r="H68" s="23">
        <f t="shared" si="8"/>
        <v>228</v>
      </c>
      <c r="I68" s="143">
        <f t="shared" si="9"/>
        <v>244</v>
      </c>
      <c r="J68" s="143">
        <f t="shared" si="10"/>
        <v>696</v>
      </c>
      <c r="K68" s="82"/>
      <c r="L68" s="28">
        <v>215</v>
      </c>
      <c r="M68" s="28">
        <v>237</v>
      </c>
      <c r="N68" s="28">
        <v>244</v>
      </c>
      <c r="O68" s="28">
        <v>223</v>
      </c>
      <c r="P68" s="28">
        <v>221</v>
      </c>
      <c r="Q68" s="27">
        <f t="shared" si="11"/>
        <v>1140</v>
      </c>
      <c r="R68" s="27"/>
      <c r="S68" s="16"/>
      <c r="T68" s="16"/>
      <c r="U68" s="16"/>
      <c r="V68" s="16"/>
      <c r="W68" s="16"/>
      <c r="X68" s="16"/>
    </row>
    <row r="69" spans="1:24" x14ac:dyDescent="0.3">
      <c r="A69" s="29" t="s">
        <v>597</v>
      </c>
      <c r="B69" s="9">
        <v>15</v>
      </c>
      <c r="C69" s="9" t="s">
        <v>29</v>
      </c>
      <c r="D69" s="602"/>
      <c r="E69" s="42"/>
      <c r="F69" s="21">
        <f t="shared" ref="F69:F99" si="12">SUM(L69:P69)+SUM(S69:U69)+X69</f>
        <v>932</v>
      </c>
      <c r="G69" s="21">
        <f t="shared" ref="G69:G99" si="13">COUNT(L69,M69,N69,O69,P69,S69,T69,U69,X69)</f>
        <v>5</v>
      </c>
      <c r="H69" s="23">
        <f t="shared" si="8"/>
        <v>186.4</v>
      </c>
      <c r="I69" s="143">
        <f t="shared" si="9"/>
        <v>225</v>
      </c>
      <c r="J69" s="143">
        <f t="shared" si="10"/>
        <v>562</v>
      </c>
      <c r="K69" s="83"/>
      <c r="L69" s="32">
        <v>225</v>
      </c>
      <c r="M69" s="32">
        <v>167</v>
      </c>
      <c r="N69" s="32">
        <v>170</v>
      </c>
      <c r="O69" s="32">
        <v>203</v>
      </c>
      <c r="P69" s="32">
        <v>167</v>
      </c>
      <c r="Q69" s="31">
        <f t="shared" si="11"/>
        <v>932</v>
      </c>
      <c r="R69" s="21">
        <f>Q68+Q69</f>
        <v>2072</v>
      </c>
      <c r="S69" s="16"/>
      <c r="T69" s="16"/>
      <c r="U69" s="16"/>
      <c r="V69" s="16"/>
      <c r="W69" s="16"/>
      <c r="X69" s="16"/>
    </row>
    <row r="70" spans="1:24" x14ac:dyDescent="0.3">
      <c r="A70" s="25" t="s">
        <v>192</v>
      </c>
      <c r="B70" s="9">
        <v>15</v>
      </c>
      <c r="C70" s="9" t="s">
        <v>29</v>
      </c>
      <c r="D70" s="592">
        <v>34</v>
      </c>
      <c r="E70" s="43"/>
      <c r="F70" s="21">
        <f t="shared" si="12"/>
        <v>972</v>
      </c>
      <c r="G70" s="21">
        <f t="shared" si="13"/>
        <v>5</v>
      </c>
      <c r="H70" s="23">
        <f t="shared" si="8"/>
        <v>194.4</v>
      </c>
      <c r="I70" s="143">
        <f t="shared" si="9"/>
        <v>253</v>
      </c>
      <c r="J70" s="143">
        <f t="shared" si="10"/>
        <v>595</v>
      </c>
      <c r="K70" s="82"/>
      <c r="L70" s="28">
        <v>179</v>
      </c>
      <c r="M70" s="28">
        <v>253</v>
      </c>
      <c r="N70" s="28">
        <v>163</v>
      </c>
      <c r="O70" s="28">
        <v>211</v>
      </c>
      <c r="P70" s="28">
        <v>166</v>
      </c>
      <c r="Q70" s="27">
        <f t="shared" si="11"/>
        <v>972</v>
      </c>
      <c r="R70" s="27"/>
      <c r="S70" s="16"/>
      <c r="T70" s="16"/>
      <c r="U70" s="16"/>
      <c r="V70" s="16"/>
      <c r="W70" s="16"/>
      <c r="X70" s="16"/>
    </row>
    <row r="71" spans="1:24" x14ac:dyDescent="0.3">
      <c r="A71" s="29" t="s">
        <v>598</v>
      </c>
      <c r="B71" s="9">
        <v>15</v>
      </c>
      <c r="C71" s="9" t="s">
        <v>29</v>
      </c>
      <c r="D71" s="602"/>
      <c r="E71" s="42"/>
      <c r="F71" s="21">
        <f t="shared" si="12"/>
        <v>1096</v>
      </c>
      <c r="G71" s="21">
        <f t="shared" si="13"/>
        <v>5</v>
      </c>
      <c r="H71" s="23">
        <f t="shared" si="8"/>
        <v>219.2</v>
      </c>
      <c r="I71" s="143">
        <f t="shared" si="9"/>
        <v>245</v>
      </c>
      <c r="J71" s="143">
        <f t="shared" si="10"/>
        <v>647</v>
      </c>
      <c r="K71" s="83"/>
      <c r="L71" s="32">
        <v>180</v>
      </c>
      <c r="M71" s="32">
        <v>222</v>
      </c>
      <c r="N71" s="32">
        <v>245</v>
      </c>
      <c r="O71" s="32">
        <v>204</v>
      </c>
      <c r="P71" s="32">
        <v>245</v>
      </c>
      <c r="Q71" s="31">
        <f t="shared" si="11"/>
        <v>1096</v>
      </c>
      <c r="R71" s="21">
        <f>Q70+Q71</f>
        <v>2068</v>
      </c>
      <c r="S71" s="16"/>
      <c r="T71" s="16"/>
      <c r="U71" s="16"/>
      <c r="V71" s="16"/>
      <c r="W71" s="16"/>
      <c r="X71" s="16"/>
    </row>
    <row r="72" spans="1:24" x14ac:dyDescent="0.3">
      <c r="A72" s="25" t="s">
        <v>556</v>
      </c>
      <c r="B72" s="9">
        <v>15</v>
      </c>
      <c r="C72" s="9" t="s">
        <v>29</v>
      </c>
      <c r="D72" s="592">
        <v>35</v>
      </c>
      <c r="E72" s="43"/>
      <c r="F72" s="21">
        <f t="shared" si="12"/>
        <v>921</v>
      </c>
      <c r="G72" s="21">
        <f t="shared" si="13"/>
        <v>5</v>
      </c>
      <c r="H72" s="23">
        <f t="shared" si="8"/>
        <v>184.2</v>
      </c>
      <c r="I72" s="143">
        <f t="shared" si="9"/>
        <v>206</v>
      </c>
      <c r="J72" s="143">
        <f t="shared" si="10"/>
        <v>544</v>
      </c>
      <c r="K72" s="82"/>
      <c r="L72" s="28">
        <v>199</v>
      </c>
      <c r="M72" s="28">
        <v>178</v>
      </c>
      <c r="N72" s="28">
        <v>167</v>
      </c>
      <c r="O72" s="28">
        <v>206</v>
      </c>
      <c r="P72" s="28">
        <v>171</v>
      </c>
      <c r="Q72" s="27">
        <f t="shared" si="11"/>
        <v>921</v>
      </c>
      <c r="R72" s="27"/>
      <c r="S72" s="16"/>
      <c r="T72" s="16"/>
      <c r="U72" s="16"/>
      <c r="V72" s="16"/>
      <c r="W72" s="16"/>
      <c r="X72" s="16"/>
    </row>
    <row r="73" spans="1:24" x14ac:dyDescent="0.3">
      <c r="A73" s="29" t="s">
        <v>599</v>
      </c>
      <c r="B73" s="9">
        <v>15</v>
      </c>
      <c r="C73" s="9" t="s">
        <v>29</v>
      </c>
      <c r="D73" s="602"/>
      <c r="E73" s="42"/>
      <c r="F73" s="21">
        <f t="shared" si="12"/>
        <v>1118</v>
      </c>
      <c r="G73" s="21">
        <f t="shared" si="13"/>
        <v>5</v>
      </c>
      <c r="H73" s="23">
        <f t="shared" si="8"/>
        <v>223.6</v>
      </c>
      <c r="I73" s="143">
        <f t="shared" si="9"/>
        <v>253</v>
      </c>
      <c r="J73" s="143">
        <f t="shared" si="10"/>
        <v>640</v>
      </c>
      <c r="K73" s="83"/>
      <c r="L73" s="32">
        <v>180</v>
      </c>
      <c r="M73" s="32">
        <v>247</v>
      </c>
      <c r="N73" s="32">
        <v>213</v>
      </c>
      <c r="O73" s="32">
        <v>253</v>
      </c>
      <c r="P73" s="32">
        <v>225</v>
      </c>
      <c r="Q73" s="21">
        <f t="shared" si="11"/>
        <v>1118</v>
      </c>
      <c r="R73" s="21">
        <f>Q72+Q73</f>
        <v>2039</v>
      </c>
      <c r="S73" s="16"/>
      <c r="T73" s="16"/>
      <c r="U73" s="16"/>
      <c r="V73" s="16"/>
      <c r="W73" s="16"/>
      <c r="X73" s="16"/>
    </row>
    <row r="74" spans="1:24" x14ac:dyDescent="0.3">
      <c r="A74" s="25" t="s">
        <v>125</v>
      </c>
      <c r="B74" s="9">
        <v>15</v>
      </c>
      <c r="C74" s="9" t="s">
        <v>29</v>
      </c>
      <c r="D74" s="592">
        <v>36</v>
      </c>
      <c r="E74" s="43"/>
      <c r="F74" s="21">
        <f t="shared" si="12"/>
        <v>989</v>
      </c>
      <c r="G74" s="21">
        <f t="shared" si="13"/>
        <v>5</v>
      </c>
      <c r="H74" s="23">
        <f t="shared" si="8"/>
        <v>197.8</v>
      </c>
      <c r="I74" s="143">
        <f t="shared" si="9"/>
        <v>246</v>
      </c>
      <c r="J74" s="143">
        <f t="shared" si="10"/>
        <v>633</v>
      </c>
      <c r="K74" s="82"/>
      <c r="L74" s="26">
        <v>184</v>
      </c>
      <c r="M74" s="26">
        <v>203</v>
      </c>
      <c r="N74" s="26">
        <v>246</v>
      </c>
      <c r="O74" s="26">
        <v>152</v>
      </c>
      <c r="P74" s="26">
        <v>204</v>
      </c>
      <c r="Q74" s="27">
        <f t="shared" si="11"/>
        <v>989</v>
      </c>
      <c r="R74" s="27"/>
      <c r="S74" s="16"/>
      <c r="T74" s="16"/>
      <c r="U74" s="16"/>
      <c r="V74" s="16"/>
      <c r="W74" s="16"/>
      <c r="X74" s="16"/>
    </row>
    <row r="75" spans="1:24" x14ac:dyDescent="0.3">
      <c r="A75" s="29" t="s">
        <v>527</v>
      </c>
      <c r="B75" s="9">
        <v>15</v>
      </c>
      <c r="C75" s="9" t="s">
        <v>29</v>
      </c>
      <c r="D75" s="602"/>
      <c r="E75" s="42"/>
      <c r="F75" s="21">
        <f t="shared" si="12"/>
        <v>1052</v>
      </c>
      <c r="G75" s="21">
        <f t="shared" si="13"/>
        <v>5</v>
      </c>
      <c r="H75" s="23">
        <f t="shared" si="8"/>
        <v>210.4</v>
      </c>
      <c r="I75" s="143">
        <f t="shared" si="9"/>
        <v>246</v>
      </c>
      <c r="J75" s="143">
        <f t="shared" si="10"/>
        <v>634</v>
      </c>
      <c r="K75" s="83"/>
      <c r="L75" s="412">
        <v>215</v>
      </c>
      <c r="M75" s="412">
        <v>173</v>
      </c>
      <c r="N75" s="412">
        <v>246</v>
      </c>
      <c r="O75" s="412">
        <v>209</v>
      </c>
      <c r="P75" s="412">
        <v>209</v>
      </c>
      <c r="Q75" s="31">
        <f t="shared" si="11"/>
        <v>1052</v>
      </c>
      <c r="R75" s="21">
        <f>Q74+Q75</f>
        <v>2041</v>
      </c>
      <c r="S75" s="16"/>
      <c r="T75" s="16"/>
      <c r="U75" s="16"/>
      <c r="V75" s="16"/>
      <c r="W75" s="16"/>
      <c r="X75" s="16"/>
    </row>
    <row r="76" spans="1:24" x14ac:dyDescent="0.3">
      <c r="A76" s="36" t="s">
        <v>204</v>
      </c>
      <c r="B76" s="9">
        <v>15</v>
      </c>
      <c r="C76" s="9" t="s">
        <v>29</v>
      </c>
      <c r="D76" s="592">
        <v>37</v>
      </c>
      <c r="E76" s="43"/>
      <c r="F76" s="21">
        <f t="shared" si="12"/>
        <v>1111</v>
      </c>
      <c r="G76" s="21">
        <f t="shared" si="13"/>
        <v>5</v>
      </c>
      <c r="H76" s="23">
        <f t="shared" si="8"/>
        <v>222.2</v>
      </c>
      <c r="I76" s="143">
        <f t="shared" si="9"/>
        <v>238</v>
      </c>
      <c r="J76" s="143">
        <f t="shared" si="10"/>
        <v>637</v>
      </c>
      <c r="K76" s="84"/>
      <c r="L76" s="19">
        <v>237</v>
      </c>
      <c r="M76" s="19">
        <v>184</v>
      </c>
      <c r="N76" s="19">
        <v>216</v>
      </c>
      <c r="O76" s="19">
        <v>238</v>
      </c>
      <c r="P76" s="19">
        <v>236</v>
      </c>
      <c r="Q76" s="21">
        <f t="shared" si="11"/>
        <v>1111</v>
      </c>
      <c r="R76" s="27"/>
      <c r="S76" s="16"/>
      <c r="T76" s="16"/>
      <c r="U76" s="16"/>
      <c r="V76" s="16"/>
      <c r="W76" s="16"/>
      <c r="X76" s="16"/>
    </row>
    <row r="77" spans="1:24" x14ac:dyDescent="0.3">
      <c r="A77" s="29" t="s">
        <v>600</v>
      </c>
      <c r="B77" s="9">
        <v>15</v>
      </c>
      <c r="C77" s="9" t="s">
        <v>29</v>
      </c>
      <c r="D77" s="602"/>
      <c r="E77" s="42"/>
      <c r="F77" s="21">
        <f t="shared" si="12"/>
        <v>922</v>
      </c>
      <c r="G77" s="21">
        <f t="shared" si="13"/>
        <v>5</v>
      </c>
      <c r="H77" s="23">
        <f t="shared" si="8"/>
        <v>184.4</v>
      </c>
      <c r="I77" s="143">
        <f t="shared" si="9"/>
        <v>212</v>
      </c>
      <c r="J77" s="143">
        <f t="shared" si="10"/>
        <v>582</v>
      </c>
      <c r="K77" s="83"/>
      <c r="L77" s="32">
        <v>183</v>
      </c>
      <c r="M77" s="32">
        <v>187</v>
      </c>
      <c r="N77" s="32">
        <v>212</v>
      </c>
      <c r="O77" s="32">
        <v>149</v>
      </c>
      <c r="P77" s="32">
        <v>191</v>
      </c>
      <c r="Q77" s="31">
        <f t="shared" si="11"/>
        <v>922</v>
      </c>
      <c r="R77" s="31">
        <f t="shared" ref="R77:R99" si="14">Q76+Q77</f>
        <v>2033</v>
      </c>
      <c r="S77" s="16"/>
      <c r="T77" s="16"/>
      <c r="U77" s="16"/>
      <c r="V77" s="16"/>
      <c r="W77" s="16"/>
      <c r="X77" s="16"/>
    </row>
    <row r="78" spans="1:24" x14ac:dyDescent="0.3">
      <c r="A78" s="36" t="s">
        <v>145</v>
      </c>
      <c r="B78" s="9">
        <v>15</v>
      </c>
      <c r="C78" s="9" t="s">
        <v>29</v>
      </c>
      <c r="D78" s="592">
        <v>38</v>
      </c>
      <c r="E78" s="43"/>
      <c r="F78" s="21">
        <f t="shared" si="12"/>
        <v>1034</v>
      </c>
      <c r="G78" s="21">
        <f t="shared" si="13"/>
        <v>5</v>
      </c>
      <c r="H78" s="23">
        <f t="shared" ref="H78:H83" si="15">F78/G78</f>
        <v>206.8</v>
      </c>
      <c r="I78" s="143">
        <f t="shared" ref="I78:I83" si="16">MAX(L78:P78,S78:U78,X78)</f>
        <v>221</v>
      </c>
      <c r="J78" s="143">
        <f t="shared" ref="J78:J83" si="17">MAX(SUM(L78:N78),SUM(S78:U78))</f>
        <v>608</v>
      </c>
      <c r="K78" s="84"/>
      <c r="L78" s="19">
        <v>221</v>
      </c>
      <c r="M78" s="19">
        <v>204</v>
      </c>
      <c r="N78" s="19">
        <v>183</v>
      </c>
      <c r="O78" s="19">
        <v>213</v>
      </c>
      <c r="P78" s="19">
        <v>213</v>
      </c>
      <c r="Q78" s="21">
        <f t="shared" ref="Q78:Q83" si="18">SUM(L78:P78)</f>
        <v>1034</v>
      </c>
      <c r="R78" s="27"/>
      <c r="S78" s="16"/>
      <c r="T78" s="16"/>
      <c r="U78" s="16"/>
      <c r="V78" s="16"/>
      <c r="W78" s="16"/>
      <c r="X78" s="16"/>
    </row>
    <row r="79" spans="1:24" x14ac:dyDescent="0.3">
      <c r="A79" s="29" t="s">
        <v>601</v>
      </c>
      <c r="B79" s="9">
        <v>15</v>
      </c>
      <c r="C79" s="9" t="s">
        <v>29</v>
      </c>
      <c r="D79" s="602"/>
      <c r="E79" s="42"/>
      <c r="F79" s="21">
        <f t="shared" si="12"/>
        <v>999</v>
      </c>
      <c r="G79" s="21">
        <f t="shared" si="13"/>
        <v>5</v>
      </c>
      <c r="H79" s="23">
        <f t="shared" si="15"/>
        <v>199.8</v>
      </c>
      <c r="I79" s="143">
        <f t="shared" si="16"/>
        <v>247</v>
      </c>
      <c r="J79" s="143">
        <f t="shared" si="17"/>
        <v>588</v>
      </c>
      <c r="K79" s="83"/>
      <c r="L79" s="32">
        <v>247</v>
      </c>
      <c r="M79" s="32">
        <v>164</v>
      </c>
      <c r="N79" s="32">
        <v>177</v>
      </c>
      <c r="O79" s="32">
        <v>222</v>
      </c>
      <c r="P79" s="32">
        <v>189</v>
      </c>
      <c r="Q79" s="31">
        <f t="shared" si="18"/>
        <v>999</v>
      </c>
      <c r="R79" s="31">
        <f t="shared" si="14"/>
        <v>2033</v>
      </c>
      <c r="S79" s="16"/>
      <c r="T79" s="16"/>
      <c r="U79" s="16"/>
      <c r="V79" s="16"/>
      <c r="W79" s="16"/>
      <c r="X79" s="16"/>
    </row>
    <row r="80" spans="1:24" x14ac:dyDescent="0.3">
      <c r="A80" s="36" t="s">
        <v>197</v>
      </c>
      <c r="B80" s="9">
        <v>15</v>
      </c>
      <c r="C80" s="9" t="s">
        <v>29</v>
      </c>
      <c r="D80" s="592">
        <v>39</v>
      </c>
      <c r="E80" s="43"/>
      <c r="F80" s="21">
        <f t="shared" si="12"/>
        <v>1013</v>
      </c>
      <c r="G80" s="21">
        <f t="shared" si="13"/>
        <v>5</v>
      </c>
      <c r="H80" s="23">
        <f t="shared" si="15"/>
        <v>202.6</v>
      </c>
      <c r="I80" s="143">
        <f t="shared" si="16"/>
        <v>243</v>
      </c>
      <c r="J80" s="143">
        <f t="shared" si="17"/>
        <v>643</v>
      </c>
      <c r="K80" s="84"/>
      <c r="L80" s="19">
        <v>243</v>
      </c>
      <c r="M80" s="19">
        <v>192</v>
      </c>
      <c r="N80" s="19">
        <v>208</v>
      </c>
      <c r="O80" s="19">
        <v>174</v>
      </c>
      <c r="P80" s="19">
        <v>196</v>
      </c>
      <c r="Q80" s="21">
        <f t="shared" si="18"/>
        <v>1013</v>
      </c>
      <c r="R80" s="27"/>
      <c r="S80" s="16"/>
      <c r="T80" s="16"/>
      <c r="U80" s="16"/>
      <c r="V80" s="16"/>
      <c r="W80" s="16"/>
      <c r="X80" s="16"/>
    </row>
    <row r="81" spans="1:24" x14ac:dyDescent="0.3">
      <c r="A81" s="29" t="s">
        <v>602</v>
      </c>
      <c r="B81" s="9">
        <v>15</v>
      </c>
      <c r="C81" s="9" t="s">
        <v>29</v>
      </c>
      <c r="D81" s="602"/>
      <c r="E81" s="42"/>
      <c r="F81" s="21">
        <f t="shared" si="12"/>
        <v>992</v>
      </c>
      <c r="G81" s="21">
        <f t="shared" si="13"/>
        <v>5</v>
      </c>
      <c r="H81" s="23">
        <f t="shared" si="15"/>
        <v>198.4</v>
      </c>
      <c r="I81" s="143">
        <f t="shared" si="16"/>
        <v>219</v>
      </c>
      <c r="J81" s="143">
        <f t="shared" si="17"/>
        <v>558</v>
      </c>
      <c r="K81" s="83"/>
      <c r="L81" s="32">
        <v>173</v>
      </c>
      <c r="M81" s="32">
        <v>180</v>
      </c>
      <c r="N81" s="32">
        <v>205</v>
      </c>
      <c r="O81" s="32">
        <v>215</v>
      </c>
      <c r="P81" s="32">
        <v>219</v>
      </c>
      <c r="Q81" s="31">
        <f t="shared" si="18"/>
        <v>992</v>
      </c>
      <c r="R81" s="31">
        <f t="shared" si="14"/>
        <v>2005</v>
      </c>
      <c r="S81" s="16"/>
      <c r="T81" s="16"/>
      <c r="U81" s="16"/>
      <c r="V81" s="16"/>
      <c r="W81" s="16"/>
      <c r="X81" s="16"/>
    </row>
    <row r="82" spans="1:24" x14ac:dyDescent="0.3">
      <c r="A82" s="36" t="s">
        <v>119</v>
      </c>
      <c r="B82" s="9">
        <v>15</v>
      </c>
      <c r="C82" s="9" t="s">
        <v>29</v>
      </c>
      <c r="D82" s="592">
        <v>40</v>
      </c>
      <c r="E82" s="43"/>
      <c r="F82" s="21">
        <f t="shared" si="12"/>
        <v>1023</v>
      </c>
      <c r="G82" s="21">
        <f t="shared" si="13"/>
        <v>5</v>
      </c>
      <c r="H82" s="23">
        <f t="shared" si="15"/>
        <v>204.6</v>
      </c>
      <c r="I82" s="143">
        <f t="shared" si="16"/>
        <v>268</v>
      </c>
      <c r="J82" s="143">
        <f t="shared" si="17"/>
        <v>556</v>
      </c>
      <c r="K82" s="84"/>
      <c r="L82" s="19">
        <v>221</v>
      </c>
      <c r="M82" s="19">
        <v>151</v>
      </c>
      <c r="N82" s="19">
        <v>184</v>
      </c>
      <c r="O82" s="19">
        <v>268</v>
      </c>
      <c r="P82" s="19">
        <v>199</v>
      </c>
      <c r="Q82" s="21">
        <f t="shared" si="18"/>
        <v>1023</v>
      </c>
      <c r="R82" s="27"/>
      <c r="S82" s="16"/>
      <c r="T82" s="16"/>
      <c r="U82" s="16"/>
      <c r="V82" s="16"/>
      <c r="W82" s="16"/>
      <c r="X82" s="16"/>
    </row>
    <row r="83" spans="1:24" x14ac:dyDescent="0.3">
      <c r="A83" s="29" t="s">
        <v>309</v>
      </c>
      <c r="B83" s="9">
        <v>15</v>
      </c>
      <c r="C83" s="9" t="s">
        <v>29</v>
      </c>
      <c r="D83" s="602"/>
      <c r="E83" s="42"/>
      <c r="F83" s="21">
        <f t="shared" si="12"/>
        <v>973</v>
      </c>
      <c r="G83" s="21">
        <f t="shared" si="13"/>
        <v>5</v>
      </c>
      <c r="H83" s="23">
        <f t="shared" si="15"/>
        <v>194.6</v>
      </c>
      <c r="I83" s="143">
        <f t="shared" si="16"/>
        <v>227</v>
      </c>
      <c r="J83" s="143">
        <f t="shared" si="17"/>
        <v>557</v>
      </c>
      <c r="K83" s="83"/>
      <c r="L83" s="32">
        <v>158</v>
      </c>
      <c r="M83" s="32">
        <v>227</v>
      </c>
      <c r="N83" s="32">
        <v>172</v>
      </c>
      <c r="O83" s="32">
        <v>191</v>
      </c>
      <c r="P83" s="32">
        <v>225</v>
      </c>
      <c r="Q83" s="31">
        <f t="shared" si="18"/>
        <v>973</v>
      </c>
      <c r="R83" s="31">
        <f t="shared" si="14"/>
        <v>1996</v>
      </c>
      <c r="S83" s="16"/>
      <c r="T83" s="16"/>
      <c r="U83" s="16"/>
      <c r="V83" s="16"/>
      <c r="W83" s="16"/>
      <c r="X83" s="16"/>
    </row>
    <row r="84" spans="1:24" x14ac:dyDescent="0.3">
      <c r="A84" s="36" t="s">
        <v>515</v>
      </c>
      <c r="B84" s="9">
        <v>15</v>
      </c>
      <c r="C84" s="9" t="s">
        <v>29</v>
      </c>
      <c r="D84" s="592">
        <v>41</v>
      </c>
      <c r="E84" s="43"/>
      <c r="F84" s="21">
        <f t="shared" si="12"/>
        <v>1006</v>
      </c>
      <c r="G84" s="21">
        <f t="shared" si="13"/>
        <v>5</v>
      </c>
      <c r="H84" s="23">
        <f t="shared" ref="H84:H99" si="19">F84/G84</f>
        <v>201.2</v>
      </c>
      <c r="I84" s="143">
        <f t="shared" ref="I84:I99" si="20">MAX(L84:P84,S84:U84,X84)</f>
        <v>226</v>
      </c>
      <c r="J84" s="143">
        <f t="shared" ref="J84:J99" si="21">MAX(SUM(L84:N84),SUM(S84:U84))</f>
        <v>576</v>
      </c>
      <c r="K84" s="84"/>
      <c r="L84" s="19">
        <v>203</v>
      </c>
      <c r="M84" s="19">
        <v>193</v>
      </c>
      <c r="N84" s="19">
        <v>180</v>
      </c>
      <c r="O84" s="19">
        <v>204</v>
      </c>
      <c r="P84" s="19">
        <v>226</v>
      </c>
      <c r="Q84" s="21">
        <f t="shared" ref="Q84:Q99" si="22">SUM(L84:P84)</f>
        <v>1006</v>
      </c>
      <c r="R84" s="27"/>
      <c r="S84" s="16"/>
      <c r="T84" s="16"/>
      <c r="U84" s="16"/>
      <c r="V84" s="16"/>
      <c r="W84" s="16"/>
      <c r="X84" s="16"/>
    </row>
    <row r="85" spans="1:24" x14ac:dyDescent="0.3">
      <c r="A85" s="29" t="s">
        <v>603</v>
      </c>
      <c r="B85" s="9">
        <v>15</v>
      </c>
      <c r="C85" s="9" t="s">
        <v>29</v>
      </c>
      <c r="D85" s="602"/>
      <c r="E85" s="42"/>
      <c r="F85" s="21">
        <f t="shared" si="12"/>
        <v>988</v>
      </c>
      <c r="G85" s="21">
        <f t="shared" si="13"/>
        <v>5</v>
      </c>
      <c r="H85" s="23">
        <f t="shared" si="19"/>
        <v>197.6</v>
      </c>
      <c r="I85" s="143">
        <f t="shared" si="20"/>
        <v>215</v>
      </c>
      <c r="J85" s="143">
        <f t="shared" si="21"/>
        <v>587</v>
      </c>
      <c r="K85" s="83"/>
      <c r="L85" s="32">
        <v>191</v>
      </c>
      <c r="M85" s="32">
        <v>181</v>
      </c>
      <c r="N85" s="32">
        <v>215</v>
      </c>
      <c r="O85" s="32">
        <v>212</v>
      </c>
      <c r="P85" s="32">
        <v>189</v>
      </c>
      <c r="Q85" s="31">
        <f t="shared" si="22"/>
        <v>988</v>
      </c>
      <c r="R85" s="31">
        <f t="shared" si="14"/>
        <v>1994</v>
      </c>
      <c r="S85" s="16"/>
      <c r="T85" s="16"/>
      <c r="U85" s="16"/>
      <c r="V85" s="16"/>
      <c r="W85" s="16"/>
      <c r="X85" s="16"/>
    </row>
    <row r="86" spans="1:24" x14ac:dyDescent="0.3">
      <c r="A86" s="36" t="s">
        <v>274</v>
      </c>
      <c r="B86" s="9">
        <v>15</v>
      </c>
      <c r="C86" s="9" t="s">
        <v>29</v>
      </c>
      <c r="D86" s="592">
        <v>42</v>
      </c>
      <c r="E86" s="43"/>
      <c r="F86" s="21">
        <f t="shared" si="12"/>
        <v>880</v>
      </c>
      <c r="G86" s="21">
        <f t="shared" si="13"/>
        <v>5</v>
      </c>
      <c r="H86" s="23">
        <f t="shared" si="19"/>
        <v>176</v>
      </c>
      <c r="I86" s="143">
        <f t="shared" si="20"/>
        <v>193</v>
      </c>
      <c r="J86" s="143">
        <f t="shared" si="21"/>
        <v>536</v>
      </c>
      <c r="K86" s="84"/>
      <c r="L86" s="19">
        <v>182</v>
      </c>
      <c r="M86" s="19">
        <v>193</v>
      </c>
      <c r="N86" s="19">
        <v>161</v>
      </c>
      <c r="O86" s="19">
        <v>163</v>
      </c>
      <c r="P86" s="19">
        <v>181</v>
      </c>
      <c r="Q86" s="21">
        <f t="shared" si="22"/>
        <v>880</v>
      </c>
      <c r="R86" s="27"/>
      <c r="S86" s="16"/>
      <c r="T86" s="16"/>
      <c r="U86" s="16"/>
      <c r="V86" s="16"/>
      <c r="W86" s="16"/>
      <c r="X86" s="16"/>
    </row>
    <row r="87" spans="1:24" x14ac:dyDescent="0.3">
      <c r="A87" s="29" t="s">
        <v>604</v>
      </c>
      <c r="B87" s="9">
        <v>15</v>
      </c>
      <c r="C87" s="9" t="s">
        <v>29</v>
      </c>
      <c r="D87" s="602"/>
      <c r="E87" s="42"/>
      <c r="F87" s="21">
        <f t="shared" si="12"/>
        <v>1101</v>
      </c>
      <c r="G87" s="21">
        <f t="shared" si="13"/>
        <v>5</v>
      </c>
      <c r="H87" s="23">
        <f t="shared" si="19"/>
        <v>220.2</v>
      </c>
      <c r="I87" s="143">
        <f t="shared" si="20"/>
        <v>245</v>
      </c>
      <c r="J87" s="143">
        <f t="shared" si="21"/>
        <v>653</v>
      </c>
      <c r="K87" s="83"/>
      <c r="L87" s="32">
        <v>194</v>
      </c>
      <c r="M87" s="32">
        <v>245</v>
      </c>
      <c r="N87" s="32">
        <v>214</v>
      </c>
      <c r="O87" s="32">
        <v>223</v>
      </c>
      <c r="P87" s="32">
        <v>225</v>
      </c>
      <c r="Q87" s="31">
        <f t="shared" si="22"/>
        <v>1101</v>
      </c>
      <c r="R87" s="31">
        <f t="shared" si="14"/>
        <v>1981</v>
      </c>
      <c r="S87" s="16"/>
      <c r="T87" s="16"/>
      <c r="U87" s="16"/>
      <c r="V87" s="16"/>
      <c r="W87" s="16"/>
      <c r="X87" s="16"/>
    </row>
    <row r="88" spans="1:24" x14ac:dyDescent="0.3">
      <c r="A88" s="36" t="s">
        <v>188</v>
      </c>
      <c r="B88" s="9">
        <v>15</v>
      </c>
      <c r="C88" s="9" t="s">
        <v>29</v>
      </c>
      <c r="D88" s="592">
        <v>43</v>
      </c>
      <c r="E88" s="43"/>
      <c r="F88" s="21">
        <f t="shared" si="12"/>
        <v>983</v>
      </c>
      <c r="G88" s="21">
        <f t="shared" si="13"/>
        <v>5</v>
      </c>
      <c r="H88" s="23">
        <f t="shared" si="19"/>
        <v>196.6</v>
      </c>
      <c r="I88" s="143">
        <f t="shared" si="20"/>
        <v>231</v>
      </c>
      <c r="J88" s="143">
        <f t="shared" si="21"/>
        <v>630</v>
      </c>
      <c r="K88" s="84"/>
      <c r="L88" s="19">
        <v>181</v>
      </c>
      <c r="M88" s="19">
        <v>231</v>
      </c>
      <c r="N88" s="19">
        <v>218</v>
      </c>
      <c r="O88" s="19">
        <v>170</v>
      </c>
      <c r="P88" s="19">
        <v>183</v>
      </c>
      <c r="Q88" s="21">
        <f t="shared" si="22"/>
        <v>983</v>
      </c>
      <c r="R88" s="27"/>
      <c r="S88" s="16"/>
      <c r="T88" s="16"/>
      <c r="U88" s="16"/>
      <c r="V88" s="16"/>
      <c r="W88" s="16"/>
      <c r="X88" s="16"/>
    </row>
    <row r="89" spans="1:24" x14ac:dyDescent="0.3">
      <c r="A89" s="29" t="s">
        <v>270</v>
      </c>
      <c r="B89" s="9">
        <v>15</v>
      </c>
      <c r="C89" s="9" t="s">
        <v>29</v>
      </c>
      <c r="D89" s="602"/>
      <c r="E89" s="42"/>
      <c r="F89" s="21">
        <f t="shared" si="12"/>
        <v>963</v>
      </c>
      <c r="G89" s="21">
        <f t="shared" si="13"/>
        <v>5</v>
      </c>
      <c r="H89" s="23">
        <f t="shared" si="19"/>
        <v>192.6</v>
      </c>
      <c r="I89" s="143">
        <f t="shared" si="20"/>
        <v>237</v>
      </c>
      <c r="J89" s="143">
        <f t="shared" si="21"/>
        <v>601</v>
      </c>
      <c r="K89" s="83"/>
      <c r="L89" s="32">
        <v>189</v>
      </c>
      <c r="M89" s="32">
        <v>237</v>
      </c>
      <c r="N89" s="32">
        <v>175</v>
      </c>
      <c r="O89" s="32">
        <v>168</v>
      </c>
      <c r="P89" s="32">
        <v>194</v>
      </c>
      <c r="Q89" s="31">
        <f t="shared" si="22"/>
        <v>963</v>
      </c>
      <c r="R89" s="31">
        <f t="shared" si="14"/>
        <v>1946</v>
      </c>
      <c r="S89" s="16"/>
      <c r="T89" s="16"/>
      <c r="U89" s="16"/>
      <c r="V89" s="16"/>
      <c r="W89" s="16"/>
      <c r="X89" s="16"/>
    </row>
    <row r="90" spans="1:24" x14ac:dyDescent="0.3">
      <c r="A90" s="36" t="s">
        <v>283</v>
      </c>
      <c r="B90" s="9">
        <v>15</v>
      </c>
      <c r="C90" s="9" t="s">
        <v>29</v>
      </c>
      <c r="D90" s="592">
        <v>44</v>
      </c>
      <c r="E90" s="43"/>
      <c r="F90" s="21">
        <f t="shared" si="12"/>
        <v>905</v>
      </c>
      <c r="G90" s="21">
        <f t="shared" si="13"/>
        <v>5</v>
      </c>
      <c r="H90" s="23">
        <f t="shared" si="19"/>
        <v>181</v>
      </c>
      <c r="I90" s="143">
        <f t="shared" si="20"/>
        <v>221</v>
      </c>
      <c r="J90" s="143">
        <f t="shared" si="21"/>
        <v>582</v>
      </c>
      <c r="K90" s="84"/>
      <c r="L90" s="19">
        <v>170</v>
      </c>
      <c r="M90" s="19">
        <v>221</v>
      </c>
      <c r="N90" s="19">
        <v>191</v>
      </c>
      <c r="O90" s="19">
        <v>163</v>
      </c>
      <c r="P90" s="19">
        <v>160</v>
      </c>
      <c r="Q90" s="21">
        <f t="shared" si="22"/>
        <v>905</v>
      </c>
      <c r="R90" s="27"/>
      <c r="S90" s="16"/>
      <c r="T90" s="16"/>
      <c r="U90" s="16"/>
      <c r="V90" s="16"/>
      <c r="W90" s="16"/>
      <c r="X90" s="16"/>
    </row>
    <row r="91" spans="1:24" x14ac:dyDescent="0.3">
      <c r="A91" s="29" t="s">
        <v>605</v>
      </c>
      <c r="B91" s="9">
        <v>15</v>
      </c>
      <c r="C91" s="9" t="s">
        <v>29</v>
      </c>
      <c r="D91" s="602"/>
      <c r="E91" s="42"/>
      <c r="F91" s="21">
        <f t="shared" si="12"/>
        <v>1031</v>
      </c>
      <c r="G91" s="21">
        <f t="shared" si="13"/>
        <v>5</v>
      </c>
      <c r="H91" s="23">
        <f t="shared" si="19"/>
        <v>206.2</v>
      </c>
      <c r="I91" s="143">
        <f t="shared" si="20"/>
        <v>225</v>
      </c>
      <c r="J91" s="143">
        <f t="shared" si="21"/>
        <v>635</v>
      </c>
      <c r="K91" s="83"/>
      <c r="L91" s="32">
        <v>196</v>
      </c>
      <c r="M91" s="32">
        <v>225</v>
      </c>
      <c r="N91" s="32">
        <v>214</v>
      </c>
      <c r="O91" s="32">
        <v>214</v>
      </c>
      <c r="P91" s="32">
        <v>182</v>
      </c>
      <c r="Q91" s="31">
        <f t="shared" si="22"/>
        <v>1031</v>
      </c>
      <c r="R91" s="31">
        <f t="shared" si="14"/>
        <v>1936</v>
      </c>
      <c r="S91" s="16"/>
      <c r="T91" s="16"/>
      <c r="U91" s="16"/>
      <c r="V91" s="16"/>
      <c r="W91" s="16"/>
      <c r="X91" s="16"/>
    </row>
    <row r="92" spans="1:24" x14ac:dyDescent="0.3">
      <c r="A92" s="36" t="s">
        <v>276</v>
      </c>
      <c r="B92" s="9">
        <v>15</v>
      </c>
      <c r="C92" s="9" t="s">
        <v>29</v>
      </c>
      <c r="D92" s="592">
        <v>45</v>
      </c>
      <c r="E92" s="43"/>
      <c r="F92" s="21">
        <f t="shared" si="12"/>
        <v>968</v>
      </c>
      <c r="G92" s="21">
        <f t="shared" si="13"/>
        <v>5</v>
      </c>
      <c r="H92" s="23">
        <f t="shared" si="19"/>
        <v>193.6</v>
      </c>
      <c r="I92" s="143">
        <f t="shared" si="20"/>
        <v>258</v>
      </c>
      <c r="J92" s="143">
        <f t="shared" si="21"/>
        <v>539</v>
      </c>
      <c r="K92" s="84"/>
      <c r="L92" s="19">
        <v>145</v>
      </c>
      <c r="M92" s="19">
        <v>214</v>
      </c>
      <c r="N92" s="19">
        <v>180</v>
      </c>
      <c r="O92" s="19">
        <v>171</v>
      </c>
      <c r="P92" s="19">
        <v>258</v>
      </c>
      <c r="Q92" s="21">
        <f t="shared" si="22"/>
        <v>968</v>
      </c>
      <c r="R92" s="27"/>
      <c r="S92" s="16"/>
      <c r="T92" s="16"/>
      <c r="U92" s="16"/>
      <c r="V92" s="16"/>
      <c r="W92" s="16"/>
      <c r="X92" s="16"/>
    </row>
    <row r="93" spans="1:24" x14ac:dyDescent="0.3">
      <c r="A93" s="29" t="s">
        <v>606</v>
      </c>
      <c r="B93" s="9">
        <v>15</v>
      </c>
      <c r="C93" s="9" t="s">
        <v>29</v>
      </c>
      <c r="D93" s="602"/>
      <c r="E93" s="42"/>
      <c r="F93" s="21">
        <f t="shared" si="12"/>
        <v>956</v>
      </c>
      <c r="G93" s="21">
        <f t="shared" si="13"/>
        <v>5</v>
      </c>
      <c r="H93" s="23">
        <f t="shared" si="19"/>
        <v>191.2</v>
      </c>
      <c r="I93" s="143">
        <f t="shared" si="20"/>
        <v>214</v>
      </c>
      <c r="J93" s="143">
        <f t="shared" si="21"/>
        <v>615</v>
      </c>
      <c r="K93" s="83"/>
      <c r="L93" s="32">
        <v>206</v>
      </c>
      <c r="M93" s="32">
        <v>195</v>
      </c>
      <c r="N93" s="32">
        <v>214</v>
      </c>
      <c r="O93" s="32">
        <v>170</v>
      </c>
      <c r="P93" s="32">
        <v>171</v>
      </c>
      <c r="Q93" s="31">
        <f t="shared" si="22"/>
        <v>956</v>
      </c>
      <c r="R93" s="31">
        <f t="shared" si="14"/>
        <v>1924</v>
      </c>
      <c r="S93" s="16"/>
      <c r="T93" s="16"/>
      <c r="U93" s="16"/>
      <c r="V93" s="16"/>
      <c r="W93" s="16"/>
      <c r="X93" s="16"/>
    </row>
    <row r="94" spans="1:24" x14ac:dyDescent="0.3">
      <c r="A94" s="36" t="s">
        <v>243</v>
      </c>
      <c r="B94" s="9">
        <v>15</v>
      </c>
      <c r="C94" s="9" t="s">
        <v>29</v>
      </c>
      <c r="D94" s="592">
        <v>46</v>
      </c>
      <c r="E94" s="43"/>
      <c r="F94" s="21">
        <f t="shared" si="12"/>
        <v>950</v>
      </c>
      <c r="G94" s="21">
        <f t="shared" si="13"/>
        <v>5</v>
      </c>
      <c r="H94" s="23">
        <f t="shared" si="19"/>
        <v>190</v>
      </c>
      <c r="I94" s="143">
        <f t="shared" si="20"/>
        <v>212</v>
      </c>
      <c r="J94" s="143">
        <f t="shared" si="21"/>
        <v>581</v>
      </c>
      <c r="K94" s="84"/>
      <c r="L94" s="19">
        <v>176</v>
      </c>
      <c r="M94" s="19">
        <v>193</v>
      </c>
      <c r="N94" s="19">
        <v>212</v>
      </c>
      <c r="O94" s="19">
        <v>212</v>
      </c>
      <c r="P94" s="19">
        <v>157</v>
      </c>
      <c r="Q94" s="21">
        <f t="shared" si="22"/>
        <v>950</v>
      </c>
      <c r="R94" s="27"/>
      <c r="S94" s="16"/>
      <c r="T94" s="16"/>
      <c r="U94" s="16"/>
      <c r="V94" s="16"/>
      <c r="W94" s="16"/>
      <c r="X94" s="16"/>
    </row>
    <row r="95" spans="1:24" x14ac:dyDescent="0.3">
      <c r="A95" s="29" t="s">
        <v>607</v>
      </c>
      <c r="B95" s="9">
        <v>15</v>
      </c>
      <c r="C95" s="9" t="s">
        <v>29</v>
      </c>
      <c r="D95" s="602"/>
      <c r="E95" s="42"/>
      <c r="F95" s="21">
        <f t="shared" si="12"/>
        <v>956</v>
      </c>
      <c r="G95" s="21">
        <f t="shared" si="13"/>
        <v>5</v>
      </c>
      <c r="H95" s="23">
        <f t="shared" si="19"/>
        <v>191.2</v>
      </c>
      <c r="I95" s="143">
        <f t="shared" si="20"/>
        <v>244</v>
      </c>
      <c r="J95" s="143">
        <f t="shared" si="21"/>
        <v>581</v>
      </c>
      <c r="K95" s="83"/>
      <c r="L95" s="32">
        <v>185</v>
      </c>
      <c r="M95" s="32">
        <v>152</v>
      </c>
      <c r="N95" s="32">
        <v>244</v>
      </c>
      <c r="O95" s="32">
        <v>206</v>
      </c>
      <c r="P95" s="32">
        <v>169</v>
      </c>
      <c r="Q95" s="31">
        <f t="shared" si="22"/>
        <v>956</v>
      </c>
      <c r="R95" s="31">
        <f t="shared" si="14"/>
        <v>1906</v>
      </c>
      <c r="S95" s="16"/>
      <c r="T95" s="16"/>
      <c r="U95" s="16"/>
      <c r="V95" s="16"/>
      <c r="W95" s="16"/>
      <c r="X95" s="16"/>
    </row>
    <row r="96" spans="1:24" x14ac:dyDescent="0.3">
      <c r="A96" s="36" t="s">
        <v>608</v>
      </c>
      <c r="B96" s="9">
        <v>15</v>
      </c>
      <c r="C96" s="9" t="s">
        <v>29</v>
      </c>
      <c r="D96" s="592">
        <v>47</v>
      </c>
      <c r="E96" s="43"/>
      <c r="F96" s="21">
        <f t="shared" si="12"/>
        <v>920</v>
      </c>
      <c r="G96" s="21">
        <f t="shared" si="13"/>
        <v>5</v>
      </c>
      <c r="H96" s="23">
        <f t="shared" si="19"/>
        <v>184</v>
      </c>
      <c r="I96" s="143">
        <f t="shared" si="20"/>
        <v>214</v>
      </c>
      <c r="J96" s="143">
        <f t="shared" si="21"/>
        <v>593</v>
      </c>
      <c r="K96" s="84"/>
      <c r="L96" s="19">
        <v>214</v>
      </c>
      <c r="M96" s="19">
        <v>206</v>
      </c>
      <c r="N96" s="19">
        <v>173</v>
      </c>
      <c r="O96" s="19">
        <v>167</v>
      </c>
      <c r="P96" s="19">
        <v>160</v>
      </c>
      <c r="Q96" s="21">
        <f t="shared" si="22"/>
        <v>920</v>
      </c>
      <c r="R96" s="27"/>
      <c r="S96" s="16"/>
      <c r="T96" s="16"/>
      <c r="U96" s="16"/>
      <c r="V96" s="16"/>
      <c r="W96" s="16"/>
      <c r="X96" s="16"/>
    </row>
    <row r="97" spans="1:29" x14ac:dyDescent="0.3">
      <c r="A97" s="29" t="s">
        <v>609</v>
      </c>
      <c r="B97" s="9">
        <v>15</v>
      </c>
      <c r="C97" s="9" t="s">
        <v>29</v>
      </c>
      <c r="D97" s="602"/>
      <c r="E97" s="42"/>
      <c r="F97" s="21">
        <f t="shared" si="12"/>
        <v>971</v>
      </c>
      <c r="G97" s="21">
        <f t="shared" si="13"/>
        <v>5</v>
      </c>
      <c r="H97" s="23">
        <f t="shared" si="19"/>
        <v>194.2</v>
      </c>
      <c r="I97" s="143">
        <f t="shared" si="20"/>
        <v>232</v>
      </c>
      <c r="J97" s="143">
        <f t="shared" si="21"/>
        <v>572</v>
      </c>
      <c r="K97" s="83"/>
      <c r="L97" s="32">
        <v>232</v>
      </c>
      <c r="M97" s="32">
        <v>169</v>
      </c>
      <c r="N97" s="32">
        <v>171</v>
      </c>
      <c r="O97" s="32">
        <v>203</v>
      </c>
      <c r="P97" s="32">
        <v>196</v>
      </c>
      <c r="Q97" s="31">
        <f t="shared" si="22"/>
        <v>971</v>
      </c>
      <c r="R97" s="31">
        <f t="shared" si="14"/>
        <v>1891</v>
      </c>
      <c r="S97" s="16"/>
      <c r="T97" s="16"/>
      <c r="U97" s="16"/>
      <c r="V97" s="16"/>
      <c r="W97" s="16"/>
      <c r="X97" s="16"/>
    </row>
    <row r="98" spans="1:29" x14ac:dyDescent="0.3">
      <c r="A98" s="36" t="s">
        <v>610</v>
      </c>
      <c r="B98" s="9">
        <v>15</v>
      </c>
      <c r="C98" s="9" t="s">
        <v>29</v>
      </c>
      <c r="D98" s="592">
        <v>48</v>
      </c>
      <c r="E98" s="43"/>
      <c r="F98" s="21">
        <f t="shared" si="12"/>
        <v>882</v>
      </c>
      <c r="G98" s="21">
        <f t="shared" si="13"/>
        <v>5</v>
      </c>
      <c r="H98" s="23">
        <f t="shared" si="19"/>
        <v>176.4</v>
      </c>
      <c r="I98" s="143">
        <f t="shared" si="20"/>
        <v>201</v>
      </c>
      <c r="J98" s="143">
        <f t="shared" si="21"/>
        <v>498</v>
      </c>
      <c r="K98" s="84"/>
      <c r="L98" s="19">
        <v>169</v>
      </c>
      <c r="M98" s="19">
        <v>169</v>
      </c>
      <c r="N98" s="19">
        <v>160</v>
      </c>
      <c r="O98" s="19">
        <v>201</v>
      </c>
      <c r="P98" s="19">
        <v>183</v>
      </c>
      <c r="Q98" s="21">
        <f t="shared" si="22"/>
        <v>882</v>
      </c>
      <c r="R98" s="27"/>
      <c r="S98" s="16"/>
      <c r="T98" s="16"/>
      <c r="U98" s="16"/>
      <c r="V98" s="16"/>
      <c r="W98" s="16"/>
      <c r="X98" s="16"/>
    </row>
    <row r="99" spans="1:29" x14ac:dyDescent="0.3">
      <c r="A99" s="29" t="s">
        <v>611</v>
      </c>
      <c r="B99" s="9">
        <v>15</v>
      </c>
      <c r="C99" s="9" t="s">
        <v>29</v>
      </c>
      <c r="D99" s="602"/>
      <c r="E99" s="42"/>
      <c r="F99" s="21">
        <f t="shared" si="12"/>
        <v>782</v>
      </c>
      <c r="G99" s="21">
        <f t="shared" si="13"/>
        <v>5</v>
      </c>
      <c r="H99" s="23">
        <f t="shared" si="19"/>
        <v>156.4</v>
      </c>
      <c r="I99" s="143">
        <f t="shared" si="20"/>
        <v>195</v>
      </c>
      <c r="J99" s="143">
        <f t="shared" si="21"/>
        <v>503</v>
      </c>
      <c r="K99" s="83"/>
      <c r="L99" s="32">
        <v>195</v>
      </c>
      <c r="M99" s="32">
        <v>154</v>
      </c>
      <c r="N99" s="32">
        <v>154</v>
      </c>
      <c r="O99" s="32">
        <v>119</v>
      </c>
      <c r="P99" s="32">
        <v>160</v>
      </c>
      <c r="Q99" s="31">
        <f t="shared" si="22"/>
        <v>782</v>
      </c>
      <c r="R99" s="31">
        <f t="shared" si="14"/>
        <v>1664</v>
      </c>
      <c r="S99" s="16"/>
      <c r="T99" s="16"/>
      <c r="U99" s="16"/>
      <c r="V99" s="16"/>
      <c r="W99" s="16"/>
      <c r="X99" s="16"/>
    </row>
    <row r="100" spans="1:29" x14ac:dyDescent="0.3">
      <c r="A100" s="84"/>
      <c r="B100" s="84"/>
      <c r="C100" s="84"/>
      <c r="D100" s="299"/>
      <c r="E100" s="16"/>
      <c r="F100" s="21">
        <f>SUM(F4:F99)</f>
        <v>129541</v>
      </c>
      <c r="G100" s="21">
        <f>SUM(G4:G99)</f>
        <v>602</v>
      </c>
      <c r="H100" s="23">
        <f t="shared" si="0"/>
        <v>215.18438538205979</v>
      </c>
      <c r="I100" s="141"/>
      <c r="J100" s="141"/>
      <c r="K100" s="84"/>
      <c r="L100" s="19">
        <f>AVERAGE(L4:L99)</f>
        <v>214.80208333333334</v>
      </c>
      <c r="M100" s="19">
        <f>AVERAGE(M4:M99)</f>
        <v>215.54166666666666</v>
      </c>
      <c r="N100" s="19">
        <f>AVERAGE(N4:N99)</f>
        <v>212</v>
      </c>
      <c r="O100" s="19">
        <f>AVERAGE(O4:O99)</f>
        <v>216.625</v>
      </c>
      <c r="P100" s="19">
        <f>AVERAGE(P4:P99)</f>
        <v>211.46875</v>
      </c>
      <c r="Q100" s="21"/>
      <c r="R100" s="21"/>
      <c r="S100" s="19">
        <f>AVERAGE(S4:S99)</f>
        <v>223.02631578947367</v>
      </c>
      <c r="T100" s="19">
        <f>AVERAGE(T4:T99)</f>
        <v>220.81578947368422</v>
      </c>
      <c r="U100" s="19">
        <f>AVERAGE(U4:U99)</f>
        <v>215.05263157894737</v>
      </c>
      <c r="V100" s="16"/>
      <c r="W100" s="19"/>
      <c r="X100" s="19">
        <f>AVERAGE(X4:X99)</f>
        <v>217.625</v>
      </c>
    </row>
    <row r="101" spans="1:29" x14ac:dyDescent="0.3">
      <c r="AA101" s="20"/>
      <c r="AB101" s="20"/>
      <c r="AC101" s="141"/>
    </row>
    <row r="102" spans="1:29" x14ac:dyDescent="0.3">
      <c r="A102" s="591" t="s">
        <v>50</v>
      </c>
      <c r="B102" s="591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</row>
    <row r="103" spans="1:29" x14ac:dyDescent="0.3">
      <c r="A103" s="591"/>
      <c r="B103" s="591"/>
      <c r="C103" s="591"/>
      <c r="D103" s="591"/>
      <c r="E103" s="591"/>
      <c r="F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</row>
    <row r="104" spans="1:29" x14ac:dyDescent="0.3">
      <c r="A104" s="24" t="s">
        <v>0</v>
      </c>
      <c r="B104" s="24"/>
      <c r="C104" s="24"/>
      <c r="D104" s="22" t="s">
        <v>2</v>
      </c>
      <c r="E104" s="24" t="s">
        <v>3</v>
      </c>
      <c r="F104" s="24" t="s">
        <v>4</v>
      </c>
      <c r="G104" s="24" t="s">
        <v>5</v>
      </c>
      <c r="H104" s="24" t="s">
        <v>6</v>
      </c>
      <c r="I104" s="24"/>
      <c r="J104" s="24"/>
      <c r="K104" s="24" t="s">
        <v>11</v>
      </c>
      <c r="L104" s="24">
        <v>1</v>
      </c>
      <c r="M104" s="24">
        <v>2</v>
      </c>
      <c r="N104" s="24">
        <v>3</v>
      </c>
      <c r="O104" s="24">
        <v>4</v>
      </c>
      <c r="P104" s="24">
        <v>5</v>
      </c>
      <c r="Q104" s="24" t="s">
        <v>8</v>
      </c>
      <c r="R104" s="24" t="s">
        <v>10</v>
      </c>
      <c r="S104" s="24">
        <v>6</v>
      </c>
      <c r="T104" s="24">
        <v>7</v>
      </c>
      <c r="U104" s="24">
        <v>8</v>
      </c>
      <c r="V104" s="24" t="s">
        <v>8</v>
      </c>
      <c r="W104" s="24" t="s">
        <v>10</v>
      </c>
      <c r="X104" s="24">
        <v>9</v>
      </c>
    </row>
    <row r="105" spans="1:29" x14ac:dyDescent="0.3">
      <c r="A105" s="25" t="s">
        <v>446</v>
      </c>
      <c r="B105" s="9">
        <v>15</v>
      </c>
      <c r="C105" s="9" t="s">
        <v>29</v>
      </c>
      <c r="D105" s="592">
        <v>1</v>
      </c>
      <c r="E105" s="40">
        <v>400</v>
      </c>
      <c r="F105" s="21">
        <f>SUM(L105:P105)+SUM(S105:U105)+X105</f>
        <v>1539</v>
      </c>
      <c r="G105" s="21">
        <f>COUNT(L105,M105,N105,O105,P105,S105,T105,U105,X105)</f>
        <v>9</v>
      </c>
      <c r="H105" s="23">
        <f>F105/G105</f>
        <v>171</v>
      </c>
      <c r="I105" s="143">
        <f t="shared" ref="I105:I156" si="23">MAX(L105:P105,S105:U105,X105)</f>
        <v>211</v>
      </c>
      <c r="J105" s="143">
        <f t="shared" ref="J105:J156" si="24">MAX(SUM(L105:N105),SUM(S105:U105))</f>
        <v>548</v>
      </c>
      <c r="K105" s="595">
        <v>72</v>
      </c>
      <c r="L105" s="26">
        <v>206</v>
      </c>
      <c r="M105" s="26">
        <v>146</v>
      </c>
      <c r="N105" s="26">
        <v>196</v>
      </c>
      <c r="O105" s="26">
        <v>211</v>
      </c>
      <c r="P105" s="26">
        <v>123</v>
      </c>
      <c r="Q105" s="27">
        <f t="shared" ref="Q105:Q156" si="25">SUM(L105:P105)</f>
        <v>882</v>
      </c>
      <c r="R105" s="27"/>
      <c r="S105" s="28">
        <v>153</v>
      </c>
      <c r="T105" s="28">
        <v>167</v>
      </c>
      <c r="U105" s="28">
        <v>173</v>
      </c>
      <c r="V105" s="27">
        <f>SUM(Q105:U105)-R105</f>
        <v>1375</v>
      </c>
      <c r="W105" s="27"/>
      <c r="X105" s="44">
        <v>164</v>
      </c>
    </row>
    <row r="106" spans="1:29" x14ac:dyDescent="0.3">
      <c r="A106" s="29" t="s">
        <v>120</v>
      </c>
      <c r="B106" s="9">
        <v>15</v>
      </c>
      <c r="C106" s="9" t="s">
        <v>29</v>
      </c>
      <c r="D106" s="602"/>
      <c r="E106" s="41"/>
      <c r="F106" s="21">
        <f t="shared" ref="F106:F169" si="26">SUM(L106:P106)+SUM(S106:U106)+X106</f>
        <v>1787</v>
      </c>
      <c r="G106" s="21">
        <f t="shared" ref="G106:G169" si="27">COUNT(L106,M106,N106,O106,P106,S106,T106,U106,X106)</f>
        <v>9</v>
      </c>
      <c r="H106" s="23">
        <f t="shared" ref="H106:H156" si="28">F106/G106</f>
        <v>198.55555555555554</v>
      </c>
      <c r="I106" s="143">
        <f t="shared" si="23"/>
        <v>227</v>
      </c>
      <c r="J106" s="143">
        <f t="shared" si="24"/>
        <v>643</v>
      </c>
      <c r="K106" s="607"/>
      <c r="L106" s="300">
        <v>213</v>
      </c>
      <c r="M106" s="300">
        <v>227</v>
      </c>
      <c r="N106" s="300">
        <v>203</v>
      </c>
      <c r="O106" s="300">
        <v>162</v>
      </c>
      <c r="P106" s="300">
        <v>208</v>
      </c>
      <c r="Q106" s="31">
        <f t="shared" si="25"/>
        <v>1013</v>
      </c>
      <c r="R106" s="31">
        <f>Q105+Q106+(K105*5)</f>
        <v>2255</v>
      </c>
      <c r="S106" s="300">
        <v>194</v>
      </c>
      <c r="T106" s="300">
        <v>179</v>
      </c>
      <c r="U106" s="300">
        <v>182</v>
      </c>
      <c r="V106" s="27">
        <f t="shared" ref="V106:V142" si="29">SUM(Q106:U106)-R106</f>
        <v>1568</v>
      </c>
      <c r="W106" s="31">
        <f>V105+V106+(K105*8)</f>
        <v>3519</v>
      </c>
      <c r="X106" s="45">
        <v>219</v>
      </c>
    </row>
    <row r="107" spans="1:29" x14ac:dyDescent="0.3">
      <c r="A107" s="25" t="s">
        <v>149</v>
      </c>
      <c r="B107" s="9">
        <v>15</v>
      </c>
      <c r="C107" s="9" t="s">
        <v>29</v>
      </c>
      <c r="D107" s="592">
        <v>2</v>
      </c>
      <c r="E107" s="40">
        <v>200</v>
      </c>
      <c r="F107" s="21">
        <f t="shared" si="26"/>
        <v>1870</v>
      </c>
      <c r="G107" s="21">
        <f t="shared" si="27"/>
        <v>9</v>
      </c>
      <c r="H107" s="23">
        <f t="shared" si="28"/>
        <v>207.77777777777777</v>
      </c>
      <c r="I107" s="143">
        <f t="shared" si="23"/>
        <v>267</v>
      </c>
      <c r="J107" s="143">
        <f t="shared" si="24"/>
        <v>696</v>
      </c>
      <c r="K107" s="595">
        <v>26</v>
      </c>
      <c r="L107" s="26">
        <v>214</v>
      </c>
      <c r="M107" s="26">
        <v>267</v>
      </c>
      <c r="N107" s="26">
        <v>215</v>
      </c>
      <c r="O107" s="26">
        <v>235</v>
      </c>
      <c r="P107" s="26">
        <v>215</v>
      </c>
      <c r="Q107" s="27">
        <f>SUM(L107:P107)</f>
        <v>1146</v>
      </c>
      <c r="R107" s="27"/>
      <c r="S107" s="26">
        <v>172</v>
      </c>
      <c r="T107" s="26">
        <v>157</v>
      </c>
      <c r="U107" s="26">
        <v>201</v>
      </c>
      <c r="V107" s="27">
        <f t="shared" si="29"/>
        <v>1676</v>
      </c>
      <c r="W107" s="27"/>
      <c r="X107" s="44">
        <v>194</v>
      </c>
    </row>
    <row r="108" spans="1:29" x14ac:dyDescent="0.3">
      <c r="A108" s="29" t="s">
        <v>612</v>
      </c>
      <c r="B108" s="9">
        <v>15</v>
      </c>
      <c r="C108" s="9" t="s">
        <v>29</v>
      </c>
      <c r="D108" s="602"/>
      <c r="E108" s="41"/>
      <c r="F108" s="21">
        <f t="shared" si="26"/>
        <v>1974</v>
      </c>
      <c r="G108" s="21">
        <f t="shared" si="27"/>
        <v>9</v>
      </c>
      <c r="H108" s="23">
        <f t="shared" si="28"/>
        <v>219.33333333333334</v>
      </c>
      <c r="I108" s="143">
        <f t="shared" si="23"/>
        <v>280</v>
      </c>
      <c r="J108" s="143">
        <f t="shared" si="24"/>
        <v>722</v>
      </c>
      <c r="K108" s="607"/>
      <c r="L108" s="300">
        <v>216</v>
      </c>
      <c r="M108" s="300">
        <v>280</v>
      </c>
      <c r="N108" s="300">
        <v>226</v>
      </c>
      <c r="O108" s="300">
        <v>212</v>
      </c>
      <c r="P108" s="300">
        <v>236</v>
      </c>
      <c r="Q108" s="31">
        <f>SUM(L108:P108)</f>
        <v>1170</v>
      </c>
      <c r="R108" s="31">
        <f>Q107+Q108+(K107*5)</f>
        <v>2446</v>
      </c>
      <c r="S108" s="300">
        <v>200</v>
      </c>
      <c r="T108" s="300">
        <v>223</v>
      </c>
      <c r="U108" s="300">
        <v>179</v>
      </c>
      <c r="V108" s="27">
        <f t="shared" si="29"/>
        <v>1772</v>
      </c>
      <c r="W108" s="31">
        <f>V107+V108+(K107*8)</f>
        <v>3656</v>
      </c>
      <c r="X108" s="45">
        <v>202</v>
      </c>
    </row>
    <row r="109" spans="1:29" x14ac:dyDescent="0.3">
      <c r="A109" s="25" t="s">
        <v>123</v>
      </c>
      <c r="B109" s="9">
        <v>15</v>
      </c>
      <c r="C109" s="9" t="s">
        <v>29</v>
      </c>
      <c r="D109" s="592">
        <v>3</v>
      </c>
      <c r="E109" s="40">
        <v>150</v>
      </c>
      <c r="F109" s="21">
        <f t="shared" si="26"/>
        <v>1973</v>
      </c>
      <c r="G109" s="21">
        <f t="shared" si="27"/>
        <v>9</v>
      </c>
      <c r="H109" s="23">
        <f t="shared" si="28"/>
        <v>219.22222222222223</v>
      </c>
      <c r="I109" s="413">
        <f t="shared" si="23"/>
        <v>300</v>
      </c>
      <c r="J109" s="143">
        <f t="shared" si="24"/>
        <v>733</v>
      </c>
      <c r="K109" s="595">
        <v>37</v>
      </c>
      <c r="L109" s="26">
        <v>300</v>
      </c>
      <c r="M109" s="26">
        <v>231</v>
      </c>
      <c r="N109" s="26">
        <v>202</v>
      </c>
      <c r="O109" s="26">
        <v>205</v>
      </c>
      <c r="P109" s="26">
        <v>226</v>
      </c>
      <c r="Q109" s="27">
        <f t="shared" si="25"/>
        <v>1164</v>
      </c>
      <c r="R109" s="27"/>
      <c r="S109" s="26">
        <v>226</v>
      </c>
      <c r="T109" s="26">
        <v>179</v>
      </c>
      <c r="U109" s="26">
        <v>216</v>
      </c>
      <c r="V109" s="27">
        <f t="shared" si="29"/>
        <v>1785</v>
      </c>
      <c r="W109" s="27"/>
      <c r="X109" s="44">
        <v>188</v>
      </c>
    </row>
    <row r="110" spans="1:29" x14ac:dyDescent="0.3">
      <c r="A110" s="29" t="s">
        <v>613</v>
      </c>
      <c r="B110" s="9">
        <v>15</v>
      </c>
      <c r="C110" s="9" t="s">
        <v>29</v>
      </c>
      <c r="D110" s="602"/>
      <c r="E110" s="41"/>
      <c r="F110" s="21">
        <f t="shared" si="26"/>
        <v>1402</v>
      </c>
      <c r="G110" s="21">
        <f t="shared" si="27"/>
        <v>9</v>
      </c>
      <c r="H110" s="23">
        <f t="shared" si="28"/>
        <v>155.77777777777777</v>
      </c>
      <c r="I110" s="143">
        <f t="shared" si="23"/>
        <v>177</v>
      </c>
      <c r="J110" s="143">
        <f t="shared" si="24"/>
        <v>492</v>
      </c>
      <c r="K110" s="607"/>
      <c r="L110" s="300">
        <v>175</v>
      </c>
      <c r="M110" s="300">
        <v>156</v>
      </c>
      <c r="N110" s="300">
        <v>161</v>
      </c>
      <c r="O110" s="300">
        <v>174</v>
      </c>
      <c r="P110" s="300">
        <v>146</v>
      </c>
      <c r="Q110" s="31">
        <f t="shared" si="25"/>
        <v>812</v>
      </c>
      <c r="R110" s="31">
        <f>Q109+Q110+(K109*5)</f>
        <v>2161</v>
      </c>
      <c r="S110" s="300">
        <v>173</v>
      </c>
      <c r="T110" s="300">
        <v>177</v>
      </c>
      <c r="U110" s="300">
        <v>115</v>
      </c>
      <c r="V110" s="27">
        <f t="shared" si="29"/>
        <v>1277</v>
      </c>
      <c r="W110" s="31">
        <f>V109+V110+(K109*8)</f>
        <v>3358</v>
      </c>
      <c r="X110" s="45">
        <v>125</v>
      </c>
    </row>
    <row r="111" spans="1:29" x14ac:dyDescent="0.3">
      <c r="A111" s="25" t="s">
        <v>163</v>
      </c>
      <c r="B111" s="9">
        <v>15</v>
      </c>
      <c r="C111" s="9" t="s">
        <v>29</v>
      </c>
      <c r="D111" s="592">
        <v>4</v>
      </c>
      <c r="E111" s="38">
        <v>125</v>
      </c>
      <c r="F111" s="21">
        <f t="shared" si="26"/>
        <v>1787</v>
      </c>
      <c r="G111" s="21">
        <f t="shared" si="27"/>
        <v>9</v>
      </c>
      <c r="H111" s="23">
        <f t="shared" si="28"/>
        <v>198.55555555555554</v>
      </c>
      <c r="I111" s="143">
        <f t="shared" si="23"/>
        <v>231</v>
      </c>
      <c r="J111" s="143">
        <f t="shared" si="24"/>
        <v>635</v>
      </c>
      <c r="K111" s="595">
        <v>47</v>
      </c>
      <c r="L111" s="26">
        <v>212</v>
      </c>
      <c r="M111" s="26">
        <v>192</v>
      </c>
      <c r="N111" s="26">
        <v>231</v>
      </c>
      <c r="O111" s="26">
        <v>223</v>
      </c>
      <c r="P111" s="26">
        <v>172</v>
      </c>
      <c r="Q111" s="27">
        <f t="shared" si="25"/>
        <v>1030</v>
      </c>
      <c r="R111" s="27"/>
      <c r="S111" s="26">
        <v>200</v>
      </c>
      <c r="T111" s="26">
        <v>201</v>
      </c>
      <c r="U111" s="26">
        <v>181</v>
      </c>
      <c r="V111" s="27">
        <f t="shared" si="29"/>
        <v>1612</v>
      </c>
      <c r="W111" s="27"/>
      <c r="X111" s="44">
        <v>175</v>
      </c>
    </row>
    <row r="112" spans="1:29" x14ac:dyDescent="0.3">
      <c r="A112" s="29" t="s">
        <v>614</v>
      </c>
      <c r="B112" s="9">
        <v>15</v>
      </c>
      <c r="C112" s="9" t="s">
        <v>29</v>
      </c>
      <c r="D112" s="602"/>
      <c r="E112" s="39"/>
      <c r="F112" s="21">
        <f t="shared" si="26"/>
        <v>1553</v>
      </c>
      <c r="G112" s="21">
        <f t="shared" si="27"/>
        <v>9</v>
      </c>
      <c r="H112" s="23">
        <f t="shared" si="28"/>
        <v>172.55555555555554</v>
      </c>
      <c r="I112" s="143">
        <f t="shared" si="23"/>
        <v>244</v>
      </c>
      <c r="J112" s="143">
        <f t="shared" si="24"/>
        <v>590</v>
      </c>
      <c r="K112" s="607"/>
      <c r="L112" s="300">
        <v>244</v>
      </c>
      <c r="M112" s="300">
        <v>194</v>
      </c>
      <c r="N112" s="300">
        <v>152</v>
      </c>
      <c r="O112" s="300">
        <v>150</v>
      </c>
      <c r="P112" s="300">
        <v>172</v>
      </c>
      <c r="Q112" s="31">
        <f t="shared" si="25"/>
        <v>912</v>
      </c>
      <c r="R112" s="31">
        <f>Q111+Q112+(K111*5)</f>
        <v>2177</v>
      </c>
      <c r="S112" s="32">
        <v>164</v>
      </c>
      <c r="T112" s="32">
        <v>167</v>
      </c>
      <c r="U112" s="32">
        <v>171</v>
      </c>
      <c r="V112" s="27">
        <f t="shared" si="29"/>
        <v>1414</v>
      </c>
      <c r="W112" s="31">
        <f>V111+V112+(K111*8)</f>
        <v>3402</v>
      </c>
      <c r="X112" s="45">
        <v>139</v>
      </c>
    </row>
    <row r="113" spans="1:24" x14ac:dyDescent="0.3">
      <c r="A113" s="25" t="s">
        <v>271</v>
      </c>
      <c r="B113" s="9">
        <v>15</v>
      </c>
      <c r="C113" s="9" t="s">
        <v>29</v>
      </c>
      <c r="D113" s="592">
        <v>5</v>
      </c>
      <c r="E113" s="38">
        <v>100</v>
      </c>
      <c r="F113" s="21">
        <f t="shared" si="26"/>
        <v>1291</v>
      </c>
      <c r="G113" s="21">
        <f t="shared" si="27"/>
        <v>8</v>
      </c>
      <c r="H113" s="23">
        <f t="shared" si="28"/>
        <v>161.375</v>
      </c>
      <c r="I113" s="143">
        <f t="shared" si="23"/>
        <v>194</v>
      </c>
      <c r="J113" s="143">
        <f t="shared" si="24"/>
        <v>489</v>
      </c>
      <c r="K113" s="595">
        <v>86</v>
      </c>
      <c r="L113" s="26">
        <v>162</v>
      </c>
      <c r="M113" s="26">
        <v>156</v>
      </c>
      <c r="N113" s="26">
        <v>171</v>
      </c>
      <c r="O113" s="26">
        <v>171</v>
      </c>
      <c r="P113" s="26">
        <v>194</v>
      </c>
      <c r="Q113" s="27">
        <f t="shared" si="25"/>
        <v>854</v>
      </c>
      <c r="R113" s="27"/>
      <c r="S113" s="26">
        <v>133</v>
      </c>
      <c r="T113" s="26">
        <v>138</v>
      </c>
      <c r="U113" s="26">
        <v>166</v>
      </c>
      <c r="V113" s="27">
        <f t="shared" si="29"/>
        <v>1291</v>
      </c>
      <c r="W113" s="27"/>
      <c r="X113" s="44"/>
    </row>
    <row r="114" spans="1:24" x14ac:dyDescent="0.3">
      <c r="A114" s="29" t="s">
        <v>124</v>
      </c>
      <c r="B114" s="9">
        <v>15</v>
      </c>
      <c r="C114" s="9" t="s">
        <v>29</v>
      </c>
      <c r="D114" s="602"/>
      <c r="E114" s="39"/>
      <c r="F114" s="21">
        <f t="shared" si="26"/>
        <v>1456</v>
      </c>
      <c r="G114" s="21">
        <f t="shared" si="27"/>
        <v>8</v>
      </c>
      <c r="H114" s="23">
        <f t="shared" si="28"/>
        <v>182</v>
      </c>
      <c r="I114" s="143">
        <f t="shared" si="23"/>
        <v>256</v>
      </c>
      <c r="J114" s="143">
        <f t="shared" si="24"/>
        <v>639</v>
      </c>
      <c r="K114" s="607"/>
      <c r="L114" s="300">
        <v>256</v>
      </c>
      <c r="M114" s="300">
        <v>189</v>
      </c>
      <c r="N114" s="300">
        <v>194</v>
      </c>
      <c r="O114" s="300">
        <v>163</v>
      </c>
      <c r="P114" s="300">
        <v>175</v>
      </c>
      <c r="Q114" s="31">
        <f t="shared" si="25"/>
        <v>977</v>
      </c>
      <c r="R114" s="31">
        <f>Q113+Q114+(K113*5)</f>
        <v>2261</v>
      </c>
      <c r="S114" s="300">
        <v>178</v>
      </c>
      <c r="T114" s="300">
        <v>122</v>
      </c>
      <c r="U114" s="300">
        <v>179</v>
      </c>
      <c r="V114" s="27">
        <f t="shared" si="29"/>
        <v>1456</v>
      </c>
      <c r="W114" s="31">
        <f>V113+V114+(K113*8)</f>
        <v>3435</v>
      </c>
      <c r="X114" s="85"/>
    </row>
    <row r="115" spans="1:24" x14ac:dyDescent="0.3">
      <c r="A115" s="25" t="s">
        <v>616</v>
      </c>
      <c r="B115" s="9">
        <v>15</v>
      </c>
      <c r="C115" s="9" t="s">
        <v>29</v>
      </c>
      <c r="D115" s="592">
        <v>6</v>
      </c>
      <c r="E115" s="40">
        <v>75</v>
      </c>
      <c r="F115" s="21">
        <f t="shared" si="26"/>
        <v>1314</v>
      </c>
      <c r="G115" s="21">
        <f t="shared" si="27"/>
        <v>8</v>
      </c>
      <c r="H115" s="23">
        <f t="shared" si="28"/>
        <v>164.25</v>
      </c>
      <c r="I115" s="143">
        <f t="shared" si="23"/>
        <v>233</v>
      </c>
      <c r="J115" s="143">
        <f t="shared" si="24"/>
        <v>558</v>
      </c>
      <c r="K115" s="595">
        <v>80</v>
      </c>
      <c r="L115" s="26">
        <v>142</v>
      </c>
      <c r="M115" s="26">
        <v>233</v>
      </c>
      <c r="N115" s="26">
        <v>183</v>
      </c>
      <c r="O115" s="26">
        <v>168</v>
      </c>
      <c r="P115" s="26">
        <v>137</v>
      </c>
      <c r="Q115" s="27">
        <f t="shared" si="25"/>
        <v>863</v>
      </c>
      <c r="R115" s="27"/>
      <c r="S115" s="26">
        <v>168</v>
      </c>
      <c r="T115" s="26">
        <v>148</v>
      </c>
      <c r="U115" s="26">
        <v>135</v>
      </c>
      <c r="V115" s="27">
        <f t="shared" si="29"/>
        <v>1314</v>
      </c>
      <c r="W115" s="27"/>
      <c r="X115" s="16"/>
    </row>
    <row r="116" spans="1:24" x14ac:dyDescent="0.3">
      <c r="A116" s="29" t="s">
        <v>615</v>
      </c>
      <c r="B116" s="9">
        <v>15</v>
      </c>
      <c r="C116" s="9" t="s">
        <v>29</v>
      </c>
      <c r="D116" s="602"/>
      <c r="E116" s="41"/>
      <c r="F116" s="21">
        <f t="shared" si="26"/>
        <v>1472</v>
      </c>
      <c r="G116" s="21">
        <f t="shared" si="27"/>
        <v>8</v>
      </c>
      <c r="H116" s="23">
        <f t="shared" si="28"/>
        <v>184</v>
      </c>
      <c r="I116" s="143">
        <f t="shared" si="23"/>
        <v>223</v>
      </c>
      <c r="J116" s="143">
        <f t="shared" si="24"/>
        <v>558</v>
      </c>
      <c r="K116" s="607"/>
      <c r="L116" s="300">
        <v>222</v>
      </c>
      <c r="M116" s="300">
        <v>186</v>
      </c>
      <c r="N116" s="300">
        <v>139</v>
      </c>
      <c r="O116" s="300">
        <v>186</v>
      </c>
      <c r="P116" s="300">
        <v>181</v>
      </c>
      <c r="Q116" s="31">
        <f t="shared" si="25"/>
        <v>914</v>
      </c>
      <c r="R116" s="31">
        <f>Q115+Q116+(K115*5)</f>
        <v>2177</v>
      </c>
      <c r="S116" s="300">
        <v>166</v>
      </c>
      <c r="T116" s="300">
        <v>223</v>
      </c>
      <c r="U116" s="300">
        <v>169</v>
      </c>
      <c r="V116" s="27">
        <f t="shared" si="29"/>
        <v>1472</v>
      </c>
      <c r="W116" s="31">
        <f>V115+V116+(K115*8)</f>
        <v>3426</v>
      </c>
      <c r="X116" s="16"/>
    </row>
    <row r="117" spans="1:24" x14ac:dyDescent="0.3">
      <c r="A117" s="25" t="s">
        <v>105</v>
      </c>
      <c r="B117" s="9">
        <v>15</v>
      </c>
      <c r="C117" s="9" t="s">
        <v>29</v>
      </c>
      <c r="D117" s="592">
        <v>7</v>
      </c>
      <c r="E117" s="38">
        <v>50</v>
      </c>
      <c r="F117" s="21">
        <f t="shared" si="26"/>
        <v>1433</v>
      </c>
      <c r="G117" s="21">
        <f t="shared" si="27"/>
        <v>8</v>
      </c>
      <c r="H117" s="23">
        <f t="shared" si="28"/>
        <v>179.125</v>
      </c>
      <c r="I117" s="143">
        <f t="shared" si="23"/>
        <v>220</v>
      </c>
      <c r="J117" s="143">
        <f t="shared" si="24"/>
        <v>584</v>
      </c>
      <c r="K117" s="595">
        <v>49</v>
      </c>
      <c r="L117" s="26">
        <v>220</v>
      </c>
      <c r="M117" s="26">
        <v>191</v>
      </c>
      <c r="N117" s="26">
        <v>173</v>
      </c>
      <c r="O117" s="26">
        <v>154</v>
      </c>
      <c r="P117" s="26">
        <v>137</v>
      </c>
      <c r="Q117" s="27">
        <f t="shared" si="25"/>
        <v>875</v>
      </c>
      <c r="R117" s="27"/>
      <c r="S117" s="28">
        <v>184</v>
      </c>
      <c r="T117" s="28">
        <v>162</v>
      </c>
      <c r="U117" s="28">
        <v>212</v>
      </c>
      <c r="V117" s="27">
        <f t="shared" si="29"/>
        <v>1433</v>
      </c>
      <c r="W117" s="27"/>
      <c r="X117" s="16"/>
    </row>
    <row r="118" spans="1:24" x14ac:dyDescent="0.3">
      <c r="A118" s="29" t="s">
        <v>617</v>
      </c>
      <c r="B118" s="9">
        <v>15</v>
      </c>
      <c r="C118" s="9" t="s">
        <v>29</v>
      </c>
      <c r="D118" s="602"/>
      <c r="E118" s="39"/>
      <c r="F118" s="21">
        <f t="shared" si="26"/>
        <v>1593</v>
      </c>
      <c r="G118" s="21">
        <f t="shared" si="27"/>
        <v>8</v>
      </c>
      <c r="H118" s="23">
        <f t="shared" si="28"/>
        <v>199.125</v>
      </c>
      <c r="I118" s="143">
        <f t="shared" si="23"/>
        <v>235</v>
      </c>
      <c r="J118" s="143">
        <f t="shared" si="24"/>
        <v>574</v>
      </c>
      <c r="K118" s="607"/>
      <c r="L118" s="300">
        <v>215</v>
      </c>
      <c r="M118" s="300">
        <v>190</v>
      </c>
      <c r="N118" s="300">
        <v>169</v>
      </c>
      <c r="O118" s="300">
        <v>235</v>
      </c>
      <c r="P118" s="300">
        <v>212</v>
      </c>
      <c r="Q118" s="31">
        <f t="shared" si="25"/>
        <v>1021</v>
      </c>
      <c r="R118" s="31">
        <f>Q117+Q118+(K117*5)</f>
        <v>2141</v>
      </c>
      <c r="S118" s="32">
        <v>190</v>
      </c>
      <c r="T118" s="32">
        <v>204</v>
      </c>
      <c r="U118" s="32">
        <v>178</v>
      </c>
      <c r="V118" s="27">
        <f t="shared" si="29"/>
        <v>1593</v>
      </c>
      <c r="W118" s="31">
        <f>V117+V118+(K117*8)</f>
        <v>3418</v>
      </c>
      <c r="X118" s="16"/>
    </row>
    <row r="119" spans="1:24" x14ac:dyDescent="0.3">
      <c r="A119" s="25" t="s">
        <v>106</v>
      </c>
      <c r="B119" s="9">
        <v>15</v>
      </c>
      <c r="C119" s="9" t="s">
        <v>29</v>
      </c>
      <c r="D119" s="592">
        <v>8</v>
      </c>
      <c r="E119" s="38">
        <v>35</v>
      </c>
      <c r="F119" s="21">
        <f t="shared" si="26"/>
        <v>1542</v>
      </c>
      <c r="G119" s="21">
        <f t="shared" si="27"/>
        <v>8</v>
      </c>
      <c r="H119" s="23">
        <f t="shared" si="28"/>
        <v>192.75</v>
      </c>
      <c r="I119" s="143">
        <f t="shared" si="23"/>
        <v>246</v>
      </c>
      <c r="J119" s="143">
        <f t="shared" si="24"/>
        <v>632</v>
      </c>
      <c r="K119" s="595">
        <v>11</v>
      </c>
      <c r="L119" s="28">
        <v>169</v>
      </c>
      <c r="M119" s="28">
        <v>212</v>
      </c>
      <c r="N119" s="28">
        <v>162</v>
      </c>
      <c r="O119" s="28">
        <v>192</v>
      </c>
      <c r="P119" s="28">
        <v>175</v>
      </c>
      <c r="Q119" s="27">
        <f t="shared" si="25"/>
        <v>910</v>
      </c>
      <c r="R119" s="27"/>
      <c r="S119" s="28">
        <v>218</v>
      </c>
      <c r="T119" s="28">
        <v>168</v>
      </c>
      <c r="U119" s="28">
        <v>246</v>
      </c>
      <c r="V119" s="27">
        <f t="shared" si="29"/>
        <v>1542</v>
      </c>
      <c r="W119" s="27"/>
      <c r="X119" s="16"/>
    </row>
    <row r="120" spans="1:24" x14ac:dyDescent="0.3">
      <c r="A120" s="36" t="s">
        <v>618</v>
      </c>
      <c r="B120" s="9">
        <v>15</v>
      </c>
      <c r="C120" s="9" t="s">
        <v>29</v>
      </c>
      <c r="D120" s="602"/>
      <c r="E120" s="39"/>
      <c r="F120" s="21">
        <f t="shared" si="26"/>
        <v>1769</v>
      </c>
      <c r="G120" s="21">
        <f t="shared" si="27"/>
        <v>8</v>
      </c>
      <c r="H120" s="23">
        <f t="shared" si="28"/>
        <v>221.125</v>
      </c>
      <c r="I120" s="143">
        <f t="shared" si="23"/>
        <v>254</v>
      </c>
      <c r="J120" s="143">
        <f t="shared" si="24"/>
        <v>687</v>
      </c>
      <c r="K120" s="607"/>
      <c r="L120" s="19">
        <v>226</v>
      </c>
      <c r="M120" s="19">
        <v>236</v>
      </c>
      <c r="N120" s="19">
        <v>225</v>
      </c>
      <c r="O120" s="19">
        <v>254</v>
      </c>
      <c r="P120" s="19">
        <v>206</v>
      </c>
      <c r="Q120" s="21">
        <f t="shared" si="25"/>
        <v>1147</v>
      </c>
      <c r="R120" s="31">
        <f>Q119+Q120+(K119*5)</f>
        <v>2112</v>
      </c>
      <c r="S120" s="19">
        <v>212</v>
      </c>
      <c r="T120" s="19">
        <v>197</v>
      </c>
      <c r="U120" s="19">
        <v>213</v>
      </c>
      <c r="V120" s="27">
        <f t="shared" si="29"/>
        <v>1769</v>
      </c>
      <c r="W120" s="31">
        <f>V119+V120+(K119*8)</f>
        <v>3399</v>
      </c>
      <c r="X120" s="16"/>
    </row>
    <row r="121" spans="1:24" x14ac:dyDescent="0.3">
      <c r="A121" s="25" t="s">
        <v>619</v>
      </c>
      <c r="B121" s="9">
        <v>15</v>
      </c>
      <c r="C121" s="9" t="s">
        <v>29</v>
      </c>
      <c r="D121" s="592">
        <v>9</v>
      </c>
      <c r="E121" s="34"/>
      <c r="F121" s="21">
        <f t="shared" si="26"/>
        <v>1629</v>
      </c>
      <c r="G121" s="21">
        <f t="shared" si="27"/>
        <v>8</v>
      </c>
      <c r="H121" s="23">
        <f t="shared" si="28"/>
        <v>203.625</v>
      </c>
      <c r="I121" s="143">
        <f t="shared" si="23"/>
        <v>256</v>
      </c>
      <c r="J121" s="143">
        <f t="shared" si="24"/>
        <v>625</v>
      </c>
      <c r="K121" s="595"/>
      <c r="L121" s="28">
        <v>210</v>
      </c>
      <c r="M121" s="28">
        <v>182</v>
      </c>
      <c r="N121" s="28">
        <v>205</v>
      </c>
      <c r="O121" s="28">
        <v>234</v>
      </c>
      <c r="P121" s="28">
        <v>173</v>
      </c>
      <c r="Q121" s="27">
        <f t="shared" si="25"/>
        <v>1004</v>
      </c>
      <c r="R121" s="27"/>
      <c r="S121" s="28">
        <v>256</v>
      </c>
      <c r="T121" s="28">
        <v>154</v>
      </c>
      <c r="U121" s="28">
        <v>215</v>
      </c>
      <c r="V121" s="27">
        <f t="shared" si="29"/>
        <v>1629</v>
      </c>
      <c r="W121" s="27"/>
      <c r="X121" s="16"/>
    </row>
    <row r="122" spans="1:24" x14ac:dyDescent="0.3">
      <c r="A122" s="36" t="s">
        <v>572</v>
      </c>
      <c r="B122" s="9">
        <v>15</v>
      </c>
      <c r="C122" s="9" t="s">
        <v>29</v>
      </c>
      <c r="D122" s="602"/>
      <c r="E122" s="37"/>
      <c r="F122" s="21">
        <f t="shared" si="26"/>
        <v>1768</v>
      </c>
      <c r="G122" s="21">
        <f t="shared" si="27"/>
        <v>8</v>
      </c>
      <c r="H122" s="23">
        <f t="shared" si="28"/>
        <v>221</v>
      </c>
      <c r="I122" s="413">
        <f t="shared" si="23"/>
        <v>297</v>
      </c>
      <c r="J122" s="143">
        <f t="shared" si="24"/>
        <v>666</v>
      </c>
      <c r="K122" s="607"/>
      <c r="L122" s="19">
        <v>200</v>
      </c>
      <c r="M122" s="19">
        <v>183</v>
      </c>
      <c r="N122" s="19">
        <v>228</v>
      </c>
      <c r="O122" s="19">
        <v>278</v>
      </c>
      <c r="P122" s="19">
        <v>213</v>
      </c>
      <c r="Q122" s="21">
        <f t="shared" si="25"/>
        <v>1102</v>
      </c>
      <c r="R122" s="31">
        <f>Q121+Q122+(K121*5)</f>
        <v>2106</v>
      </c>
      <c r="S122" s="19">
        <v>297</v>
      </c>
      <c r="T122" s="19">
        <v>184</v>
      </c>
      <c r="U122" s="19">
        <v>185</v>
      </c>
      <c r="V122" s="27">
        <f t="shared" si="29"/>
        <v>1768</v>
      </c>
      <c r="W122" s="31">
        <f>V121+V122+(K121*8)</f>
        <v>3397</v>
      </c>
      <c r="X122" s="16"/>
    </row>
    <row r="123" spans="1:24" x14ac:dyDescent="0.3">
      <c r="A123" s="25" t="s">
        <v>253</v>
      </c>
      <c r="B123" s="9">
        <v>15</v>
      </c>
      <c r="C123" s="9" t="s">
        <v>29</v>
      </c>
      <c r="D123" s="592">
        <v>10</v>
      </c>
      <c r="E123" s="34"/>
      <c r="F123" s="21">
        <f t="shared" si="26"/>
        <v>1540</v>
      </c>
      <c r="G123" s="21">
        <f t="shared" si="27"/>
        <v>8</v>
      </c>
      <c r="H123" s="23">
        <f t="shared" si="28"/>
        <v>192.5</v>
      </c>
      <c r="I123" s="143">
        <f t="shared" si="23"/>
        <v>230</v>
      </c>
      <c r="J123" s="143">
        <f t="shared" si="24"/>
        <v>596</v>
      </c>
      <c r="K123" s="595">
        <v>3</v>
      </c>
      <c r="L123" s="26">
        <v>157</v>
      </c>
      <c r="M123" s="26">
        <v>179</v>
      </c>
      <c r="N123" s="26">
        <v>179</v>
      </c>
      <c r="O123" s="26">
        <v>230</v>
      </c>
      <c r="P123" s="26">
        <v>199</v>
      </c>
      <c r="Q123" s="27">
        <f t="shared" si="25"/>
        <v>944</v>
      </c>
      <c r="R123" s="27"/>
      <c r="S123" s="28">
        <v>210</v>
      </c>
      <c r="T123" s="28">
        <v>194</v>
      </c>
      <c r="U123" s="28">
        <v>192</v>
      </c>
      <c r="V123" s="27">
        <f t="shared" si="29"/>
        <v>1540</v>
      </c>
      <c r="W123" s="27"/>
      <c r="X123" s="16"/>
    </row>
    <row r="124" spans="1:24" x14ac:dyDescent="0.3">
      <c r="A124" s="36" t="s">
        <v>355</v>
      </c>
      <c r="B124" s="9">
        <v>15</v>
      </c>
      <c r="C124" s="9" t="s">
        <v>29</v>
      </c>
      <c r="D124" s="602"/>
      <c r="E124" s="37"/>
      <c r="F124" s="21">
        <f t="shared" si="26"/>
        <v>1814</v>
      </c>
      <c r="G124" s="21">
        <f t="shared" si="27"/>
        <v>8</v>
      </c>
      <c r="H124" s="23">
        <f t="shared" si="28"/>
        <v>226.75</v>
      </c>
      <c r="I124" s="143">
        <f t="shared" si="23"/>
        <v>257</v>
      </c>
      <c r="J124" s="143">
        <f t="shared" si="24"/>
        <v>679</v>
      </c>
      <c r="K124" s="607"/>
      <c r="L124" s="19">
        <v>254</v>
      </c>
      <c r="M124" s="19">
        <v>236</v>
      </c>
      <c r="N124" s="19">
        <v>189</v>
      </c>
      <c r="O124" s="19">
        <v>228</v>
      </c>
      <c r="P124" s="19">
        <v>252</v>
      </c>
      <c r="Q124" s="21">
        <f t="shared" si="25"/>
        <v>1159</v>
      </c>
      <c r="R124" s="31">
        <f>Q123+Q124+(K123*5)</f>
        <v>2118</v>
      </c>
      <c r="S124" s="19">
        <v>224</v>
      </c>
      <c r="T124" s="19">
        <v>174</v>
      </c>
      <c r="U124" s="19">
        <v>257</v>
      </c>
      <c r="V124" s="27">
        <f t="shared" si="29"/>
        <v>1814</v>
      </c>
      <c r="W124" s="21">
        <f>V123+V124+(K123*8)</f>
        <v>3378</v>
      </c>
      <c r="X124" s="16"/>
    </row>
    <row r="125" spans="1:24" x14ac:dyDescent="0.3">
      <c r="A125" s="25" t="s">
        <v>272</v>
      </c>
      <c r="B125" s="9">
        <v>15</v>
      </c>
      <c r="C125" s="9" t="s">
        <v>29</v>
      </c>
      <c r="D125" s="592">
        <v>11</v>
      </c>
      <c r="E125" s="34"/>
      <c r="F125" s="21">
        <f t="shared" si="26"/>
        <v>1405</v>
      </c>
      <c r="G125" s="21">
        <f t="shared" si="27"/>
        <v>8</v>
      </c>
      <c r="H125" s="23">
        <f t="shared" si="28"/>
        <v>175.625</v>
      </c>
      <c r="I125" s="143">
        <f t="shared" si="23"/>
        <v>222</v>
      </c>
      <c r="J125" s="143">
        <f t="shared" si="24"/>
        <v>513</v>
      </c>
      <c r="K125" s="595">
        <v>41</v>
      </c>
      <c r="L125" s="26">
        <v>146</v>
      </c>
      <c r="M125" s="26">
        <v>222</v>
      </c>
      <c r="N125" s="26">
        <v>144</v>
      </c>
      <c r="O125" s="26">
        <v>199</v>
      </c>
      <c r="P125" s="26">
        <v>181</v>
      </c>
      <c r="Q125" s="27">
        <f t="shared" si="25"/>
        <v>892</v>
      </c>
      <c r="R125" s="27"/>
      <c r="S125" s="28">
        <v>163</v>
      </c>
      <c r="T125" s="28">
        <v>151</v>
      </c>
      <c r="U125" s="28">
        <v>199</v>
      </c>
      <c r="V125" s="27">
        <f t="shared" si="29"/>
        <v>1405</v>
      </c>
      <c r="W125" s="27"/>
      <c r="X125" s="16"/>
    </row>
    <row r="126" spans="1:24" x14ac:dyDescent="0.3">
      <c r="A126" s="36" t="s">
        <v>620</v>
      </c>
      <c r="B126" s="9">
        <v>15</v>
      </c>
      <c r="C126" s="9" t="s">
        <v>29</v>
      </c>
      <c r="D126" s="602"/>
      <c r="E126" s="37"/>
      <c r="F126" s="21">
        <f t="shared" si="26"/>
        <v>1653</v>
      </c>
      <c r="G126" s="21">
        <f t="shared" si="27"/>
        <v>8</v>
      </c>
      <c r="H126" s="23">
        <f t="shared" si="28"/>
        <v>206.625</v>
      </c>
      <c r="I126" s="143">
        <f t="shared" si="23"/>
        <v>267</v>
      </c>
      <c r="J126" s="143">
        <f t="shared" si="24"/>
        <v>636</v>
      </c>
      <c r="K126" s="607"/>
      <c r="L126" s="19">
        <v>160</v>
      </c>
      <c r="M126" s="19">
        <v>180</v>
      </c>
      <c r="N126" s="19">
        <v>227</v>
      </c>
      <c r="O126" s="19">
        <v>236</v>
      </c>
      <c r="P126" s="19">
        <v>214</v>
      </c>
      <c r="Q126" s="21">
        <f t="shared" si="25"/>
        <v>1017</v>
      </c>
      <c r="R126" s="31">
        <f>Q125+Q126+(K125*5)</f>
        <v>2114</v>
      </c>
      <c r="S126" s="19">
        <v>267</v>
      </c>
      <c r="T126" s="19">
        <v>197</v>
      </c>
      <c r="U126" s="19">
        <v>172</v>
      </c>
      <c r="V126" s="27">
        <f t="shared" si="29"/>
        <v>1653</v>
      </c>
      <c r="W126" s="21">
        <f>V125+V126+(K125*8)</f>
        <v>3386</v>
      </c>
      <c r="X126" s="16"/>
    </row>
    <row r="127" spans="1:24" x14ac:dyDescent="0.3">
      <c r="A127" s="25" t="s">
        <v>396</v>
      </c>
      <c r="B127" s="9">
        <v>15</v>
      </c>
      <c r="C127" s="9" t="s">
        <v>29</v>
      </c>
      <c r="D127" s="592">
        <v>12</v>
      </c>
      <c r="E127" s="34"/>
      <c r="F127" s="21">
        <f t="shared" si="26"/>
        <v>1503</v>
      </c>
      <c r="G127" s="21">
        <f t="shared" si="27"/>
        <v>8</v>
      </c>
      <c r="H127" s="23">
        <f t="shared" si="28"/>
        <v>187.875</v>
      </c>
      <c r="I127" s="143">
        <f t="shared" si="23"/>
        <v>211</v>
      </c>
      <c r="J127" s="143">
        <f t="shared" si="24"/>
        <v>559</v>
      </c>
      <c r="K127" s="595">
        <v>8</v>
      </c>
      <c r="L127" s="26">
        <v>203</v>
      </c>
      <c r="M127" s="26">
        <v>184</v>
      </c>
      <c r="N127" s="26">
        <v>172</v>
      </c>
      <c r="O127" s="26">
        <v>192</v>
      </c>
      <c r="P127" s="26">
        <v>211</v>
      </c>
      <c r="Q127" s="27">
        <f t="shared" si="25"/>
        <v>962</v>
      </c>
      <c r="R127" s="27"/>
      <c r="S127" s="28">
        <v>195</v>
      </c>
      <c r="T127" s="28">
        <v>166</v>
      </c>
      <c r="U127" s="28">
        <v>180</v>
      </c>
      <c r="V127" s="27">
        <f t="shared" si="29"/>
        <v>1503</v>
      </c>
      <c r="W127" s="27"/>
      <c r="X127" s="16"/>
    </row>
    <row r="128" spans="1:24" x14ac:dyDescent="0.3">
      <c r="A128" s="36" t="s">
        <v>621</v>
      </c>
      <c r="B128" s="9">
        <v>15</v>
      </c>
      <c r="C128" s="9" t="s">
        <v>29</v>
      </c>
      <c r="D128" s="593"/>
      <c r="E128" s="37"/>
      <c r="F128" s="21">
        <f t="shared" si="26"/>
        <v>1792</v>
      </c>
      <c r="G128" s="21">
        <f t="shared" si="27"/>
        <v>8</v>
      </c>
      <c r="H128" s="23">
        <f t="shared" si="28"/>
        <v>224</v>
      </c>
      <c r="I128" s="143">
        <f t="shared" si="23"/>
        <v>254</v>
      </c>
      <c r="J128" s="143">
        <f t="shared" si="24"/>
        <v>701</v>
      </c>
      <c r="K128" s="607"/>
      <c r="L128" s="19">
        <v>226</v>
      </c>
      <c r="M128" s="19">
        <v>221</v>
      </c>
      <c r="N128" s="19">
        <v>254</v>
      </c>
      <c r="O128" s="19">
        <v>204</v>
      </c>
      <c r="P128" s="19">
        <v>214</v>
      </c>
      <c r="Q128" s="21">
        <f>SUM(L128:P128)</f>
        <v>1119</v>
      </c>
      <c r="R128" s="31">
        <f>Q127+Q128+(K127*5)</f>
        <v>2121</v>
      </c>
      <c r="S128" s="19">
        <v>205</v>
      </c>
      <c r="T128" s="19">
        <v>236</v>
      </c>
      <c r="U128" s="19">
        <v>232</v>
      </c>
      <c r="V128" s="27">
        <f t="shared" si="29"/>
        <v>1792</v>
      </c>
      <c r="W128" s="21">
        <f>V127+V128+(K127*8)</f>
        <v>3359</v>
      </c>
      <c r="X128" s="16"/>
    </row>
    <row r="129" spans="1:24" x14ac:dyDescent="0.3">
      <c r="A129" s="25" t="s">
        <v>180</v>
      </c>
      <c r="B129" s="9">
        <v>15</v>
      </c>
      <c r="C129" s="9" t="s">
        <v>29</v>
      </c>
      <c r="D129" s="592">
        <v>13</v>
      </c>
      <c r="E129" s="34"/>
      <c r="F129" s="21">
        <f t="shared" si="26"/>
        <v>1305</v>
      </c>
      <c r="G129" s="21">
        <f t="shared" si="27"/>
        <v>8</v>
      </c>
      <c r="H129" s="23">
        <f t="shared" si="28"/>
        <v>163.125</v>
      </c>
      <c r="I129" s="143">
        <f t="shared" si="23"/>
        <v>210</v>
      </c>
      <c r="J129" s="143">
        <f t="shared" si="24"/>
        <v>510</v>
      </c>
      <c r="K129" s="595">
        <v>4</v>
      </c>
      <c r="L129" s="28">
        <v>156</v>
      </c>
      <c r="M129" s="28">
        <v>180</v>
      </c>
      <c r="N129" s="28">
        <v>144</v>
      </c>
      <c r="O129" s="28">
        <v>170</v>
      </c>
      <c r="P129" s="28">
        <v>145</v>
      </c>
      <c r="Q129" s="27">
        <f>SUM(L129:P129)</f>
        <v>795</v>
      </c>
      <c r="R129" s="27"/>
      <c r="S129" s="26">
        <v>210</v>
      </c>
      <c r="T129" s="26">
        <v>154</v>
      </c>
      <c r="U129" s="26">
        <v>146</v>
      </c>
      <c r="V129" s="27">
        <f t="shared" si="29"/>
        <v>1305</v>
      </c>
      <c r="W129" s="27"/>
      <c r="X129" s="16"/>
    </row>
    <row r="130" spans="1:24" x14ac:dyDescent="0.3">
      <c r="A130" s="29" t="s">
        <v>622</v>
      </c>
      <c r="B130" s="9">
        <v>15</v>
      </c>
      <c r="C130" s="9" t="s">
        <v>29</v>
      </c>
      <c r="D130" s="602"/>
      <c r="E130" s="33"/>
      <c r="F130" s="21">
        <f t="shared" si="26"/>
        <v>2014</v>
      </c>
      <c r="G130" s="21">
        <f t="shared" si="27"/>
        <v>8</v>
      </c>
      <c r="H130" s="23">
        <f t="shared" si="28"/>
        <v>251.75</v>
      </c>
      <c r="I130" s="143">
        <f t="shared" si="23"/>
        <v>289</v>
      </c>
      <c r="J130" s="413">
        <f t="shared" si="24"/>
        <v>813</v>
      </c>
      <c r="K130" s="607"/>
      <c r="L130" s="32">
        <v>245</v>
      </c>
      <c r="M130" s="32">
        <v>289</v>
      </c>
      <c r="N130" s="32">
        <v>279</v>
      </c>
      <c r="O130" s="32">
        <v>267</v>
      </c>
      <c r="P130" s="32">
        <v>279</v>
      </c>
      <c r="Q130" s="31">
        <f t="shared" si="25"/>
        <v>1359</v>
      </c>
      <c r="R130" s="31">
        <f>Q129+Q130+(K129*5)</f>
        <v>2174</v>
      </c>
      <c r="S130" s="19">
        <v>247</v>
      </c>
      <c r="T130" s="19">
        <v>221</v>
      </c>
      <c r="U130" s="19">
        <v>187</v>
      </c>
      <c r="V130" s="27">
        <f t="shared" si="29"/>
        <v>2014</v>
      </c>
      <c r="W130" s="21">
        <f>V129+V130+(K129*8)</f>
        <v>3351</v>
      </c>
      <c r="X130" s="16"/>
    </row>
    <row r="131" spans="1:24" x14ac:dyDescent="0.3">
      <c r="A131" s="25" t="s">
        <v>175</v>
      </c>
      <c r="B131" s="9">
        <v>15</v>
      </c>
      <c r="C131" s="9" t="s">
        <v>29</v>
      </c>
      <c r="D131" s="592">
        <v>14</v>
      </c>
      <c r="E131" s="34"/>
      <c r="F131" s="21">
        <f t="shared" si="26"/>
        <v>1500</v>
      </c>
      <c r="G131" s="21">
        <f t="shared" si="27"/>
        <v>8</v>
      </c>
      <c r="H131" s="23">
        <f t="shared" si="28"/>
        <v>187.5</v>
      </c>
      <c r="I131" s="143">
        <f t="shared" si="23"/>
        <v>211</v>
      </c>
      <c r="J131" s="143">
        <f t="shared" si="24"/>
        <v>595</v>
      </c>
      <c r="K131" s="595">
        <v>4</v>
      </c>
      <c r="L131" s="28">
        <v>189</v>
      </c>
      <c r="M131" s="28">
        <v>205</v>
      </c>
      <c r="N131" s="28">
        <v>201</v>
      </c>
      <c r="O131" s="28">
        <v>211</v>
      </c>
      <c r="P131" s="28">
        <v>140</v>
      </c>
      <c r="Q131" s="27">
        <f t="shared" si="25"/>
        <v>946</v>
      </c>
      <c r="R131" s="27"/>
      <c r="S131" s="19">
        <v>211</v>
      </c>
      <c r="T131" s="19">
        <v>179</v>
      </c>
      <c r="U131" s="19">
        <v>164</v>
      </c>
      <c r="V131" s="27">
        <f t="shared" si="29"/>
        <v>1500</v>
      </c>
      <c r="W131" s="27"/>
      <c r="X131" s="16"/>
    </row>
    <row r="132" spans="1:24" x14ac:dyDescent="0.3">
      <c r="A132" s="29" t="s">
        <v>264</v>
      </c>
      <c r="B132" s="9">
        <v>15</v>
      </c>
      <c r="C132" s="9" t="s">
        <v>29</v>
      </c>
      <c r="D132" s="602"/>
      <c r="E132" s="33"/>
      <c r="F132" s="21">
        <f t="shared" si="26"/>
        <v>1797</v>
      </c>
      <c r="G132" s="21">
        <f t="shared" si="27"/>
        <v>8</v>
      </c>
      <c r="H132" s="23">
        <f t="shared" si="28"/>
        <v>224.625</v>
      </c>
      <c r="I132" s="143">
        <f t="shared" si="23"/>
        <v>258</v>
      </c>
      <c r="J132" s="143">
        <f t="shared" si="24"/>
        <v>684</v>
      </c>
      <c r="K132" s="607"/>
      <c r="L132" s="32">
        <v>226</v>
      </c>
      <c r="M132" s="32">
        <v>244</v>
      </c>
      <c r="N132" s="32">
        <v>214</v>
      </c>
      <c r="O132" s="32">
        <v>258</v>
      </c>
      <c r="P132" s="32">
        <v>225</v>
      </c>
      <c r="Q132" s="31">
        <f t="shared" si="25"/>
        <v>1167</v>
      </c>
      <c r="R132" s="31">
        <f>Q131+Q132+(K131*5)</f>
        <v>2133</v>
      </c>
      <c r="S132" s="19">
        <v>169</v>
      </c>
      <c r="T132" s="19">
        <v>247</v>
      </c>
      <c r="U132" s="19">
        <v>214</v>
      </c>
      <c r="V132" s="27">
        <f t="shared" si="29"/>
        <v>1797</v>
      </c>
      <c r="W132" s="21">
        <f>V131+V132+(K131*8)</f>
        <v>3329</v>
      </c>
      <c r="X132" s="16"/>
    </row>
    <row r="133" spans="1:24" x14ac:dyDescent="0.3">
      <c r="A133" s="25" t="s">
        <v>444</v>
      </c>
      <c r="B133" s="9">
        <v>15</v>
      </c>
      <c r="C133" s="9" t="s">
        <v>29</v>
      </c>
      <c r="D133" s="592">
        <v>15</v>
      </c>
      <c r="E133" s="34"/>
      <c r="F133" s="21">
        <f t="shared" si="26"/>
        <v>1515</v>
      </c>
      <c r="G133" s="21">
        <f t="shared" si="27"/>
        <v>8</v>
      </c>
      <c r="H133" s="23">
        <f t="shared" si="28"/>
        <v>189.375</v>
      </c>
      <c r="I133" s="143">
        <f t="shared" si="23"/>
        <v>214</v>
      </c>
      <c r="J133" s="143">
        <f t="shared" si="24"/>
        <v>596</v>
      </c>
      <c r="K133" s="595">
        <v>22</v>
      </c>
      <c r="L133" s="28">
        <v>163</v>
      </c>
      <c r="M133" s="28">
        <v>201</v>
      </c>
      <c r="N133" s="28">
        <v>195</v>
      </c>
      <c r="O133" s="28">
        <v>199</v>
      </c>
      <c r="P133" s="28">
        <v>161</v>
      </c>
      <c r="Q133" s="27">
        <f t="shared" si="25"/>
        <v>919</v>
      </c>
      <c r="R133" s="27"/>
      <c r="S133" s="19">
        <v>200</v>
      </c>
      <c r="T133" s="19">
        <v>182</v>
      </c>
      <c r="U133" s="19">
        <v>214</v>
      </c>
      <c r="V133" s="27">
        <f t="shared" si="29"/>
        <v>1515</v>
      </c>
      <c r="W133" s="27"/>
      <c r="X133" s="16"/>
    </row>
    <row r="134" spans="1:24" x14ac:dyDescent="0.3">
      <c r="A134" s="29" t="s">
        <v>623</v>
      </c>
      <c r="B134" s="9">
        <v>15</v>
      </c>
      <c r="C134" s="9" t="s">
        <v>29</v>
      </c>
      <c r="D134" s="602"/>
      <c r="E134" s="33"/>
      <c r="F134" s="21">
        <f t="shared" si="26"/>
        <v>1625</v>
      </c>
      <c r="G134" s="21">
        <f t="shared" si="27"/>
        <v>8</v>
      </c>
      <c r="H134" s="23">
        <f t="shared" si="28"/>
        <v>203.125</v>
      </c>
      <c r="I134" s="143">
        <f t="shared" si="23"/>
        <v>234</v>
      </c>
      <c r="J134" s="143">
        <f t="shared" si="24"/>
        <v>649</v>
      </c>
      <c r="K134" s="607"/>
      <c r="L134" s="32">
        <v>234</v>
      </c>
      <c r="M134" s="32">
        <v>215</v>
      </c>
      <c r="N134" s="32">
        <v>200</v>
      </c>
      <c r="O134" s="32">
        <v>193</v>
      </c>
      <c r="P134" s="32">
        <v>234</v>
      </c>
      <c r="Q134" s="31">
        <f t="shared" si="25"/>
        <v>1076</v>
      </c>
      <c r="R134" s="31">
        <f>Q133+Q134+(K133*5)</f>
        <v>2105</v>
      </c>
      <c r="S134" s="19">
        <v>185</v>
      </c>
      <c r="T134" s="19">
        <v>169</v>
      </c>
      <c r="U134" s="19">
        <v>195</v>
      </c>
      <c r="V134" s="27">
        <f t="shared" si="29"/>
        <v>1625</v>
      </c>
      <c r="W134" s="21">
        <f>V133+V134+(K133*8)</f>
        <v>3316</v>
      </c>
      <c r="X134" s="16"/>
    </row>
    <row r="135" spans="1:24" x14ac:dyDescent="0.3">
      <c r="A135" s="25" t="s">
        <v>624</v>
      </c>
      <c r="B135" s="9">
        <v>15</v>
      </c>
      <c r="C135" s="9" t="s">
        <v>29</v>
      </c>
      <c r="D135" s="592">
        <v>16</v>
      </c>
      <c r="E135" s="34"/>
      <c r="F135" s="21">
        <f t="shared" si="26"/>
        <v>1229</v>
      </c>
      <c r="G135" s="21">
        <f t="shared" si="27"/>
        <v>8</v>
      </c>
      <c r="H135" s="23">
        <f t="shared" si="28"/>
        <v>153.625</v>
      </c>
      <c r="I135" s="143">
        <f t="shared" si="23"/>
        <v>180</v>
      </c>
      <c r="J135" s="143">
        <f t="shared" si="24"/>
        <v>497</v>
      </c>
      <c r="K135" s="595">
        <v>89</v>
      </c>
      <c r="L135" s="28">
        <v>180</v>
      </c>
      <c r="M135" s="28">
        <v>168</v>
      </c>
      <c r="N135" s="28">
        <v>149</v>
      </c>
      <c r="O135" s="28">
        <v>151</v>
      </c>
      <c r="P135" s="28">
        <v>135</v>
      </c>
      <c r="Q135" s="27">
        <f t="shared" si="25"/>
        <v>783</v>
      </c>
      <c r="R135" s="27"/>
      <c r="S135" s="19">
        <v>151</v>
      </c>
      <c r="T135" s="19">
        <v>134</v>
      </c>
      <c r="U135" s="19">
        <v>161</v>
      </c>
      <c r="V135" s="27">
        <f t="shared" si="29"/>
        <v>1229</v>
      </c>
      <c r="W135" s="27"/>
      <c r="X135" s="16"/>
    </row>
    <row r="136" spans="1:24" x14ac:dyDescent="0.3">
      <c r="A136" s="29" t="s">
        <v>625</v>
      </c>
      <c r="B136" s="9">
        <v>15</v>
      </c>
      <c r="C136" s="9" t="s">
        <v>29</v>
      </c>
      <c r="D136" s="602"/>
      <c r="E136" s="33"/>
      <c r="F136" s="21">
        <f t="shared" si="26"/>
        <v>1361</v>
      </c>
      <c r="G136" s="21">
        <f t="shared" si="27"/>
        <v>8</v>
      </c>
      <c r="H136" s="23">
        <f t="shared" si="28"/>
        <v>170.125</v>
      </c>
      <c r="I136" s="143">
        <f t="shared" si="23"/>
        <v>226</v>
      </c>
      <c r="J136" s="143">
        <f t="shared" si="24"/>
        <v>561</v>
      </c>
      <c r="K136" s="607"/>
      <c r="L136" s="32">
        <v>177</v>
      </c>
      <c r="M136" s="32">
        <v>226</v>
      </c>
      <c r="N136" s="32">
        <v>158</v>
      </c>
      <c r="O136" s="32">
        <v>156</v>
      </c>
      <c r="P136" s="32">
        <v>156</v>
      </c>
      <c r="Q136" s="31">
        <f t="shared" si="25"/>
        <v>873</v>
      </c>
      <c r="R136" s="31">
        <f>Q135+Q136+(K135*5)</f>
        <v>2101</v>
      </c>
      <c r="S136" s="19">
        <v>168</v>
      </c>
      <c r="T136" s="19">
        <v>125</v>
      </c>
      <c r="U136" s="19">
        <v>195</v>
      </c>
      <c r="V136" s="27">
        <f t="shared" si="29"/>
        <v>1361</v>
      </c>
      <c r="W136" s="21">
        <f>V135+V136+(K135*8)</f>
        <v>3302</v>
      </c>
      <c r="X136" s="16"/>
    </row>
    <row r="137" spans="1:24" x14ac:dyDescent="0.3">
      <c r="A137" s="25" t="s">
        <v>626</v>
      </c>
      <c r="B137" s="9">
        <v>15</v>
      </c>
      <c r="C137" s="9" t="s">
        <v>29</v>
      </c>
      <c r="D137" s="592">
        <v>17</v>
      </c>
      <c r="E137" s="34"/>
      <c r="F137" s="21">
        <f t="shared" si="26"/>
        <v>1245</v>
      </c>
      <c r="G137" s="21">
        <f t="shared" si="27"/>
        <v>8</v>
      </c>
      <c r="H137" s="23">
        <f t="shared" si="28"/>
        <v>155.625</v>
      </c>
      <c r="I137" s="143">
        <f t="shared" si="23"/>
        <v>202</v>
      </c>
      <c r="J137" s="143">
        <f t="shared" si="24"/>
        <v>489</v>
      </c>
      <c r="K137" s="595">
        <v>36</v>
      </c>
      <c r="L137" s="28">
        <v>202</v>
      </c>
      <c r="M137" s="28">
        <v>149</v>
      </c>
      <c r="N137" s="28">
        <v>138</v>
      </c>
      <c r="O137" s="28">
        <v>176</v>
      </c>
      <c r="P137" s="28">
        <v>144</v>
      </c>
      <c r="Q137" s="27">
        <f t="shared" si="25"/>
        <v>809</v>
      </c>
      <c r="R137" s="27"/>
      <c r="S137" s="19">
        <v>160</v>
      </c>
      <c r="T137" s="19">
        <v>153</v>
      </c>
      <c r="U137" s="19">
        <v>123</v>
      </c>
      <c r="V137" s="27">
        <f t="shared" si="29"/>
        <v>1245</v>
      </c>
      <c r="W137" s="27"/>
      <c r="X137" s="16"/>
    </row>
    <row r="138" spans="1:24" x14ac:dyDescent="0.3">
      <c r="A138" s="29" t="s">
        <v>627</v>
      </c>
      <c r="B138" s="9">
        <v>15</v>
      </c>
      <c r="C138" s="9" t="s">
        <v>29</v>
      </c>
      <c r="D138" s="602"/>
      <c r="E138" s="33"/>
      <c r="F138" s="21">
        <f t="shared" si="26"/>
        <v>1745</v>
      </c>
      <c r="G138" s="21">
        <f t="shared" si="27"/>
        <v>8</v>
      </c>
      <c r="H138" s="23">
        <f t="shared" si="28"/>
        <v>218.125</v>
      </c>
      <c r="I138" s="143">
        <f t="shared" si="23"/>
        <v>256</v>
      </c>
      <c r="J138" s="143">
        <f t="shared" si="24"/>
        <v>718</v>
      </c>
      <c r="K138" s="607"/>
      <c r="L138" s="32">
        <v>224</v>
      </c>
      <c r="M138" s="32">
        <v>256</v>
      </c>
      <c r="N138" s="32">
        <v>238</v>
      </c>
      <c r="O138" s="32">
        <v>223</v>
      </c>
      <c r="P138" s="32">
        <v>189</v>
      </c>
      <c r="Q138" s="31">
        <f t="shared" si="25"/>
        <v>1130</v>
      </c>
      <c r="R138" s="31">
        <f>Q137+Q138+(K137*5)</f>
        <v>2119</v>
      </c>
      <c r="S138" s="19">
        <v>205</v>
      </c>
      <c r="T138" s="19">
        <v>211</v>
      </c>
      <c r="U138" s="19">
        <v>199</v>
      </c>
      <c r="V138" s="27">
        <f t="shared" si="29"/>
        <v>1745</v>
      </c>
      <c r="W138" s="21">
        <f>V137+V138+(K137*8)</f>
        <v>3278</v>
      </c>
      <c r="X138" s="16"/>
    </row>
    <row r="139" spans="1:24" x14ac:dyDescent="0.3">
      <c r="A139" s="25" t="s">
        <v>278</v>
      </c>
      <c r="B139" s="9">
        <v>15</v>
      </c>
      <c r="C139" s="9" t="s">
        <v>29</v>
      </c>
      <c r="D139" s="592">
        <v>18</v>
      </c>
      <c r="E139" s="34"/>
      <c r="F139" s="21">
        <f t="shared" si="26"/>
        <v>1648</v>
      </c>
      <c r="G139" s="21">
        <f t="shared" si="27"/>
        <v>8</v>
      </c>
      <c r="H139" s="23">
        <f t="shared" si="28"/>
        <v>206</v>
      </c>
      <c r="I139" s="143">
        <f t="shared" si="23"/>
        <v>278</v>
      </c>
      <c r="J139" s="143">
        <f t="shared" si="24"/>
        <v>682</v>
      </c>
      <c r="K139" s="595">
        <v>10</v>
      </c>
      <c r="L139" s="28">
        <v>224</v>
      </c>
      <c r="M139" s="28">
        <v>180</v>
      </c>
      <c r="N139" s="28">
        <v>278</v>
      </c>
      <c r="O139" s="28">
        <v>165</v>
      </c>
      <c r="P139" s="28">
        <v>235</v>
      </c>
      <c r="Q139" s="27">
        <f t="shared" si="25"/>
        <v>1082</v>
      </c>
      <c r="R139" s="27"/>
      <c r="S139" s="19">
        <v>186</v>
      </c>
      <c r="T139" s="19">
        <v>199</v>
      </c>
      <c r="U139" s="19">
        <v>181</v>
      </c>
      <c r="V139" s="27">
        <f t="shared" si="29"/>
        <v>1648</v>
      </c>
      <c r="W139" s="27"/>
      <c r="X139" s="16"/>
    </row>
    <row r="140" spans="1:24" x14ac:dyDescent="0.3">
      <c r="A140" s="29" t="s">
        <v>628</v>
      </c>
      <c r="B140" s="9">
        <v>15</v>
      </c>
      <c r="C140" s="9" t="s">
        <v>29</v>
      </c>
      <c r="D140" s="602"/>
      <c r="E140" s="42"/>
      <c r="F140" s="21">
        <f t="shared" si="26"/>
        <v>1474</v>
      </c>
      <c r="G140" s="21">
        <f t="shared" si="27"/>
        <v>8</v>
      </c>
      <c r="H140" s="23">
        <f t="shared" si="28"/>
        <v>184.25</v>
      </c>
      <c r="I140" s="143">
        <f t="shared" si="23"/>
        <v>224</v>
      </c>
      <c r="J140" s="143">
        <f t="shared" si="24"/>
        <v>554</v>
      </c>
      <c r="K140" s="607"/>
      <c r="L140" s="32">
        <v>187</v>
      </c>
      <c r="M140" s="32">
        <v>166</v>
      </c>
      <c r="N140" s="32">
        <v>201</v>
      </c>
      <c r="O140" s="32">
        <v>182</v>
      </c>
      <c r="P140" s="32">
        <v>224</v>
      </c>
      <c r="Q140" s="31">
        <f t="shared" si="25"/>
        <v>960</v>
      </c>
      <c r="R140" s="31">
        <f>Q139+Q140+(K139*5)</f>
        <v>2092</v>
      </c>
      <c r="S140" s="19">
        <v>188</v>
      </c>
      <c r="T140" s="19">
        <v>160</v>
      </c>
      <c r="U140" s="19">
        <v>166</v>
      </c>
      <c r="V140" s="27">
        <f t="shared" si="29"/>
        <v>1474</v>
      </c>
      <c r="W140" s="21">
        <f>V139+V140+(K139*8)</f>
        <v>3202</v>
      </c>
      <c r="X140" s="16"/>
    </row>
    <row r="141" spans="1:24" x14ac:dyDescent="0.3">
      <c r="A141" s="25" t="s">
        <v>629</v>
      </c>
      <c r="B141" s="9">
        <v>15</v>
      </c>
      <c r="C141" s="9" t="s">
        <v>29</v>
      </c>
      <c r="D141" s="592">
        <v>19</v>
      </c>
      <c r="E141" s="43"/>
      <c r="F141" s="21">
        <f t="shared" si="26"/>
        <v>1544</v>
      </c>
      <c r="G141" s="21">
        <f t="shared" si="27"/>
        <v>8</v>
      </c>
      <c r="H141" s="23">
        <f t="shared" si="28"/>
        <v>193</v>
      </c>
      <c r="I141" s="143">
        <f t="shared" si="23"/>
        <v>258</v>
      </c>
      <c r="J141" s="143">
        <f t="shared" si="24"/>
        <v>617</v>
      </c>
      <c r="K141" s="595">
        <v>27</v>
      </c>
      <c r="L141" s="28">
        <v>258</v>
      </c>
      <c r="M141" s="28">
        <v>194</v>
      </c>
      <c r="N141" s="28">
        <v>165</v>
      </c>
      <c r="O141" s="28">
        <v>160</v>
      </c>
      <c r="P141" s="28">
        <v>247</v>
      </c>
      <c r="Q141" s="27">
        <f t="shared" si="25"/>
        <v>1024</v>
      </c>
      <c r="R141" s="27"/>
      <c r="S141" s="19">
        <v>165</v>
      </c>
      <c r="T141" s="19">
        <v>185</v>
      </c>
      <c r="U141" s="19">
        <v>170</v>
      </c>
      <c r="V141" s="27">
        <f t="shared" si="29"/>
        <v>1544</v>
      </c>
      <c r="W141" s="27"/>
      <c r="X141" s="16"/>
    </row>
    <row r="142" spans="1:24" x14ac:dyDescent="0.3">
      <c r="A142" s="29" t="s">
        <v>630</v>
      </c>
      <c r="B142" s="9">
        <v>15</v>
      </c>
      <c r="C142" s="9" t="s">
        <v>29</v>
      </c>
      <c r="D142" s="602"/>
      <c r="E142" s="42"/>
      <c r="F142" s="21">
        <f t="shared" si="26"/>
        <v>1435</v>
      </c>
      <c r="G142" s="21">
        <f t="shared" si="27"/>
        <v>8</v>
      </c>
      <c r="H142" s="23">
        <f t="shared" si="28"/>
        <v>179.375</v>
      </c>
      <c r="I142" s="143">
        <f t="shared" si="23"/>
        <v>214</v>
      </c>
      <c r="J142" s="143">
        <f t="shared" si="24"/>
        <v>579</v>
      </c>
      <c r="K142" s="607"/>
      <c r="L142" s="32">
        <v>214</v>
      </c>
      <c r="M142" s="32">
        <v>180</v>
      </c>
      <c r="N142" s="32">
        <v>185</v>
      </c>
      <c r="O142" s="32">
        <v>198</v>
      </c>
      <c r="P142" s="32">
        <v>183</v>
      </c>
      <c r="Q142" s="31">
        <f t="shared" si="25"/>
        <v>960</v>
      </c>
      <c r="R142" s="31">
        <f>Q141+Q142+(K141*5)</f>
        <v>2119</v>
      </c>
      <c r="S142" s="19">
        <v>156</v>
      </c>
      <c r="T142" s="19">
        <v>140</v>
      </c>
      <c r="U142" s="19">
        <v>179</v>
      </c>
      <c r="V142" s="27">
        <f t="shared" si="29"/>
        <v>1435</v>
      </c>
      <c r="W142" s="21">
        <f>V141+V142+(K141*8)</f>
        <v>3195</v>
      </c>
      <c r="X142" s="16"/>
    </row>
    <row r="143" spans="1:24" x14ac:dyDescent="0.3">
      <c r="A143" s="25" t="s">
        <v>320</v>
      </c>
      <c r="B143" s="9">
        <v>15</v>
      </c>
      <c r="C143" s="9" t="s">
        <v>29</v>
      </c>
      <c r="D143" s="592">
        <v>20</v>
      </c>
      <c r="E143" s="43"/>
      <c r="F143" s="21">
        <f t="shared" si="26"/>
        <v>937</v>
      </c>
      <c r="G143" s="21">
        <f t="shared" si="27"/>
        <v>5</v>
      </c>
      <c r="H143" s="23">
        <f t="shared" si="28"/>
        <v>187.4</v>
      </c>
      <c r="I143" s="143">
        <f t="shared" si="23"/>
        <v>237</v>
      </c>
      <c r="J143" s="143">
        <f t="shared" si="24"/>
        <v>559</v>
      </c>
      <c r="K143" s="595">
        <v>13</v>
      </c>
      <c r="L143" s="28">
        <v>141</v>
      </c>
      <c r="M143" s="28">
        <v>237</v>
      </c>
      <c r="N143" s="28">
        <v>181</v>
      </c>
      <c r="O143" s="28">
        <v>199</v>
      </c>
      <c r="P143" s="28">
        <v>179</v>
      </c>
      <c r="Q143" s="27">
        <f t="shared" si="25"/>
        <v>937</v>
      </c>
      <c r="R143" s="27"/>
      <c r="S143" s="19"/>
      <c r="T143" s="19"/>
      <c r="U143" s="19"/>
      <c r="V143" s="19"/>
      <c r="W143" s="19"/>
      <c r="X143" s="16"/>
    </row>
    <row r="144" spans="1:24" x14ac:dyDescent="0.3">
      <c r="A144" s="29" t="s">
        <v>631</v>
      </c>
      <c r="B144" s="9">
        <v>15</v>
      </c>
      <c r="C144" s="9" t="s">
        <v>29</v>
      </c>
      <c r="D144" s="602"/>
      <c r="E144" s="42"/>
      <c r="F144" s="21">
        <f t="shared" si="26"/>
        <v>1085</v>
      </c>
      <c r="G144" s="21">
        <f t="shared" si="27"/>
        <v>5</v>
      </c>
      <c r="H144" s="23">
        <f t="shared" si="28"/>
        <v>217</v>
      </c>
      <c r="I144" s="143">
        <f t="shared" si="23"/>
        <v>257</v>
      </c>
      <c r="J144" s="143">
        <f t="shared" si="24"/>
        <v>685</v>
      </c>
      <c r="K144" s="607"/>
      <c r="L144" s="32">
        <v>257</v>
      </c>
      <c r="M144" s="32">
        <v>223</v>
      </c>
      <c r="N144" s="32">
        <v>205</v>
      </c>
      <c r="O144" s="32">
        <v>207</v>
      </c>
      <c r="P144" s="32">
        <v>193</v>
      </c>
      <c r="Q144" s="31">
        <f t="shared" si="25"/>
        <v>1085</v>
      </c>
      <c r="R144" s="31">
        <f>Q143+Q144+(K143*5)</f>
        <v>2087</v>
      </c>
      <c r="S144" s="19"/>
      <c r="T144" s="19"/>
      <c r="U144" s="19"/>
      <c r="V144" s="19"/>
      <c r="W144" s="19"/>
      <c r="X144" s="16"/>
    </row>
    <row r="145" spans="1:24" x14ac:dyDescent="0.3">
      <c r="A145" s="25" t="s">
        <v>239</v>
      </c>
      <c r="B145" s="9">
        <v>15</v>
      </c>
      <c r="C145" s="9" t="s">
        <v>29</v>
      </c>
      <c r="D145" s="592">
        <v>21</v>
      </c>
      <c r="E145" s="43"/>
      <c r="F145" s="21">
        <f t="shared" si="26"/>
        <v>1005</v>
      </c>
      <c r="G145" s="21">
        <f t="shared" si="27"/>
        <v>5</v>
      </c>
      <c r="H145" s="23">
        <f t="shared" si="28"/>
        <v>201</v>
      </c>
      <c r="I145" s="143">
        <f t="shared" si="23"/>
        <v>225</v>
      </c>
      <c r="J145" s="143">
        <f t="shared" si="24"/>
        <v>608</v>
      </c>
      <c r="K145" s="595">
        <v>8</v>
      </c>
      <c r="L145" s="28">
        <v>170</v>
      </c>
      <c r="M145" s="28">
        <v>213</v>
      </c>
      <c r="N145" s="28">
        <v>225</v>
      </c>
      <c r="O145" s="28">
        <v>180</v>
      </c>
      <c r="P145" s="28">
        <v>217</v>
      </c>
      <c r="Q145" s="27">
        <f t="shared" si="25"/>
        <v>1005</v>
      </c>
      <c r="R145" s="27"/>
      <c r="S145" s="19"/>
      <c r="T145" s="19"/>
      <c r="U145" s="19"/>
      <c r="V145" s="19"/>
      <c r="W145" s="19"/>
      <c r="X145" s="16"/>
    </row>
    <row r="146" spans="1:24" x14ac:dyDescent="0.3">
      <c r="A146" s="29" t="s">
        <v>632</v>
      </c>
      <c r="B146" s="9">
        <v>15</v>
      </c>
      <c r="C146" s="9" t="s">
        <v>29</v>
      </c>
      <c r="D146" s="602"/>
      <c r="E146" s="42"/>
      <c r="F146" s="21">
        <f t="shared" si="26"/>
        <v>1038</v>
      </c>
      <c r="G146" s="21">
        <f t="shared" si="27"/>
        <v>5</v>
      </c>
      <c r="H146" s="23">
        <f t="shared" si="28"/>
        <v>207.6</v>
      </c>
      <c r="I146" s="143">
        <f t="shared" si="23"/>
        <v>223</v>
      </c>
      <c r="J146" s="143">
        <f t="shared" si="24"/>
        <v>622</v>
      </c>
      <c r="K146" s="607"/>
      <c r="L146" s="32">
        <v>212</v>
      </c>
      <c r="M146" s="32">
        <v>223</v>
      </c>
      <c r="N146" s="32">
        <v>187</v>
      </c>
      <c r="O146" s="32">
        <v>201</v>
      </c>
      <c r="P146" s="32">
        <v>215</v>
      </c>
      <c r="Q146" s="31">
        <f t="shared" si="25"/>
        <v>1038</v>
      </c>
      <c r="R146" s="31">
        <f>Q145+Q146+(K145*5)</f>
        <v>2083</v>
      </c>
      <c r="S146" s="19"/>
      <c r="T146" s="19"/>
      <c r="U146" s="19"/>
      <c r="V146" s="19"/>
      <c r="W146" s="19"/>
      <c r="X146" s="16"/>
    </row>
    <row r="147" spans="1:24" x14ac:dyDescent="0.3">
      <c r="A147" s="25" t="s">
        <v>155</v>
      </c>
      <c r="B147" s="9">
        <v>15</v>
      </c>
      <c r="C147" s="9" t="s">
        <v>29</v>
      </c>
      <c r="D147" s="592">
        <v>22</v>
      </c>
      <c r="E147" s="43"/>
      <c r="F147" s="21">
        <f t="shared" si="26"/>
        <v>782</v>
      </c>
      <c r="G147" s="21">
        <f t="shared" si="27"/>
        <v>5</v>
      </c>
      <c r="H147" s="23">
        <f t="shared" si="28"/>
        <v>156.4</v>
      </c>
      <c r="I147" s="143">
        <f t="shared" si="23"/>
        <v>173</v>
      </c>
      <c r="J147" s="143">
        <f t="shared" si="24"/>
        <v>473</v>
      </c>
      <c r="K147" s="595">
        <v>8</v>
      </c>
      <c r="L147" s="28">
        <v>155</v>
      </c>
      <c r="M147" s="28">
        <v>145</v>
      </c>
      <c r="N147" s="28">
        <v>173</v>
      </c>
      <c r="O147" s="28">
        <v>159</v>
      </c>
      <c r="P147" s="28">
        <v>150</v>
      </c>
      <c r="Q147" s="27">
        <f t="shared" si="25"/>
        <v>782</v>
      </c>
      <c r="R147" s="27"/>
      <c r="S147" s="19"/>
      <c r="T147" s="19"/>
      <c r="U147" s="19"/>
      <c r="V147" s="19"/>
      <c r="W147" s="19"/>
      <c r="X147" s="16"/>
    </row>
    <row r="148" spans="1:24" x14ac:dyDescent="0.3">
      <c r="A148" s="29" t="s">
        <v>633</v>
      </c>
      <c r="B148" s="9">
        <v>15</v>
      </c>
      <c r="C148" s="9" t="s">
        <v>29</v>
      </c>
      <c r="D148" s="602"/>
      <c r="E148" s="42"/>
      <c r="F148" s="21">
        <f t="shared" si="26"/>
        <v>1259</v>
      </c>
      <c r="G148" s="21">
        <f t="shared" si="27"/>
        <v>5</v>
      </c>
      <c r="H148" s="23">
        <f t="shared" si="28"/>
        <v>251.8</v>
      </c>
      <c r="I148" s="143">
        <f t="shared" si="23"/>
        <v>287</v>
      </c>
      <c r="J148" s="143">
        <f t="shared" si="24"/>
        <v>707</v>
      </c>
      <c r="K148" s="607"/>
      <c r="L148" s="32">
        <v>232</v>
      </c>
      <c r="M148" s="32">
        <v>262</v>
      </c>
      <c r="N148" s="32">
        <v>213</v>
      </c>
      <c r="O148" s="32">
        <v>287</v>
      </c>
      <c r="P148" s="32">
        <v>265</v>
      </c>
      <c r="Q148" s="31">
        <f t="shared" si="25"/>
        <v>1259</v>
      </c>
      <c r="R148" s="31">
        <f>Q147+Q148+(K147*5)</f>
        <v>2081</v>
      </c>
      <c r="S148" s="19"/>
      <c r="T148" s="19"/>
      <c r="U148" s="19"/>
      <c r="V148" s="19"/>
      <c r="W148" s="19"/>
      <c r="X148" s="16"/>
    </row>
    <row r="149" spans="1:24" x14ac:dyDescent="0.3">
      <c r="A149" s="25" t="s">
        <v>634</v>
      </c>
      <c r="B149" s="9">
        <v>15</v>
      </c>
      <c r="C149" s="9" t="s">
        <v>29</v>
      </c>
      <c r="D149" s="592">
        <v>23</v>
      </c>
      <c r="E149" s="43"/>
      <c r="F149" s="21">
        <f t="shared" si="26"/>
        <v>728</v>
      </c>
      <c r="G149" s="21">
        <f t="shared" si="27"/>
        <v>5</v>
      </c>
      <c r="H149" s="23">
        <f t="shared" si="28"/>
        <v>145.6</v>
      </c>
      <c r="I149" s="143">
        <f t="shared" si="23"/>
        <v>172</v>
      </c>
      <c r="J149" s="143">
        <f t="shared" si="24"/>
        <v>436</v>
      </c>
      <c r="K149" s="595">
        <v>71</v>
      </c>
      <c r="L149" s="28">
        <v>122</v>
      </c>
      <c r="M149" s="28">
        <v>142</v>
      </c>
      <c r="N149" s="28">
        <v>172</v>
      </c>
      <c r="O149" s="28">
        <v>145</v>
      </c>
      <c r="P149" s="28">
        <v>147</v>
      </c>
      <c r="Q149" s="27">
        <f t="shared" si="25"/>
        <v>728</v>
      </c>
      <c r="R149" s="27"/>
      <c r="S149" s="19"/>
      <c r="T149" s="19"/>
      <c r="U149" s="19"/>
      <c r="V149" s="19"/>
      <c r="W149" s="19"/>
      <c r="X149" s="16"/>
    </row>
    <row r="150" spans="1:24" x14ac:dyDescent="0.3">
      <c r="A150" s="29" t="s">
        <v>635</v>
      </c>
      <c r="B150" s="9">
        <v>15</v>
      </c>
      <c r="C150" s="9" t="s">
        <v>29</v>
      </c>
      <c r="D150" s="602"/>
      <c r="E150" s="42"/>
      <c r="F150" s="21">
        <f t="shared" si="26"/>
        <v>994</v>
      </c>
      <c r="G150" s="21">
        <f t="shared" si="27"/>
        <v>5</v>
      </c>
      <c r="H150" s="23">
        <f t="shared" si="28"/>
        <v>198.8</v>
      </c>
      <c r="I150" s="143">
        <f t="shared" si="23"/>
        <v>224</v>
      </c>
      <c r="J150" s="143">
        <f t="shared" si="24"/>
        <v>598</v>
      </c>
      <c r="K150" s="607"/>
      <c r="L150" s="32">
        <v>218</v>
      </c>
      <c r="M150" s="32">
        <v>192</v>
      </c>
      <c r="N150" s="32">
        <v>188</v>
      </c>
      <c r="O150" s="32">
        <v>224</v>
      </c>
      <c r="P150" s="32">
        <v>172</v>
      </c>
      <c r="Q150" s="31">
        <f t="shared" si="25"/>
        <v>994</v>
      </c>
      <c r="R150" s="31">
        <f>Q149+Q150+(K149*5)</f>
        <v>2077</v>
      </c>
      <c r="S150" s="19"/>
      <c r="T150" s="19"/>
      <c r="U150" s="19"/>
      <c r="V150" s="19"/>
      <c r="W150" s="19"/>
      <c r="X150" s="16"/>
    </row>
    <row r="151" spans="1:24" x14ac:dyDescent="0.3">
      <c r="A151" s="25" t="s">
        <v>277</v>
      </c>
      <c r="B151" s="9">
        <v>15</v>
      </c>
      <c r="C151" s="9" t="s">
        <v>29</v>
      </c>
      <c r="D151" s="592">
        <v>24</v>
      </c>
      <c r="E151" s="43"/>
      <c r="F151" s="21">
        <f t="shared" si="26"/>
        <v>902</v>
      </c>
      <c r="G151" s="21">
        <f t="shared" si="27"/>
        <v>5</v>
      </c>
      <c r="H151" s="23">
        <f t="shared" si="28"/>
        <v>180.4</v>
      </c>
      <c r="I151" s="143">
        <f t="shared" si="23"/>
        <v>210</v>
      </c>
      <c r="J151" s="143">
        <f t="shared" si="24"/>
        <v>568</v>
      </c>
      <c r="K151" s="595">
        <v>24</v>
      </c>
      <c r="L151" s="28">
        <v>199</v>
      </c>
      <c r="M151" s="28">
        <v>210</v>
      </c>
      <c r="N151" s="28">
        <v>159</v>
      </c>
      <c r="O151" s="28">
        <v>181</v>
      </c>
      <c r="P151" s="28">
        <v>153</v>
      </c>
      <c r="Q151" s="27">
        <f t="shared" si="25"/>
        <v>902</v>
      </c>
      <c r="R151" s="27"/>
      <c r="S151" s="19"/>
      <c r="T151" s="19"/>
      <c r="U151" s="19"/>
      <c r="V151" s="19"/>
      <c r="W151" s="19"/>
      <c r="X151" s="16"/>
    </row>
    <row r="152" spans="1:24" x14ac:dyDescent="0.3">
      <c r="A152" s="29" t="s">
        <v>636</v>
      </c>
      <c r="B152" s="9">
        <v>15</v>
      </c>
      <c r="C152" s="9" t="s">
        <v>29</v>
      </c>
      <c r="D152" s="602"/>
      <c r="E152" s="42"/>
      <c r="F152" s="21">
        <f t="shared" si="26"/>
        <v>1042</v>
      </c>
      <c r="G152" s="21">
        <f t="shared" si="27"/>
        <v>5</v>
      </c>
      <c r="H152" s="23">
        <f t="shared" si="28"/>
        <v>208.4</v>
      </c>
      <c r="I152" s="143">
        <f t="shared" si="23"/>
        <v>257</v>
      </c>
      <c r="J152" s="143">
        <f t="shared" si="24"/>
        <v>560</v>
      </c>
      <c r="K152" s="607"/>
      <c r="L152" s="32">
        <v>233</v>
      </c>
      <c r="M152" s="32">
        <v>159</v>
      </c>
      <c r="N152" s="32">
        <v>168</v>
      </c>
      <c r="O152" s="32">
        <v>257</v>
      </c>
      <c r="P152" s="32">
        <v>225</v>
      </c>
      <c r="Q152" s="31">
        <f t="shared" si="25"/>
        <v>1042</v>
      </c>
      <c r="R152" s="31">
        <f>Q151+Q152+(K151*5)</f>
        <v>2064</v>
      </c>
      <c r="S152" s="19"/>
      <c r="T152" s="19"/>
      <c r="U152" s="19"/>
      <c r="V152" s="19"/>
      <c r="W152" s="19"/>
      <c r="X152" s="16"/>
    </row>
    <row r="153" spans="1:24" x14ac:dyDescent="0.3">
      <c r="A153" s="73" t="s">
        <v>160</v>
      </c>
      <c r="B153" s="9">
        <v>15</v>
      </c>
      <c r="C153" s="9" t="s">
        <v>29</v>
      </c>
      <c r="D153" s="592">
        <v>25</v>
      </c>
      <c r="E153" s="43"/>
      <c r="F153" s="21">
        <f t="shared" si="26"/>
        <v>838</v>
      </c>
      <c r="G153" s="21">
        <f t="shared" si="27"/>
        <v>5</v>
      </c>
      <c r="H153" s="23">
        <f t="shared" si="28"/>
        <v>167.6</v>
      </c>
      <c r="I153" s="143">
        <f t="shared" si="23"/>
        <v>216</v>
      </c>
      <c r="J153" s="143">
        <f t="shared" si="24"/>
        <v>558</v>
      </c>
      <c r="K153" s="595">
        <v>28</v>
      </c>
      <c r="L153" s="26">
        <v>216</v>
      </c>
      <c r="M153" s="26">
        <v>167</v>
      </c>
      <c r="N153" s="26">
        <v>175</v>
      </c>
      <c r="O153" s="26">
        <v>134</v>
      </c>
      <c r="P153" s="26">
        <v>146</v>
      </c>
      <c r="Q153" s="21">
        <f t="shared" si="25"/>
        <v>838</v>
      </c>
      <c r="R153" s="27"/>
      <c r="S153" s="19"/>
      <c r="T153" s="19"/>
      <c r="U153" s="19"/>
      <c r="V153" s="19"/>
      <c r="W153" s="19"/>
      <c r="X153" s="16"/>
    </row>
    <row r="154" spans="1:24" x14ac:dyDescent="0.3">
      <c r="A154" s="74" t="s">
        <v>307</v>
      </c>
      <c r="B154" s="9">
        <v>15</v>
      </c>
      <c r="C154" s="9" t="s">
        <v>29</v>
      </c>
      <c r="D154" s="602"/>
      <c r="E154" s="42"/>
      <c r="F154" s="21">
        <f t="shared" si="26"/>
        <v>1078</v>
      </c>
      <c r="G154" s="21">
        <f t="shared" si="27"/>
        <v>5</v>
      </c>
      <c r="H154" s="23">
        <f t="shared" si="28"/>
        <v>215.6</v>
      </c>
      <c r="I154" s="143">
        <f t="shared" si="23"/>
        <v>267</v>
      </c>
      <c r="J154" s="143">
        <f t="shared" si="24"/>
        <v>631</v>
      </c>
      <c r="K154" s="607"/>
      <c r="L154" s="300">
        <v>237</v>
      </c>
      <c r="M154" s="300">
        <v>173</v>
      </c>
      <c r="N154" s="300">
        <v>221</v>
      </c>
      <c r="O154" s="300">
        <v>267</v>
      </c>
      <c r="P154" s="300">
        <v>180</v>
      </c>
      <c r="Q154" s="31">
        <f t="shared" si="25"/>
        <v>1078</v>
      </c>
      <c r="R154" s="31">
        <f>Q153+Q154+(K153*5)</f>
        <v>2056</v>
      </c>
      <c r="S154" s="19"/>
      <c r="T154" s="19"/>
      <c r="U154" s="19"/>
      <c r="V154" s="19"/>
      <c r="W154" s="19"/>
      <c r="X154" s="16"/>
    </row>
    <row r="155" spans="1:24" x14ac:dyDescent="0.3">
      <c r="A155" s="73" t="s">
        <v>326</v>
      </c>
      <c r="B155" s="9">
        <v>15</v>
      </c>
      <c r="C155" s="9" t="s">
        <v>29</v>
      </c>
      <c r="D155" s="592">
        <v>26</v>
      </c>
      <c r="E155" s="43"/>
      <c r="F155" s="21">
        <f t="shared" si="26"/>
        <v>826</v>
      </c>
      <c r="G155" s="21">
        <f t="shared" si="27"/>
        <v>5</v>
      </c>
      <c r="H155" s="23">
        <f t="shared" si="28"/>
        <v>165.2</v>
      </c>
      <c r="I155" s="143">
        <f t="shared" si="23"/>
        <v>201</v>
      </c>
      <c r="J155" s="143">
        <f t="shared" si="24"/>
        <v>466</v>
      </c>
      <c r="K155" s="595">
        <v>55</v>
      </c>
      <c r="L155" s="26">
        <v>177</v>
      </c>
      <c r="M155" s="26">
        <v>160</v>
      </c>
      <c r="N155" s="26">
        <v>129</v>
      </c>
      <c r="O155" s="26">
        <v>201</v>
      </c>
      <c r="P155" s="26">
        <v>159</v>
      </c>
      <c r="Q155" s="21">
        <f t="shared" si="25"/>
        <v>826</v>
      </c>
      <c r="R155" s="27"/>
      <c r="S155" s="19"/>
      <c r="T155" s="19"/>
      <c r="U155" s="19"/>
      <c r="V155" s="19"/>
      <c r="W155" s="19"/>
      <c r="X155" s="16"/>
    </row>
    <row r="156" spans="1:24" x14ac:dyDescent="0.3">
      <c r="A156" s="74" t="s">
        <v>637</v>
      </c>
      <c r="B156" s="9">
        <v>15</v>
      </c>
      <c r="C156" s="9" t="s">
        <v>29</v>
      </c>
      <c r="D156" s="602"/>
      <c r="E156" s="42"/>
      <c r="F156" s="21">
        <f t="shared" si="26"/>
        <v>953</v>
      </c>
      <c r="G156" s="21">
        <f t="shared" si="27"/>
        <v>5</v>
      </c>
      <c r="H156" s="23">
        <f t="shared" si="28"/>
        <v>190.6</v>
      </c>
      <c r="I156" s="143">
        <f t="shared" si="23"/>
        <v>213</v>
      </c>
      <c r="J156" s="143">
        <f t="shared" si="24"/>
        <v>582</v>
      </c>
      <c r="K156" s="607"/>
      <c r="L156" s="300">
        <v>213</v>
      </c>
      <c r="M156" s="300">
        <v>176</v>
      </c>
      <c r="N156" s="300">
        <v>193</v>
      </c>
      <c r="O156" s="300">
        <v>168</v>
      </c>
      <c r="P156" s="300">
        <v>203</v>
      </c>
      <c r="Q156" s="31">
        <f t="shared" si="25"/>
        <v>953</v>
      </c>
      <c r="R156" s="31">
        <f>Q155+Q156+(K155*5)</f>
        <v>2054</v>
      </c>
      <c r="S156" s="19"/>
      <c r="T156" s="19"/>
      <c r="U156" s="19"/>
      <c r="V156" s="19"/>
      <c r="W156" s="19"/>
      <c r="X156" s="16"/>
    </row>
    <row r="157" spans="1:24" x14ac:dyDescent="0.3">
      <c r="A157" s="73" t="s">
        <v>638</v>
      </c>
      <c r="B157" s="9">
        <v>15</v>
      </c>
      <c r="C157" s="9" t="s">
        <v>29</v>
      </c>
      <c r="D157" s="592">
        <v>27</v>
      </c>
      <c r="E157" s="43"/>
      <c r="F157" s="21">
        <f t="shared" si="26"/>
        <v>554</v>
      </c>
      <c r="G157" s="21">
        <f t="shared" si="27"/>
        <v>5</v>
      </c>
      <c r="H157" s="23">
        <f t="shared" ref="H157:H192" si="30">F157/G157</f>
        <v>110.8</v>
      </c>
      <c r="I157" s="143">
        <f t="shared" ref="I157:I192" si="31">MAX(L157:P157,S157:U157,X157)</f>
        <v>128</v>
      </c>
      <c r="J157" s="143">
        <f t="shared" ref="J157:J192" si="32">MAX(SUM(L157:N157),SUM(S157:U157))</f>
        <v>358</v>
      </c>
      <c r="K157" s="595">
        <v>81</v>
      </c>
      <c r="L157" s="26">
        <v>115</v>
      </c>
      <c r="M157" s="26">
        <v>128</v>
      </c>
      <c r="N157" s="26">
        <v>115</v>
      </c>
      <c r="O157" s="26">
        <v>93</v>
      </c>
      <c r="P157" s="26">
        <v>103</v>
      </c>
      <c r="Q157" s="21">
        <f t="shared" ref="Q157:Q192" si="33">SUM(L157:P157)</f>
        <v>554</v>
      </c>
      <c r="R157" s="27"/>
      <c r="S157" s="19"/>
      <c r="T157" s="19"/>
      <c r="U157" s="19"/>
      <c r="V157" s="19"/>
      <c r="W157" s="19"/>
      <c r="X157" s="16"/>
    </row>
    <row r="158" spans="1:24" x14ac:dyDescent="0.3">
      <c r="A158" s="74" t="s">
        <v>639</v>
      </c>
      <c r="B158" s="9">
        <v>15</v>
      </c>
      <c r="C158" s="9" t="s">
        <v>29</v>
      </c>
      <c r="D158" s="602"/>
      <c r="E158" s="42"/>
      <c r="F158" s="21">
        <f t="shared" si="26"/>
        <v>1084</v>
      </c>
      <c r="G158" s="21">
        <f t="shared" si="27"/>
        <v>5</v>
      </c>
      <c r="H158" s="23">
        <f t="shared" si="30"/>
        <v>216.8</v>
      </c>
      <c r="I158" s="143">
        <f t="shared" si="31"/>
        <v>276</v>
      </c>
      <c r="J158" s="143">
        <f t="shared" si="32"/>
        <v>663</v>
      </c>
      <c r="K158" s="607"/>
      <c r="L158" s="412">
        <v>227</v>
      </c>
      <c r="M158" s="412">
        <v>276</v>
      </c>
      <c r="N158" s="412">
        <v>160</v>
      </c>
      <c r="O158" s="412">
        <v>196</v>
      </c>
      <c r="P158" s="412">
        <v>225</v>
      </c>
      <c r="Q158" s="31">
        <f t="shared" si="33"/>
        <v>1084</v>
      </c>
      <c r="R158" s="31">
        <f>Q157+Q158+(K157*5)</f>
        <v>2043</v>
      </c>
    </row>
    <row r="159" spans="1:24" x14ac:dyDescent="0.3">
      <c r="A159" s="73" t="s">
        <v>534</v>
      </c>
      <c r="B159" s="9">
        <v>15</v>
      </c>
      <c r="C159" s="9" t="s">
        <v>29</v>
      </c>
      <c r="D159" s="592">
        <v>28</v>
      </c>
      <c r="E159" s="43"/>
      <c r="F159" s="21">
        <f t="shared" si="26"/>
        <v>928</v>
      </c>
      <c r="G159" s="21">
        <f t="shared" si="27"/>
        <v>5</v>
      </c>
      <c r="H159" s="23">
        <f t="shared" si="30"/>
        <v>185.6</v>
      </c>
      <c r="I159" s="143">
        <f t="shared" si="31"/>
        <v>212</v>
      </c>
      <c r="J159" s="143">
        <f t="shared" si="32"/>
        <v>546</v>
      </c>
      <c r="K159" s="595">
        <v>30</v>
      </c>
      <c r="L159" s="26">
        <v>164</v>
      </c>
      <c r="M159" s="26">
        <v>187</v>
      </c>
      <c r="N159" s="26">
        <v>195</v>
      </c>
      <c r="O159" s="26">
        <v>212</v>
      </c>
      <c r="P159" s="26">
        <v>170</v>
      </c>
      <c r="Q159" s="21">
        <f t="shared" si="33"/>
        <v>928</v>
      </c>
      <c r="R159" s="27"/>
    </row>
    <row r="160" spans="1:24" x14ac:dyDescent="0.3">
      <c r="A160" s="74" t="s">
        <v>640</v>
      </c>
      <c r="B160" s="9">
        <v>15</v>
      </c>
      <c r="C160" s="9" t="s">
        <v>29</v>
      </c>
      <c r="D160" s="602"/>
      <c r="E160" s="42"/>
      <c r="F160" s="21">
        <f t="shared" si="26"/>
        <v>964</v>
      </c>
      <c r="G160" s="21">
        <f t="shared" si="27"/>
        <v>5</v>
      </c>
      <c r="H160" s="23">
        <f t="shared" si="30"/>
        <v>192.8</v>
      </c>
      <c r="I160" s="143">
        <f t="shared" si="31"/>
        <v>214</v>
      </c>
      <c r="J160" s="143">
        <f t="shared" si="32"/>
        <v>545</v>
      </c>
      <c r="K160" s="607"/>
      <c r="L160" s="412">
        <v>206</v>
      </c>
      <c r="M160" s="412">
        <v>170</v>
      </c>
      <c r="N160" s="412">
        <v>169</v>
      </c>
      <c r="O160" s="412">
        <v>205</v>
      </c>
      <c r="P160" s="412">
        <v>214</v>
      </c>
      <c r="Q160" s="31">
        <f t="shared" si="33"/>
        <v>964</v>
      </c>
      <c r="R160" s="31">
        <f>Q159+Q160+(K159*5)</f>
        <v>2042</v>
      </c>
    </row>
    <row r="161" spans="1:18" x14ac:dyDescent="0.3">
      <c r="A161" s="73" t="s">
        <v>151</v>
      </c>
      <c r="B161" s="9">
        <v>15</v>
      </c>
      <c r="C161" s="9" t="s">
        <v>29</v>
      </c>
      <c r="D161" s="592">
        <v>29</v>
      </c>
      <c r="E161" s="43"/>
      <c r="F161" s="21">
        <f t="shared" si="26"/>
        <v>711</v>
      </c>
      <c r="G161" s="21">
        <f t="shared" si="27"/>
        <v>5</v>
      </c>
      <c r="H161" s="23">
        <f t="shared" si="30"/>
        <v>142.19999999999999</v>
      </c>
      <c r="I161" s="143">
        <f t="shared" si="31"/>
        <v>171</v>
      </c>
      <c r="J161" s="143">
        <f t="shared" si="32"/>
        <v>379</v>
      </c>
      <c r="K161" s="595">
        <v>46</v>
      </c>
      <c r="L161" s="26">
        <v>160</v>
      </c>
      <c r="M161" s="26">
        <v>116</v>
      </c>
      <c r="N161" s="26">
        <v>103</v>
      </c>
      <c r="O161" s="26">
        <v>161</v>
      </c>
      <c r="P161" s="26">
        <v>171</v>
      </c>
      <c r="Q161" s="21">
        <f t="shared" si="33"/>
        <v>711</v>
      </c>
      <c r="R161" s="27"/>
    </row>
    <row r="162" spans="1:18" x14ac:dyDescent="0.3">
      <c r="A162" s="74" t="s">
        <v>641</v>
      </c>
      <c r="B162" s="9">
        <v>15</v>
      </c>
      <c r="C162" s="9" t="s">
        <v>29</v>
      </c>
      <c r="D162" s="602"/>
      <c r="E162" s="42"/>
      <c r="F162" s="21">
        <f t="shared" si="26"/>
        <v>1099</v>
      </c>
      <c r="G162" s="21">
        <f t="shared" si="27"/>
        <v>5</v>
      </c>
      <c r="H162" s="23">
        <f t="shared" si="30"/>
        <v>219.8</v>
      </c>
      <c r="I162" s="143">
        <f t="shared" si="31"/>
        <v>255</v>
      </c>
      <c r="J162" s="143">
        <f t="shared" si="32"/>
        <v>629</v>
      </c>
      <c r="K162" s="607"/>
      <c r="L162" s="412">
        <v>223</v>
      </c>
      <c r="M162" s="412">
        <v>151</v>
      </c>
      <c r="N162" s="412">
        <v>255</v>
      </c>
      <c r="O162" s="412">
        <v>225</v>
      </c>
      <c r="P162" s="412">
        <v>245</v>
      </c>
      <c r="Q162" s="31">
        <f t="shared" si="33"/>
        <v>1099</v>
      </c>
      <c r="R162" s="31">
        <f>Q161+Q162+(K161*5)</f>
        <v>2040</v>
      </c>
    </row>
    <row r="163" spans="1:18" x14ac:dyDescent="0.3">
      <c r="A163" s="73" t="s">
        <v>325</v>
      </c>
      <c r="B163" s="9">
        <v>15</v>
      </c>
      <c r="C163" s="9" t="s">
        <v>29</v>
      </c>
      <c r="D163" s="592">
        <v>30</v>
      </c>
      <c r="E163" s="43"/>
      <c r="F163" s="21">
        <f t="shared" si="26"/>
        <v>726</v>
      </c>
      <c r="G163" s="21">
        <f t="shared" si="27"/>
        <v>5</v>
      </c>
      <c r="H163" s="23">
        <f t="shared" si="30"/>
        <v>145.19999999999999</v>
      </c>
      <c r="I163" s="143">
        <f t="shared" si="31"/>
        <v>168</v>
      </c>
      <c r="J163" s="143">
        <f t="shared" si="32"/>
        <v>443</v>
      </c>
      <c r="K163" s="595">
        <v>52</v>
      </c>
      <c r="L163" s="26">
        <v>168</v>
      </c>
      <c r="M163" s="26">
        <v>135</v>
      </c>
      <c r="N163" s="26">
        <v>140</v>
      </c>
      <c r="O163" s="26">
        <v>137</v>
      </c>
      <c r="P163" s="26">
        <v>146</v>
      </c>
      <c r="Q163" s="21">
        <f t="shared" si="33"/>
        <v>726</v>
      </c>
      <c r="R163" s="27"/>
    </row>
    <row r="164" spans="1:18" x14ac:dyDescent="0.3">
      <c r="A164" s="74" t="s">
        <v>642</v>
      </c>
      <c r="B164" s="9">
        <v>15</v>
      </c>
      <c r="C164" s="9" t="s">
        <v>29</v>
      </c>
      <c r="D164" s="602"/>
      <c r="E164" s="42"/>
      <c r="F164" s="21">
        <f t="shared" si="26"/>
        <v>1045</v>
      </c>
      <c r="G164" s="21">
        <f t="shared" si="27"/>
        <v>5</v>
      </c>
      <c r="H164" s="23">
        <f t="shared" si="30"/>
        <v>209</v>
      </c>
      <c r="I164" s="143">
        <f t="shared" si="31"/>
        <v>221</v>
      </c>
      <c r="J164" s="143">
        <f t="shared" si="32"/>
        <v>608</v>
      </c>
      <c r="K164" s="607"/>
      <c r="L164" s="412">
        <v>185</v>
      </c>
      <c r="M164" s="412">
        <v>202</v>
      </c>
      <c r="N164" s="412">
        <v>221</v>
      </c>
      <c r="O164" s="412">
        <v>216</v>
      </c>
      <c r="P164" s="412">
        <v>221</v>
      </c>
      <c r="Q164" s="31">
        <f t="shared" si="33"/>
        <v>1045</v>
      </c>
      <c r="R164" s="31">
        <f>Q163+Q164+(K163*5)</f>
        <v>2031</v>
      </c>
    </row>
    <row r="165" spans="1:18" x14ac:dyDescent="0.3">
      <c r="A165" s="73" t="s">
        <v>643</v>
      </c>
      <c r="B165" s="9">
        <v>15</v>
      </c>
      <c r="C165" s="9" t="s">
        <v>29</v>
      </c>
      <c r="D165" s="592">
        <v>31</v>
      </c>
      <c r="E165" s="43"/>
      <c r="F165" s="21">
        <f t="shared" si="26"/>
        <v>740</v>
      </c>
      <c r="G165" s="21">
        <f t="shared" si="27"/>
        <v>5</v>
      </c>
      <c r="H165" s="23">
        <f t="shared" si="30"/>
        <v>148</v>
      </c>
      <c r="I165" s="143">
        <f t="shared" si="31"/>
        <v>173</v>
      </c>
      <c r="J165" s="143">
        <f t="shared" si="32"/>
        <v>416</v>
      </c>
      <c r="K165" s="595">
        <v>99</v>
      </c>
      <c r="L165" s="26">
        <v>129</v>
      </c>
      <c r="M165" s="26">
        <v>165</v>
      </c>
      <c r="N165" s="26">
        <v>122</v>
      </c>
      <c r="O165" s="26">
        <v>151</v>
      </c>
      <c r="P165" s="26">
        <v>173</v>
      </c>
      <c r="Q165" s="21">
        <f t="shared" si="33"/>
        <v>740</v>
      </c>
      <c r="R165" s="27"/>
    </row>
    <row r="166" spans="1:18" x14ac:dyDescent="0.3">
      <c r="A166" s="74" t="s">
        <v>644</v>
      </c>
      <c r="B166" s="9">
        <v>15</v>
      </c>
      <c r="C166" s="9" t="s">
        <v>29</v>
      </c>
      <c r="D166" s="602"/>
      <c r="E166" s="42"/>
      <c r="F166" s="21">
        <f t="shared" si="26"/>
        <v>792</v>
      </c>
      <c r="G166" s="21">
        <f t="shared" si="27"/>
        <v>5</v>
      </c>
      <c r="H166" s="23">
        <f t="shared" si="30"/>
        <v>158.4</v>
      </c>
      <c r="I166" s="143">
        <f t="shared" si="31"/>
        <v>169</v>
      </c>
      <c r="J166" s="143">
        <f t="shared" si="32"/>
        <v>475</v>
      </c>
      <c r="K166" s="607"/>
      <c r="L166" s="412">
        <v>162</v>
      </c>
      <c r="M166" s="412">
        <v>147</v>
      </c>
      <c r="N166" s="412">
        <v>166</v>
      </c>
      <c r="O166" s="412">
        <v>148</v>
      </c>
      <c r="P166" s="412">
        <v>169</v>
      </c>
      <c r="Q166" s="31">
        <f t="shared" si="33"/>
        <v>792</v>
      </c>
      <c r="R166" s="31">
        <f>Q165+Q166+(K165*5)</f>
        <v>2027</v>
      </c>
    </row>
    <row r="167" spans="1:18" x14ac:dyDescent="0.3">
      <c r="A167" s="73" t="s">
        <v>174</v>
      </c>
      <c r="B167" s="9">
        <v>15</v>
      </c>
      <c r="C167" s="9" t="s">
        <v>29</v>
      </c>
      <c r="D167" s="592">
        <v>32</v>
      </c>
      <c r="E167" s="43"/>
      <c r="F167" s="21">
        <f t="shared" si="26"/>
        <v>868</v>
      </c>
      <c r="G167" s="21">
        <f t="shared" si="27"/>
        <v>5</v>
      </c>
      <c r="H167" s="23">
        <f t="shared" si="30"/>
        <v>173.6</v>
      </c>
      <c r="I167" s="143">
        <f t="shared" si="31"/>
        <v>194</v>
      </c>
      <c r="J167" s="143">
        <f t="shared" si="32"/>
        <v>518</v>
      </c>
      <c r="K167" s="595">
        <v>45</v>
      </c>
      <c r="L167" s="26">
        <v>180</v>
      </c>
      <c r="M167" s="26">
        <v>146</v>
      </c>
      <c r="N167" s="26">
        <v>192</v>
      </c>
      <c r="O167" s="26">
        <v>156</v>
      </c>
      <c r="P167" s="26">
        <v>194</v>
      </c>
      <c r="Q167" s="21">
        <f t="shared" si="33"/>
        <v>868</v>
      </c>
      <c r="R167" s="27"/>
    </row>
    <row r="168" spans="1:18" x14ac:dyDescent="0.3">
      <c r="A168" s="74" t="s">
        <v>645</v>
      </c>
      <c r="B168" s="9">
        <v>15</v>
      </c>
      <c r="C168" s="9" t="s">
        <v>29</v>
      </c>
      <c r="D168" s="602"/>
      <c r="E168" s="42"/>
      <c r="F168" s="21">
        <f t="shared" si="26"/>
        <v>926</v>
      </c>
      <c r="G168" s="21">
        <f t="shared" si="27"/>
        <v>5</v>
      </c>
      <c r="H168" s="23">
        <f t="shared" si="30"/>
        <v>185.2</v>
      </c>
      <c r="I168" s="143">
        <f t="shared" si="31"/>
        <v>214</v>
      </c>
      <c r="J168" s="143">
        <f t="shared" si="32"/>
        <v>545</v>
      </c>
      <c r="K168" s="607"/>
      <c r="L168" s="412">
        <v>188</v>
      </c>
      <c r="M168" s="412">
        <v>204</v>
      </c>
      <c r="N168" s="412">
        <v>153</v>
      </c>
      <c r="O168" s="412">
        <v>214</v>
      </c>
      <c r="P168" s="412">
        <v>167</v>
      </c>
      <c r="Q168" s="31">
        <f t="shared" si="33"/>
        <v>926</v>
      </c>
      <c r="R168" s="31">
        <f>Q167+Q168+(K167*5)</f>
        <v>2019</v>
      </c>
    </row>
    <row r="169" spans="1:18" x14ac:dyDescent="0.3">
      <c r="A169" s="73" t="s">
        <v>571</v>
      </c>
      <c r="B169" s="9">
        <v>15</v>
      </c>
      <c r="C169" s="9" t="s">
        <v>29</v>
      </c>
      <c r="D169" s="592">
        <v>33</v>
      </c>
      <c r="E169" s="43"/>
      <c r="F169" s="21">
        <f t="shared" si="26"/>
        <v>941</v>
      </c>
      <c r="G169" s="21">
        <f t="shared" si="27"/>
        <v>5</v>
      </c>
      <c r="H169" s="23">
        <f t="shared" si="30"/>
        <v>188.2</v>
      </c>
      <c r="I169" s="143">
        <f t="shared" si="31"/>
        <v>223</v>
      </c>
      <c r="J169" s="143">
        <f t="shared" si="32"/>
        <v>587</v>
      </c>
      <c r="K169" s="595">
        <v>33</v>
      </c>
      <c r="L169" s="26">
        <v>161</v>
      </c>
      <c r="M169" s="26">
        <v>203</v>
      </c>
      <c r="N169" s="26">
        <v>223</v>
      </c>
      <c r="O169" s="26">
        <v>192</v>
      </c>
      <c r="P169" s="26">
        <v>162</v>
      </c>
      <c r="Q169" s="21">
        <f t="shared" si="33"/>
        <v>941</v>
      </c>
      <c r="R169" s="27"/>
    </row>
    <row r="170" spans="1:18" x14ac:dyDescent="0.3">
      <c r="A170" s="74" t="s">
        <v>646</v>
      </c>
      <c r="B170" s="9">
        <v>15</v>
      </c>
      <c r="C170" s="9" t="s">
        <v>29</v>
      </c>
      <c r="D170" s="602"/>
      <c r="E170" s="42"/>
      <c r="F170" s="21">
        <f t="shared" ref="F170:F198" si="34">SUM(L170:P170)+SUM(S170:U170)+X170</f>
        <v>910</v>
      </c>
      <c r="G170" s="21">
        <f t="shared" ref="G170:G198" si="35">COUNT(L170,M170,N170,O170,P170,S170,T170,U170,X170)</f>
        <v>5</v>
      </c>
      <c r="H170" s="23">
        <f t="shared" si="30"/>
        <v>182</v>
      </c>
      <c r="I170" s="143">
        <f t="shared" si="31"/>
        <v>227</v>
      </c>
      <c r="J170" s="143">
        <f t="shared" si="32"/>
        <v>580</v>
      </c>
      <c r="K170" s="607"/>
      <c r="L170" s="412">
        <v>172</v>
      </c>
      <c r="M170" s="412">
        <v>227</v>
      </c>
      <c r="N170" s="412">
        <v>181</v>
      </c>
      <c r="O170" s="412">
        <v>171</v>
      </c>
      <c r="P170" s="412">
        <v>159</v>
      </c>
      <c r="Q170" s="31">
        <f t="shared" si="33"/>
        <v>910</v>
      </c>
      <c r="R170" s="31">
        <f>Q169+Q170+(K169*5)</f>
        <v>2016</v>
      </c>
    </row>
    <row r="171" spans="1:18" x14ac:dyDescent="0.3">
      <c r="A171" s="73" t="s">
        <v>454</v>
      </c>
      <c r="B171" s="9">
        <v>15</v>
      </c>
      <c r="C171" s="9" t="s">
        <v>29</v>
      </c>
      <c r="D171" s="592">
        <v>34</v>
      </c>
      <c r="E171" s="43"/>
      <c r="F171" s="21">
        <f t="shared" si="34"/>
        <v>935</v>
      </c>
      <c r="G171" s="21">
        <f t="shared" si="35"/>
        <v>5</v>
      </c>
      <c r="H171" s="23">
        <f t="shared" si="30"/>
        <v>187</v>
      </c>
      <c r="I171" s="143">
        <f t="shared" si="31"/>
        <v>212</v>
      </c>
      <c r="J171" s="143">
        <f t="shared" si="32"/>
        <v>565</v>
      </c>
      <c r="K171" s="595">
        <v>11</v>
      </c>
      <c r="L171" s="26">
        <v>199</v>
      </c>
      <c r="M171" s="26">
        <v>204</v>
      </c>
      <c r="N171" s="26">
        <v>162</v>
      </c>
      <c r="O171" s="26">
        <v>212</v>
      </c>
      <c r="P171" s="26">
        <v>158</v>
      </c>
      <c r="Q171" s="21">
        <f t="shared" si="33"/>
        <v>935</v>
      </c>
      <c r="R171" s="27"/>
    </row>
    <row r="172" spans="1:18" x14ac:dyDescent="0.3">
      <c r="A172" s="74" t="s">
        <v>647</v>
      </c>
      <c r="B172" s="9">
        <v>15</v>
      </c>
      <c r="C172" s="9" t="s">
        <v>29</v>
      </c>
      <c r="D172" s="602"/>
      <c r="E172" s="42"/>
      <c r="F172" s="21">
        <f t="shared" si="34"/>
        <v>1021</v>
      </c>
      <c r="G172" s="21">
        <f t="shared" si="35"/>
        <v>5</v>
      </c>
      <c r="H172" s="23">
        <f t="shared" si="30"/>
        <v>204.2</v>
      </c>
      <c r="I172" s="143">
        <f t="shared" si="31"/>
        <v>226</v>
      </c>
      <c r="J172" s="143">
        <f t="shared" si="32"/>
        <v>587</v>
      </c>
      <c r="K172" s="607"/>
      <c r="L172" s="412">
        <v>182</v>
      </c>
      <c r="M172" s="412">
        <v>179</v>
      </c>
      <c r="N172" s="412">
        <v>226</v>
      </c>
      <c r="O172" s="412">
        <v>222</v>
      </c>
      <c r="P172" s="412">
        <v>212</v>
      </c>
      <c r="Q172" s="31">
        <f t="shared" si="33"/>
        <v>1021</v>
      </c>
      <c r="R172" s="31">
        <f>Q171+Q172+(K171*5)</f>
        <v>2011</v>
      </c>
    </row>
    <row r="173" spans="1:18" x14ac:dyDescent="0.3">
      <c r="A173" s="73" t="s">
        <v>165</v>
      </c>
      <c r="B173" s="9">
        <v>15</v>
      </c>
      <c r="C173" s="9" t="s">
        <v>29</v>
      </c>
      <c r="D173" s="592">
        <v>35</v>
      </c>
      <c r="E173" s="43"/>
      <c r="F173" s="21">
        <f t="shared" si="34"/>
        <v>693</v>
      </c>
      <c r="G173" s="21">
        <f t="shared" si="35"/>
        <v>5</v>
      </c>
      <c r="H173" s="23">
        <f t="shared" si="30"/>
        <v>138.6</v>
      </c>
      <c r="I173" s="143">
        <f t="shared" si="31"/>
        <v>146</v>
      </c>
      <c r="J173" s="143">
        <f t="shared" si="32"/>
        <v>409</v>
      </c>
      <c r="K173" s="595">
        <v>37</v>
      </c>
      <c r="L173" s="26">
        <v>125</v>
      </c>
      <c r="M173" s="26">
        <v>141</v>
      </c>
      <c r="N173" s="26">
        <v>143</v>
      </c>
      <c r="O173" s="26">
        <v>138</v>
      </c>
      <c r="P173" s="26">
        <v>146</v>
      </c>
      <c r="Q173" s="21">
        <f t="shared" si="33"/>
        <v>693</v>
      </c>
      <c r="R173" s="27"/>
    </row>
    <row r="174" spans="1:18" x14ac:dyDescent="0.3">
      <c r="A174" s="74" t="s">
        <v>648</v>
      </c>
      <c r="B174" s="9">
        <v>15</v>
      </c>
      <c r="C174" s="9" t="s">
        <v>29</v>
      </c>
      <c r="D174" s="602"/>
      <c r="E174" s="42"/>
      <c r="F174" s="21">
        <f t="shared" si="34"/>
        <v>1115</v>
      </c>
      <c r="G174" s="21">
        <f t="shared" si="35"/>
        <v>5</v>
      </c>
      <c r="H174" s="23">
        <f t="shared" si="30"/>
        <v>223</v>
      </c>
      <c r="I174" s="143">
        <f t="shared" si="31"/>
        <v>244</v>
      </c>
      <c r="J174" s="143">
        <f t="shared" si="32"/>
        <v>695</v>
      </c>
      <c r="K174" s="607"/>
      <c r="L174" s="412">
        <v>227</v>
      </c>
      <c r="M174" s="412">
        <v>224</v>
      </c>
      <c r="N174" s="412">
        <v>244</v>
      </c>
      <c r="O174" s="412">
        <v>234</v>
      </c>
      <c r="P174" s="412">
        <v>186</v>
      </c>
      <c r="Q174" s="31">
        <f t="shared" si="33"/>
        <v>1115</v>
      </c>
      <c r="R174" s="31">
        <f>Q173+Q174+(K173*5)</f>
        <v>1993</v>
      </c>
    </row>
    <row r="175" spans="1:18" x14ac:dyDescent="0.3">
      <c r="A175" s="73" t="s">
        <v>370</v>
      </c>
      <c r="B175" s="9">
        <v>15</v>
      </c>
      <c r="C175" s="9" t="s">
        <v>29</v>
      </c>
      <c r="D175" s="592">
        <v>36</v>
      </c>
      <c r="E175" s="43"/>
      <c r="F175" s="21">
        <f t="shared" si="34"/>
        <v>966</v>
      </c>
      <c r="G175" s="21">
        <f t="shared" si="35"/>
        <v>5</v>
      </c>
      <c r="H175" s="23">
        <f t="shared" si="30"/>
        <v>193.2</v>
      </c>
      <c r="I175" s="143">
        <f t="shared" si="31"/>
        <v>214</v>
      </c>
      <c r="J175" s="143">
        <f t="shared" si="32"/>
        <v>598</v>
      </c>
      <c r="K175" s="595">
        <v>16</v>
      </c>
      <c r="L175" s="26">
        <v>191</v>
      </c>
      <c r="M175" s="26">
        <v>193</v>
      </c>
      <c r="N175" s="26">
        <v>214</v>
      </c>
      <c r="O175" s="26">
        <v>192</v>
      </c>
      <c r="P175" s="26">
        <v>176</v>
      </c>
      <c r="Q175" s="21">
        <f t="shared" si="33"/>
        <v>966</v>
      </c>
      <c r="R175" s="27"/>
    </row>
    <row r="176" spans="1:18" x14ac:dyDescent="0.3">
      <c r="A176" s="74" t="s">
        <v>649</v>
      </c>
      <c r="B176" s="9">
        <v>15</v>
      </c>
      <c r="C176" s="9" t="s">
        <v>29</v>
      </c>
      <c r="D176" s="602"/>
      <c r="E176" s="42"/>
      <c r="F176" s="21">
        <f t="shared" si="34"/>
        <v>946</v>
      </c>
      <c r="G176" s="21">
        <f t="shared" si="35"/>
        <v>5</v>
      </c>
      <c r="H176" s="23">
        <f t="shared" si="30"/>
        <v>189.2</v>
      </c>
      <c r="I176" s="143">
        <f t="shared" si="31"/>
        <v>203</v>
      </c>
      <c r="J176" s="143">
        <f t="shared" si="32"/>
        <v>552</v>
      </c>
      <c r="K176" s="607"/>
      <c r="L176" s="412">
        <v>169</v>
      </c>
      <c r="M176" s="412">
        <v>203</v>
      </c>
      <c r="N176" s="412">
        <v>180</v>
      </c>
      <c r="O176" s="412">
        <v>203</v>
      </c>
      <c r="P176" s="412">
        <v>191</v>
      </c>
      <c r="Q176" s="31">
        <f t="shared" si="33"/>
        <v>946</v>
      </c>
      <c r="R176" s="31">
        <f>Q175+Q176+(K175*5)</f>
        <v>1992</v>
      </c>
    </row>
    <row r="177" spans="1:18" x14ac:dyDescent="0.3">
      <c r="A177" s="73" t="s">
        <v>650</v>
      </c>
      <c r="B177" s="9">
        <v>15</v>
      </c>
      <c r="C177" s="9" t="s">
        <v>29</v>
      </c>
      <c r="D177" s="592">
        <v>37</v>
      </c>
      <c r="E177" s="43"/>
      <c r="F177" s="21">
        <f t="shared" si="34"/>
        <v>773</v>
      </c>
      <c r="G177" s="21">
        <f t="shared" si="35"/>
        <v>5</v>
      </c>
      <c r="H177" s="23">
        <f t="shared" si="30"/>
        <v>154.6</v>
      </c>
      <c r="I177" s="143">
        <f t="shared" si="31"/>
        <v>179</v>
      </c>
      <c r="J177" s="143">
        <f t="shared" si="32"/>
        <v>494</v>
      </c>
      <c r="K177" s="595">
        <v>16</v>
      </c>
      <c r="L177" s="26">
        <v>150</v>
      </c>
      <c r="M177" s="26">
        <v>179</v>
      </c>
      <c r="N177" s="26">
        <v>165</v>
      </c>
      <c r="O177" s="26">
        <v>133</v>
      </c>
      <c r="P177" s="26">
        <v>146</v>
      </c>
      <c r="Q177" s="21">
        <f t="shared" si="33"/>
        <v>773</v>
      </c>
      <c r="R177" s="27"/>
    </row>
    <row r="178" spans="1:18" x14ac:dyDescent="0.3">
      <c r="A178" s="74" t="s">
        <v>651</v>
      </c>
      <c r="B178" s="9">
        <v>15</v>
      </c>
      <c r="C178" s="9" t="s">
        <v>29</v>
      </c>
      <c r="D178" s="602"/>
      <c r="E178" s="42"/>
      <c r="F178" s="21">
        <f t="shared" si="34"/>
        <v>1134</v>
      </c>
      <c r="G178" s="21">
        <f t="shared" si="35"/>
        <v>5</v>
      </c>
      <c r="H178" s="23">
        <f t="shared" si="30"/>
        <v>226.8</v>
      </c>
      <c r="I178" s="143">
        <f t="shared" si="31"/>
        <v>233</v>
      </c>
      <c r="J178" s="143">
        <f t="shared" si="32"/>
        <v>685</v>
      </c>
      <c r="K178" s="607"/>
      <c r="L178" s="412">
        <v>233</v>
      </c>
      <c r="M178" s="412">
        <v>232</v>
      </c>
      <c r="N178" s="412">
        <v>220</v>
      </c>
      <c r="O178" s="412">
        <v>226</v>
      </c>
      <c r="P178" s="412">
        <v>223</v>
      </c>
      <c r="Q178" s="31">
        <f t="shared" si="33"/>
        <v>1134</v>
      </c>
      <c r="R178" s="31">
        <f>Q177+Q178+(K177*5)</f>
        <v>1987</v>
      </c>
    </row>
    <row r="179" spans="1:18" x14ac:dyDescent="0.3">
      <c r="A179" s="73" t="s">
        <v>167</v>
      </c>
      <c r="B179" s="9">
        <v>15</v>
      </c>
      <c r="C179" s="9" t="s">
        <v>29</v>
      </c>
      <c r="D179" s="592">
        <v>38</v>
      </c>
      <c r="E179" s="43"/>
      <c r="F179" s="21">
        <f t="shared" si="34"/>
        <v>739</v>
      </c>
      <c r="G179" s="21">
        <f t="shared" si="35"/>
        <v>5</v>
      </c>
      <c r="H179" s="23">
        <f t="shared" si="30"/>
        <v>147.80000000000001</v>
      </c>
      <c r="I179" s="143">
        <f t="shared" si="31"/>
        <v>170</v>
      </c>
      <c r="J179" s="143">
        <f t="shared" si="32"/>
        <v>455</v>
      </c>
      <c r="K179" s="595">
        <v>62</v>
      </c>
      <c r="L179" s="26">
        <v>134</v>
      </c>
      <c r="M179" s="26">
        <v>158</v>
      </c>
      <c r="N179" s="26">
        <v>163</v>
      </c>
      <c r="O179" s="26">
        <v>170</v>
      </c>
      <c r="P179" s="26">
        <v>114</v>
      </c>
      <c r="Q179" s="21">
        <f t="shared" si="33"/>
        <v>739</v>
      </c>
      <c r="R179" s="27"/>
    </row>
    <row r="180" spans="1:18" x14ac:dyDescent="0.3">
      <c r="A180" s="74" t="s">
        <v>652</v>
      </c>
      <c r="B180" s="9">
        <v>15</v>
      </c>
      <c r="C180" s="9" t="s">
        <v>29</v>
      </c>
      <c r="D180" s="602"/>
      <c r="E180" s="42"/>
      <c r="F180" s="21">
        <f t="shared" si="34"/>
        <v>916</v>
      </c>
      <c r="G180" s="21">
        <f t="shared" si="35"/>
        <v>5</v>
      </c>
      <c r="H180" s="23">
        <f t="shared" si="30"/>
        <v>183.2</v>
      </c>
      <c r="I180" s="143">
        <f t="shared" si="31"/>
        <v>240</v>
      </c>
      <c r="J180" s="143">
        <f t="shared" si="32"/>
        <v>529</v>
      </c>
      <c r="K180" s="607"/>
      <c r="L180" s="412">
        <v>177</v>
      </c>
      <c r="M180" s="412">
        <v>130</v>
      </c>
      <c r="N180" s="412">
        <v>222</v>
      </c>
      <c r="O180" s="412">
        <v>240</v>
      </c>
      <c r="P180" s="412">
        <v>147</v>
      </c>
      <c r="Q180" s="31">
        <f t="shared" si="33"/>
        <v>916</v>
      </c>
      <c r="R180" s="31">
        <f>Q179+Q180+(K179*5)</f>
        <v>1965</v>
      </c>
    </row>
    <row r="181" spans="1:18" x14ac:dyDescent="0.3">
      <c r="A181" s="73" t="s">
        <v>288</v>
      </c>
      <c r="B181" s="9">
        <v>15</v>
      </c>
      <c r="C181" s="9" t="s">
        <v>29</v>
      </c>
      <c r="D181" s="592">
        <v>39</v>
      </c>
      <c r="E181" s="43"/>
      <c r="F181" s="21">
        <f t="shared" si="34"/>
        <v>791</v>
      </c>
      <c r="G181" s="21">
        <f t="shared" si="35"/>
        <v>5</v>
      </c>
      <c r="H181" s="23">
        <f t="shared" si="30"/>
        <v>158.19999999999999</v>
      </c>
      <c r="I181" s="143">
        <f t="shared" si="31"/>
        <v>190</v>
      </c>
      <c r="J181" s="143">
        <f t="shared" si="32"/>
        <v>477</v>
      </c>
      <c r="K181" s="595">
        <v>9</v>
      </c>
      <c r="L181" s="26">
        <v>120</v>
      </c>
      <c r="M181" s="26">
        <v>167</v>
      </c>
      <c r="N181" s="26">
        <v>190</v>
      </c>
      <c r="O181" s="26">
        <v>162</v>
      </c>
      <c r="P181" s="26">
        <v>152</v>
      </c>
      <c r="Q181" s="21">
        <f t="shared" si="33"/>
        <v>791</v>
      </c>
      <c r="R181" s="27"/>
    </row>
    <row r="182" spans="1:18" x14ac:dyDescent="0.3">
      <c r="A182" s="74" t="s">
        <v>308</v>
      </c>
      <c r="B182" s="9">
        <v>15</v>
      </c>
      <c r="C182" s="9" t="s">
        <v>29</v>
      </c>
      <c r="D182" s="602"/>
      <c r="E182" s="42"/>
      <c r="F182" s="21">
        <f t="shared" si="34"/>
        <v>1115</v>
      </c>
      <c r="G182" s="21">
        <f t="shared" si="35"/>
        <v>5</v>
      </c>
      <c r="H182" s="23">
        <f t="shared" si="30"/>
        <v>223</v>
      </c>
      <c r="I182" s="143">
        <f t="shared" si="31"/>
        <v>277</v>
      </c>
      <c r="J182" s="143">
        <f t="shared" si="32"/>
        <v>638</v>
      </c>
      <c r="K182" s="607"/>
      <c r="L182" s="412">
        <v>197</v>
      </c>
      <c r="M182" s="412">
        <v>237</v>
      </c>
      <c r="N182" s="412">
        <v>204</v>
      </c>
      <c r="O182" s="412">
        <v>277</v>
      </c>
      <c r="P182" s="412">
        <v>200</v>
      </c>
      <c r="Q182" s="31">
        <f t="shared" si="33"/>
        <v>1115</v>
      </c>
      <c r="R182" s="31">
        <f>Q181+Q182+(K181*5)</f>
        <v>1951</v>
      </c>
    </row>
    <row r="183" spans="1:18" x14ac:dyDescent="0.3">
      <c r="A183" s="73" t="s">
        <v>653</v>
      </c>
      <c r="B183" s="9">
        <v>15</v>
      </c>
      <c r="C183" s="9" t="s">
        <v>29</v>
      </c>
      <c r="D183" s="592">
        <v>40</v>
      </c>
      <c r="E183" s="43"/>
      <c r="F183" s="21">
        <f t="shared" si="34"/>
        <v>780</v>
      </c>
      <c r="G183" s="21">
        <f t="shared" si="35"/>
        <v>5</v>
      </c>
      <c r="H183" s="23">
        <f t="shared" si="30"/>
        <v>156</v>
      </c>
      <c r="I183" s="143">
        <f t="shared" si="31"/>
        <v>176</v>
      </c>
      <c r="J183" s="143">
        <f t="shared" si="32"/>
        <v>436</v>
      </c>
      <c r="K183" s="595">
        <v>36</v>
      </c>
      <c r="L183" s="26">
        <v>133</v>
      </c>
      <c r="M183" s="26">
        <v>133</v>
      </c>
      <c r="N183" s="26">
        <v>170</v>
      </c>
      <c r="O183" s="26">
        <v>168</v>
      </c>
      <c r="P183" s="26">
        <v>176</v>
      </c>
      <c r="Q183" s="21">
        <f t="shared" si="33"/>
        <v>780</v>
      </c>
      <c r="R183" s="27"/>
    </row>
    <row r="184" spans="1:18" x14ac:dyDescent="0.3">
      <c r="A184" s="74" t="s">
        <v>654</v>
      </c>
      <c r="B184" s="9">
        <v>15</v>
      </c>
      <c r="C184" s="9" t="s">
        <v>29</v>
      </c>
      <c r="D184" s="602"/>
      <c r="E184" s="42"/>
      <c r="F184" s="21">
        <f t="shared" si="34"/>
        <v>987</v>
      </c>
      <c r="G184" s="21">
        <f t="shared" si="35"/>
        <v>5</v>
      </c>
      <c r="H184" s="23">
        <f t="shared" si="30"/>
        <v>197.4</v>
      </c>
      <c r="I184" s="143">
        <f t="shared" si="31"/>
        <v>236</v>
      </c>
      <c r="J184" s="143">
        <f t="shared" si="32"/>
        <v>623</v>
      </c>
      <c r="K184" s="607"/>
      <c r="L184" s="412">
        <v>172</v>
      </c>
      <c r="M184" s="412">
        <v>236</v>
      </c>
      <c r="N184" s="412">
        <v>215</v>
      </c>
      <c r="O184" s="412">
        <v>202</v>
      </c>
      <c r="P184" s="412">
        <v>162</v>
      </c>
      <c r="Q184" s="31">
        <f t="shared" si="33"/>
        <v>987</v>
      </c>
      <c r="R184" s="31">
        <f>Q183+Q184+(K183*5)</f>
        <v>1947</v>
      </c>
    </row>
    <row r="185" spans="1:18" x14ac:dyDescent="0.3">
      <c r="A185" s="73" t="s">
        <v>337</v>
      </c>
      <c r="B185" s="9">
        <v>15</v>
      </c>
      <c r="C185" s="9" t="s">
        <v>29</v>
      </c>
      <c r="D185" s="592">
        <v>41</v>
      </c>
      <c r="E185" s="43"/>
      <c r="F185" s="21">
        <f t="shared" si="34"/>
        <v>928</v>
      </c>
      <c r="G185" s="21">
        <f t="shared" si="35"/>
        <v>5</v>
      </c>
      <c r="H185" s="23">
        <f t="shared" si="30"/>
        <v>185.6</v>
      </c>
      <c r="I185" s="143">
        <f t="shared" si="31"/>
        <v>219</v>
      </c>
      <c r="J185" s="143">
        <f t="shared" si="32"/>
        <v>552</v>
      </c>
      <c r="K185" s="595">
        <v>18</v>
      </c>
      <c r="L185" s="26">
        <v>171</v>
      </c>
      <c r="M185" s="26">
        <v>219</v>
      </c>
      <c r="N185" s="26">
        <v>162</v>
      </c>
      <c r="O185" s="26">
        <v>216</v>
      </c>
      <c r="P185" s="26">
        <v>160</v>
      </c>
      <c r="Q185" s="21">
        <f t="shared" si="33"/>
        <v>928</v>
      </c>
      <c r="R185" s="27"/>
    </row>
    <row r="186" spans="1:18" x14ac:dyDescent="0.3">
      <c r="A186" s="74" t="s">
        <v>655</v>
      </c>
      <c r="B186" s="9">
        <v>15</v>
      </c>
      <c r="C186" s="9" t="s">
        <v>29</v>
      </c>
      <c r="D186" s="602"/>
      <c r="E186" s="42"/>
      <c r="F186" s="21">
        <f t="shared" si="34"/>
        <v>891</v>
      </c>
      <c r="G186" s="21">
        <f t="shared" si="35"/>
        <v>5</v>
      </c>
      <c r="H186" s="23">
        <f t="shared" si="30"/>
        <v>178.2</v>
      </c>
      <c r="I186" s="143">
        <f t="shared" si="31"/>
        <v>202</v>
      </c>
      <c r="J186" s="143">
        <f t="shared" si="32"/>
        <v>520</v>
      </c>
      <c r="K186" s="607"/>
      <c r="L186" s="412">
        <v>158</v>
      </c>
      <c r="M186" s="412">
        <v>191</v>
      </c>
      <c r="N186" s="412">
        <v>171</v>
      </c>
      <c r="O186" s="412">
        <v>202</v>
      </c>
      <c r="P186" s="412">
        <v>169</v>
      </c>
      <c r="Q186" s="31">
        <f t="shared" si="33"/>
        <v>891</v>
      </c>
      <c r="R186" s="31">
        <f>Q185+Q186+(K185*5)</f>
        <v>1909</v>
      </c>
    </row>
    <row r="187" spans="1:18" x14ac:dyDescent="0.3">
      <c r="A187" s="73" t="s">
        <v>656</v>
      </c>
      <c r="B187" s="9">
        <v>15</v>
      </c>
      <c r="C187" s="9" t="s">
        <v>29</v>
      </c>
      <c r="D187" s="592">
        <v>42</v>
      </c>
      <c r="E187" s="43"/>
      <c r="F187" s="21">
        <f t="shared" si="34"/>
        <v>730</v>
      </c>
      <c r="G187" s="21">
        <f t="shared" si="35"/>
        <v>5</v>
      </c>
      <c r="H187" s="23">
        <f t="shared" si="30"/>
        <v>146</v>
      </c>
      <c r="I187" s="143">
        <f t="shared" si="31"/>
        <v>178</v>
      </c>
      <c r="J187" s="143">
        <f t="shared" si="32"/>
        <v>469</v>
      </c>
      <c r="K187" s="595">
        <v>45</v>
      </c>
      <c r="L187" s="26">
        <v>178</v>
      </c>
      <c r="M187" s="26">
        <v>137</v>
      </c>
      <c r="N187" s="26">
        <v>154</v>
      </c>
      <c r="O187" s="26">
        <v>135</v>
      </c>
      <c r="P187" s="26">
        <v>126</v>
      </c>
      <c r="Q187" s="21">
        <f t="shared" si="33"/>
        <v>730</v>
      </c>
      <c r="R187" s="27"/>
    </row>
    <row r="188" spans="1:18" x14ac:dyDescent="0.3">
      <c r="A188" s="74" t="s">
        <v>657</v>
      </c>
      <c r="B188" s="9">
        <v>15</v>
      </c>
      <c r="C188" s="9" t="s">
        <v>29</v>
      </c>
      <c r="D188" s="602"/>
      <c r="E188" s="42"/>
      <c r="F188" s="21">
        <f t="shared" si="34"/>
        <v>934</v>
      </c>
      <c r="G188" s="21">
        <f t="shared" si="35"/>
        <v>5</v>
      </c>
      <c r="H188" s="23">
        <f t="shared" si="30"/>
        <v>186.8</v>
      </c>
      <c r="I188" s="143">
        <f t="shared" si="31"/>
        <v>209</v>
      </c>
      <c r="J188" s="143">
        <f t="shared" si="32"/>
        <v>566</v>
      </c>
      <c r="K188" s="607"/>
      <c r="L188" s="412">
        <v>209</v>
      </c>
      <c r="M188" s="412">
        <v>177</v>
      </c>
      <c r="N188" s="412">
        <v>180</v>
      </c>
      <c r="O188" s="412">
        <v>183</v>
      </c>
      <c r="P188" s="412">
        <v>185</v>
      </c>
      <c r="Q188" s="31">
        <f t="shared" si="33"/>
        <v>934</v>
      </c>
      <c r="R188" s="31">
        <f>Q187+Q188+(K187*5)</f>
        <v>1889</v>
      </c>
    </row>
    <row r="189" spans="1:18" x14ac:dyDescent="0.3">
      <c r="A189" s="73" t="s">
        <v>171</v>
      </c>
      <c r="B189" s="9">
        <v>15</v>
      </c>
      <c r="C189" s="9" t="s">
        <v>29</v>
      </c>
      <c r="D189" s="592">
        <v>43</v>
      </c>
      <c r="E189" s="43"/>
      <c r="F189" s="21">
        <f t="shared" si="34"/>
        <v>799</v>
      </c>
      <c r="G189" s="21">
        <f t="shared" si="35"/>
        <v>5</v>
      </c>
      <c r="H189" s="23">
        <f t="shared" si="30"/>
        <v>159.80000000000001</v>
      </c>
      <c r="I189" s="143">
        <f t="shared" si="31"/>
        <v>184</v>
      </c>
      <c r="J189" s="143">
        <f t="shared" si="32"/>
        <v>475</v>
      </c>
      <c r="K189" s="595">
        <v>40</v>
      </c>
      <c r="L189" s="26">
        <v>162</v>
      </c>
      <c r="M189" s="26">
        <v>159</v>
      </c>
      <c r="N189" s="26">
        <v>154</v>
      </c>
      <c r="O189" s="26">
        <v>140</v>
      </c>
      <c r="P189" s="26">
        <v>184</v>
      </c>
      <c r="Q189" s="21">
        <f t="shared" si="33"/>
        <v>799</v>
      </c>
      <c r="R189" s="27"/>
    </row>
    <row r="190" spans="1:18" x14ac:dyDescent="0.3">
      <c r="A190" s="74" t="s">
        <v>148</v>
      </c>
      <c r="B190" s="9">
        <v>15</v>
      </c>
      <c r="C190" s="9" t="s">
        <v>29</v>
      </c>
      <c r="D190" s="602"/>
      <c r="E190" s="42"/>
      <c r="F190" s="21">
        <f t="shared" si="34"/>
        <v>875</v>
      </c>
      <c r="G190" s="21">
        <f t="shared" si="35"/>
        <v>5</v>
      </c>
      <c r="H190" s="23">
        <f t="shared" si="30"/>
        <v>175</v>
      </c>
      <c r="I190" s="143">
        <f t="shared" si="31"/>
        <v>211</v>
      </c>
      <c r="J190" s="143">
        <f t="shared" si="32"/>
        <v>531</v>
      </c>
      <c r="K190" s="607"/>
      <c r="L190" s="412">
        <v>148</v>
      </c>
      <c r="M190" s="412">
        <v>195</v>
      </c>
      <c r="N190" s="412">
        <v>188</v>
      </c>
      <c r="O190" s="412">
        <v>211</v>
      </c>
      <c r="P190" s="412">
        <v>133</v>
      </c>
      <c r="Q190" s="31">
        <f t="shared" si="33"/>
        <v>875</v>
      </c>
      <c r="R190" s="31">
        <f>Q189+Q190+(K189*5)</f>
        <v>1874</v>
      </c>
    </row>
    <row r="191" spans="1:18" x14ac:dyDescent="0.3">
      <c r="A191" s="73" t="s">
        <v>117</v>
      </c>
      <c r="B191" s="9">
        <v>15</v>
      </c>
      <c r="C191" s="9" t="s">
        <v>29</v>
      </c>
      <c r="D191" s="592">
        <v>44</v>
      </c>
      <c r="E191" s="43"/>
      <c r="F191" s="21">
        <f t="shared" si="34"/>
        <v>425</v>
      </c>
      <c r="G191" s="21">
        <f t="shared" si="35"/>
        <v>5</v>
      </c>
      <c r="H191" s="23">
        <f t="shared" si="30"/>
        <v>85</v>
      </c>
      <c r="I191" s="143">
        <f t="shared" si="31"/>
        <v>91</v>
      </c>
      <c r="J191" s="143">
        <f t="shared" si="32"/>
        <v>246</v>
      </c>
      <c r="K191" s="595">
        <v>89</v>
      </c>
      <c r="L191" s="26">
        <v>73</v>
      </c>
      <c r="M191" s="26">
        <v>86</v>
      </c>
      <c r="N191" s="26">
        <v>87</v>
      </c>
      <c r="O191" s="26">
        <v>91</v>
      </c>
      <c r="P191" s="26">
        <v>88</v>
      </c>
      <c r="Q191" s="21">
        <f t="shared" si="33"/>
        <v>425</v>
      </c>
      <c r="R191" s="27"/>
    </row>
    <row r="192" spans="1:18" x14ac:dyDescent="0.3">
      <c r="A192" s="74" t="s">
        <v>658</v>
      </c>
      <c r="B192" s="9">
        <v>15</v>
      </c>
      <c r="C192" s="9" t="s">
        <v>29</v>
      </c>
      <c r="D192" s="602"/>
      <c r="E192" s="42"/>
      <c r="F192" s="21">
        <f t="shared" si="34"/>
        <v>987</v>
      </c>
      <c r="G192" s="21">
        <f t="shared" si="35"/>
        <v>5</v>
      </c>
      <c r="H192" s="23">
        <f t="shared" si="30"/>
        <v>197.4</v>
      </c>
      <c r="I192" s="143">
        <f t="shared" si="31"/>
        <v>234</v>
      </c>
      <c r="J192" s="143">
        <f t="shared" si="32"/>
        <v>577</v>
      </c>
      <c r="K192" s="607"/>
      <c r="L192" s="412">
        <v>176</v>
      </c>
      <c r="M192" s="412">
        <v>234</v>
      </c>
      <c r="N192" s="412">
        <v>167</v>
      </c>
      <c r="O192" s="412">
        <v>215</v>
      </c>
      <c r="P192" s="412">
        <v>195</v>
      </c>
      <c r="Q192" s="31">
        <f t="shared" si="33"/>
        <v>987</v>
      </c>
      <c r="R192" s="31">
        <f>Q191+Q192+(K191*5)</f>
        <v>1857</v>
      </c>
    </row>
    <row r="193" spans="1:24" x14ac:dyDescent="0.3">
      <c r="A193" s="73" t="s">
        <v>281</v>
      </c>
      <c r="B193" s="9">
        <v>15</v>
      </c>
      <c r="C193" s="9" t="s">
        <v>29</v>
      </c>
      <c r="D193" s="592">
        <v>45</v>
      </c>
      <c r="E193" s="43"/>
      <c r="F193" s="21">
        <f t="shared" si="34"/>
        <v>735</v>
      </c>
      <c r="G193" s="21">
        <f t="shared" si="35"/>
        <v>5</v>
      </c>
      <c r="H193" s="23">
        <f t="shared" ref="H193:H199" si="36">F193/G193</f>
        <v>147</v>
      </c>
      <c r="I193" s="143">
        <f t="shared" ref="I193:I198" si="37">MAX(L193:P193,S193:U193,X193)</f>
        <v>172</v>
      </c>
      <c r="J193" s="143">
        <f t="shared" ref="J193:J198" si="38">MAX(SUM(L193:N193),SUM(S193:U193))</f>
        <v>429</v>
      </c>
      <c r="K193" s="595">
        <v>36</v>
      </c>
      <c r="L193" s="26">
        <v>127</v>
      </c>
      <c r="M193" s="26">
        <v>130</v>
      </c>
      <c r="N193" s="26">
        <v>172</v>
      </c>
      <c r="O193" s="26">
        <v>138</v>
      </c>
      <c r="P193" s="26">
        <v>168</v>
      </c>
      <c r="Q193" s="21">
        <f t="shared" ref="Q193:Q198" si="39">SUM(L193:P193)</f>
        <v>735</v>
      </c>
      <c r="R193" s="27"/>
    </row>
    <row r="194" spans="1:24" x14ac:dyDescent="0.3">
      <c r="A194" s="74" t="s">
        <v>659</v>
      </c>
      <c r="B194" s="9">
        <v>15</v>
      </c>
      <c r="C194" s="9" t="s">
        <v>29</v>
      </c>
      <c r="D194" s="602"/>
      <c r="E194" s="42"/>
      <c r="F194" s="21">
        <f t="shared" si="34"/>
        <v>942</v>
      </c>
      <c r="G194" s="21">
        <f t="shared" si="35"/>
        <v>5</v>
      </c>
      <c r="H194" s="23">
        <f t="shared" si="36"/>
        <v>188.4</v>
      </c>
      <c r="I194" s="143">
        <f t="shared" si="37"/>
        <v>207</v>
      </c>
      <c r="J194" s="143">
        <f t="shared" si="38"/>
        <v>566</v>
      </c>
      <c r="K194" s="607"/>
      <c r="L194" s="412">
        <v>168</v>
      </c>
      <c r="M194" s="412">
        <v>199</v>
      </c>
      <c r="N194" s="412">
        <v>199</v>
      </c>
      <c r="O194" s="412">
        <v>207</v>
      </c>
      <c r="P194" s="412">
        <v>169</v>
      </c>
      <c r="Q194" s="31">
        <f t="shared" si="39"/>
        <v>942</v>
      </c>
      <c r="R194" s="31">
        <f>Q193+Q194+(K193*5)</f>
        <v>1857</v>
      </c>
    </row>
    <row r="195" spans="1:24" x14ac:dyDescent="0.3">
      <c r="A195" s="73" t="s">
        <v>660</v>
      </c>
      <c r="B195" s="9">
        <v>15</v>
      </c>
      <c r="C195" s="9" t="s">
        <v>29</v>
      </c>
      <c r="D195" s="592">
        <v>46</v>
      </c>
      <c r="E195" s="43"/>
      <c r="F195" s="21">
        <f t="shared" si="34"/>
        <v>534</v>
      </c>
      <c r="G195" s="21">
        <f t="shared" si="35"/>
        <v>5</v>
      </c>
      <c r="H195" s="23">
        <f t="shared" si="36"/>
        <v>106.8</v>
      </c>
      <c r="I195" s="143">
        <f t="shared" si="37"/>
        <v>129</v>
      </c>
      <c r="J195" s="143">
        <f t="shared" si="38"/>
        <v>341</v>
      </c>
      <c r="K195" s="595">
        <v>73</v>
      </c>
      <c r="L195" s="26">
        <v>129</v>
      </c>
      <c r="M195" s="26">
        <v>98</v>
      </c>
      <c r="N195" s="26">
        <v>114</v>
      </c>
      <c r="O195" s="26">
        <v>96</v>
      </c>
      <c r="P195" s="26">
        <v>97</v>
      </c>
      <c r="Q195" s="21">
        <f t="shared" si="39"/>
        <v>534</v>
      </c>
      <c r="R195" s="27"/>
    </row>
    <row r="196" spans="1:24" x14ac:dyDescent="0.3">
      <c r="A196" s="74" t="s">
        <v>662</v>
      </c>
      <c r="B196" s="9">
        <v>15</v>
      </c>
      <c r="C196" s="9" t="s">
        <v>29</v>
      </c>
      <c r="D196" s="602"/>
      <c r="E196" s="42"/>
      <c r="F196" s="21">
        <f t="shared" si="34"/>
        <v>946</v>
      </c>
      <c r="G196" s="21">
        <f t="shared" si="35"/>
        <v>5</v>
      </c>
      <c r="H196" s="23">
        <f t="shared" si="36"/>
        <v>189.2</v>
      </c>
      <c r="I196" s="143">
        <f t="shared" si="37"/>
        <v>245</v>
      </c>
      <c r="J196" s="143">
        <f t="shared" si="38"/>
        <v>593</v>
      </c>
      <c r="K196" s="607"/>
      <c r="L196" s="412">
        <v>169</v>
      </c>
      <c r="M196" s="412">
        <v>245</v>
      </c>
      <c r="N196" s="412">
        <v>179</v>
      </c>
      <c r="O196" s="412">
        <v>170</v>
      </c>
      <c r="P196" s="412">
        <v>183</v>
      </c>
      <c r="Q196" s="31">
        <f t="shared" si="39"/>
        <v>946</v>
      </c>
      <c r="R196" s="31">
        <f>Q195+Q196+(K195*5)</f>
        <v>1845</v>
      </c>
    </row>
    <row r="197" spans="1:24" x14ac:dyDescent="0.3">
      <c r="A197" s="73" t="s">
        <v>364</v>
      </c>
      <c r="B197" s="9">
        <v>15</v>
      </c>
      <c r="C197" s="9" t="s">
        <v>29</v>
      </c>
      <c r="D197" s="592">
        <v>47</v>
      </c>
      <c r="E197" s="43"/>
      <c r="F197" s="21">
        <f t="shared" si="34"/>
        <v>778</v>
      </c>
      <c r="G197" s="21">
        <f t="shared" si="35"/>
        <v>5</v>
      </c>
      <c r="H197" s="23">
        <f t="shared" si="36"/>
        <v>155.6</v>
      </c>
      <c r="I197" s="143">
        <f t="shared" si="37"/>
        <v>191</v>
      </c>
      <c r="J197" s="143">
        <f t="shared" si="38"/>
        <v>493</v>
      </c>
      <c r="K197" s="595">
        <v>4</v>
      </c>
      <c r="L197" s="26">
        <v>149</v>
      </c>
      <c r="M197" s="26">
        <v>153</v>
      </c>
      <c r="N197" s="26">
        <v>191</v>
      </c>
      <c r="O197" s="26">
        <v>130</v>
      </c>
      <c r="P197" s="26">
        <v>155</v>
      </c>
      <c r="Q197" s="21">
        <f t="shared" si="39"/>
        <v>778</v>
      </c>
      <c r="R197" s="27"/>
    </row>
    <row r="198" spans="1:24" x14ac:dyDescent="0.3">
      <c r="A198" s="74" t="s">
        <v>661</v>
      </c>
      <c r="B198" s="9">
        <v>15</v>
      </c>
      <c r="C198" s="9" t="s">
        <v>29</v>
      </c>
      <c r="D198" s="602"/>
      <c r="E198" s="42"/>
      <c r="F198" s="21">
        <f t="shared" si="34"/>
        <v>1003</v>
      </c>
      <c r="G198" s="21">
        <f t="shared" si="35"/>
        <v>5</v>
      </c>
      <c r="H198" s="23">
        <f t="shared" si="36"/>
        <v>200.6</v>
      </c>
      <c r="I198" s="143">
        <f t="shared" si="37"/>
        <v>216</v>
      </c>
      <c r="J198" s="143">
        <f t="shared" si="38"/>
        <v>609</v>
      </c>
      <c r="K198" s="607"/>
      <c r="L198" s="412">
        <v>216</v>
      </c>
      <c r="M198" s="412">
        <v>193</v>
      </c>
      <c r="N198" s="412">
        <v>200</v>
      </c>
      <c r="O198" s="412">
        <v>178</v>
      </c>
      <c r="P198" s="412">
        <v>216</v>
      </c>
      <c r="Q198" s="31">
        <f t="shared" si="39"/>
        <v>1003</v>
      </c>
      <c r="R198" s="31">
        <f>Q197+Q198+(K197*5)</f>
        <v>1801</v>
      </c>
    </row>
    <row r="199" spans="1:24" x14ac:dyDescent="0.3">
      <c r="F199" s="21">
        <f>SUM(F105:F198)</f>
        <v>110469</v>
      </c>
      <c r="G199" s="21">
        <f>SUM(G105:G198)</f>
        <v>592</v>
      </c>
      <c r="H199" s="23">
        <f t="shared" si="36"/>
        <v>186.60304054054055</v>
      </c>
      <c r="L199">
        <f>AVERAGE(L105:L198)</f>
        <v>188.20212765957447</v>
      </c>
      <c r="M199">
        <f>AVERAGE(M105:M198)</f>
        <v>190.39361702127658</v>
      </c>
      <c r="N199">
        <f>AVERAGE(N105:N198)</f>
        <v>184.7340425531915</v>
      </c>
      <c r="O199">
        <f>AVERAGE(O105:O198)</f>
        <v>191.30851063829786</v>
      </c>
      <c r="P199">
        <f>AVERAGE(P105:P198)</f>
        <v>180.94680851063831</v>
      </c>
      <c r="S199">
        <f>AVERAGE(S105:S198)</f>
        <v>193.39473684210526</v>
      </c>
      <c r="T199">
        <f>AVERAGE(T105:T198)</f>
        <v>177.02631578947367</v>
      </c>
      <c r="U199">
        <f>AVERAGE(U105:U198)</f>
        <v>185.31578947368422</v>
      </c>
      <c r="X199">
        <f>AVERAGE(X105:X198)</f>
        <v>175.75</v>
      </c>
    </row>
  </sheetData>
  <mergeCells count="144">
    <mergeCell ref="D193:D194"/>
    <mergeCell ref="K193:K194"/>
    <mergeCell ref="D195:D196"/>
    <mergeCell ref="K195:K196"/>
    <mergeCell ref="D197:D198"/>
    <mergeCell ref="K197:K198"/>
    <mergeCell ref="D187:D188"/>
    <mergeCell ref="K187:K188"/>
    <mergeCell ref="D189:D190"/>
    <mergeCell ref="K189:K190"/>
    <mergeCell ref="D191:D192"/>
    <mergeCell ref="K191:K192"/>
    <mergeCell ref="D181:D182"/>
    <mergeCell ref="K181:K182"/>
    <mergeCell ref="D183:D184"/>
    <mergeCell ref="K183:K184"/>
    <mergeCell ref="D185:D186"/>
    <mergeCell ref="K185:K186"/>
    <mergeCell ref="D175:D176"/>
    <mergeCell ref="K175:K176"/>
    <mergeCell ref="D177:D178"/>
    <mergeCell ref="K177:K178"/>
    <mergeCell ref="D179:D180"/>
    <mergeCell ref="K179:K180"/>
    <mergeCell ref="D169:D170"/>
    <mergeCell ref="K169:K170"/>
    <mergeCell ref="D171:D172"/>
    <mergeCell ref="K171:K172"/>
    <mergeCell ref="D173:D174"/>
    <mergeCell ref="K173:K174"/>
    <mergeCell ref="D163:D164"/>
    <mergeCell ref="K163:K164"/>
    <mergeCell ref="D165:D166"/>
    <mergeCell ref="K165:K166"/>
    <mergeCell ref="D167:D168"/>
    <mergeCell ref="K167:K168"/>
    <mergeCell ref="K157:K158"/>
    <mergeCell ref="D159:D160"/>
    <mergeCell ref="K159:K160"/>
    <mergeCell ref="D161:D162"/>
    <mergeCell ref="K161:K162"/>
    <mergeCell ref="D92:D93"/>
    <mergeCell ref="D94:D95"/>
    <mergeCell ref="D96:D97"/>
    <mergeCell ref="D98:D99"/>
    <mergeCell ref="D157:D158"/>
    <mergeCell ref="D107:D108"/>
    <mergeCell ref="K107:K108"/>
    <mergeCell ref="D113:D114"/>
    <mergeCell ref="K113:K114"/>
    <mergeCell ref="D111:D112"/>
    <mergeCell ref="K111:K112"/>
    <mergeCell ref="D109:D110"/>
    <mergeCell ref="K109:K110"/>
    <mergeCell ref="D115:D116"/>
    <mergeCell ref="K115:K116"/>
    <mergeCell ref="D117:D118"/>
    <mergeCell ref="K117:K118"/>
    <mergeCell ref="D119:D120"/>
    <mergeCell ref="K119:K120"/>
    <mergeCell ref="A1:X2"/>
    <mergeCell ref="D4:D5"/>
    <mergeCell ref="D24:D25"/>
    <mergeCell ref="D10:D11"/>
    <mergeCell ref="D12:D13"/>
    <mergeCell ref="D6:D7"/>
    <mergeCell ref="D8:D9"/>
    <mergeCell ref="D14:D15"/>
    <mergeCell ref="D16:D17"/>
    <mergeCell ref="D18:D19"/>
    <mergeCell ref="D20:D21"/>
    <mergeCell ref="D22:D23"/>
    <mergeCell ref="D48:D49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50:D51"/>
    <mergeCell ref="D52:D53"/>
    <mergeCell ref="A102:X103"/>
    <mergeCell ref="D105:D106"/>
    <mergeCell ref="K105:K106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82:D83"/>
    <mergeCell ref="D84:D85"/>
    <mergeCell ref="D86:D87"/>
    <mergeCell ref="D88:D89"/>
    <mergeCell ref="D90:D91"/>
    <mergeCell ref="D72:D73"/>
    <mergeCell ref="D74:D75"/>
    <mergeCell ref="D76:D77"/>
    <mergeCell ref="D78:D79"/>
    <mergeCell ref="D80:D81"/>
    <mergeCell ref="D121:D122"/>
    <mergeCell ref="K121:K122"/>
    <mergeCell ref="D123:D124"/>
    <mergeCell ref="K123:K124"/>
    <mergeCell ref="D125:D126"/>
    <mergeCell ref="K125:K126"/>
    <mergeCell ref="D127:D128"/>
    <mergeCell ref="K127:K128"/>
    <mergeCell ref="D129:D130"/>
    <mergeCell ref="K129:K130"/>
    <mergeCell ref="D131:D132"/>
    <mergeCell ref="K131:K132"/>
    <mergeCell ref="D133:D134"/>
    <mergeCell ref="K133:K134"/>
    <mergeCell ref="D135:D136"/>
    <mergeCell ref="K135:K136"/>
    <mergeCell ref="D137:D138"/>
    <mergeCell ref="K137:K138"/>
    <mergeCell ref="D139:D140"/>
    <mergeCell ref="K139:K140"/>
    <mergeCell ref="D151:D152"/>
    <mergeCell ref="K151:K152"/>
    <mergeCell ref="D153:D154"/>
    <mergeCell ref="K153:K154"/>
    <mergeCell ref="D155:D156"/>
    <mergeCell ref="K155:K156"/>
    <mergeCell ref="D141:D142"/>
    <mergeCell ref="K141:K142"/>
    <mergeCell ref="D143:D144"/>
    <mergeCell ref="K143:K144"/>
    <mergeCell ref="D145:D146"/>
    <mergeCell ref="K145:K146"/>
    <mergeCell ref="D147:D148"/>
    <mergeCell ref="K147:K148"/>
    <mergeCell ref="D149:D150"/>
    <mergeCell ref="K149:K150"/>
  </mergeCells>
  <pageMargins left="0.7" right="0.7" top="0.75" bottom="0.75" header="0.3" footer="0.3"/>
  <pageSetup scale="58" orientation="portrait" r:id="rId1"/>
  <rowBreaks count="3" manualBreakCount="3">
    <brk id="51" max="16383" man="1"/>
    <brk id="101" max="16383" man="1"/>
    <brk id="152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AH58"/>
  <sheetViews>
    <sheetView topLeftCell="A37" zoomScaleNormal="100" workbookViewId="0">
      <selection activeCell="A48" sqref="A48"/>
    </sheetView>
  </sheetViews>
  <sheetFormatPr defaultRowHeight="14.4" x14ac:dyDescent="0.3"/>
  <cols>
    <col min="1" max="1" width="21.33203125" bestFit="1" customWidth="1"/>
    <col min="2" max="2" width="3" hidden="1" customWidth="1"/>
    <col min="3" max="3" width="3.109375" hidden="1" customWidth="1"/>
    <col min="4" max="4" width="5.6640625" bestFit="1" customWidth="1"/>
    <col min="5" max="5" width="5.6640625" customWidth="1"/>
    <col min="6" max="6" width="6" customWidth="1"/>
    <col min="7" max="7" width="4" customWidth="1"/>
    <col min="8" max="8" width="6.5546875" customWidth="1"/>
    <col min="9" max="10" width="3.5546875" customWidth="1"/>
    <col min="11" max="12" width="4" customWidth="1"/>
    <col min="13" max="13" width="3" bestFit="1" customWidth="1"/>
    <col min="14" max="18" width="4" bestFit="1" customWidth="1"/>
    <col min="19" max="19" width="6.554687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</cols>
  <sheetData>
    <row r="1" spans="1:34" x14ac:dyDescent="0.3">
      <c r="A1" s="587" t="s">
        <v>51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9" t="s">
        <v>187</v>
      </c>
      <c r="B4" s="9">
        <v>16</v>
      </c>
      <c r="C4" s="9" t="s">
        <v>28</v>
      </c>
      <c r="D4" s="11">
        <v>1</v>
      </c>
      <c r="E4" s="50">
        <v>200</v>
      </c>
      <c r="F4" s="6">
        <f>SUM(N4:R4)+T4+V4+X4+AA4+AC4+AE4+AG4</f>
        <v>2268</v>
      </c>
      <c r="G4" s="6">
        <f>COUNT(N4,O4,P4,Q4,R4,#REF!,T4,V4,X4,AA4,AC4, AE4, AG4)</f>
        <v>10</v>
      </c>
      <c r="H4" s="7">
        <f>F4/G4</f>
        <v>226.8</v>
      </c>
      <c r="I4" s="159">
        <f>((SUM(U4+W4+Y4))/30)+(COUNTIFS(AB4,"W")+(COUNTIFS(AD4,"W")+(COUNTIFS(AF4,"W")+(COUNTIFS(AH4,"W")))))</f>
        <v>3</v>
      </c>
      <c r="J4" s="159">
        <f>(3-(SUM(U4+W4+Y4)/30))+(COUNTIFS(AB4,"L"))+(COUNTIFS(AD4,"L"))+(COUNTIFS(AF4,"L"))+(COUNTIFS(AH4,"L"))</f>
        <v>2</v>
      </c>
      <c r="K4" s="52">
        <f>MAX(N4,O4,P4,Q4,R4,T4,V4,X4,AA4,AC4,AE4,AG4)</f>
        <v>268</v>
      </c>
      <c r="L4" s="181">
        <f>MAX((SUM(N4:P4)), (SUM(T4,V4,X4)), (SUM(AA4,AC4,AE4)), (SUM(AE4,AH4,AJ4)))</f>
        <v>719</v>
      </c>
      <c r="M4" s="145"/>
      <c r="N4" s="4">
        <v>231</v>
      </c>
      <c r="O4" s="4">
        <v>220</v>
      </c>
      <c r="P4" s="4">
        <v>268</v>
      </c>
      <c r="Q4" s="4">
        <v>202</v>
      </c>
      <c r="R4" s="4">
        <v>216</v>
      </c>
      <c r="S4" s="10">
        <f>SUM(N4:R4)</f>
        <v>1137</v>
      </c>
      <c r="T4" s="51">
        <v>203</v>
      </c>
      <c r="U4" s="4">
        <v>30</v>
      </c>
      <c r="V4" s="4">
        <v>182</v>
      </c>
      <c r="W4" s="4">
        <v>0</v>
      </c>
      <c r="X4" s="4">
        <v>237</v>
      </c>
      <c r="Y4" s="4">
        <v>0</v>
      </c>
      <c r="Z4" s="1">
        <f>SUM(S4:Y4)</f>
        <v>1789</v>
      </c>
      <c r="AA4" s="4"/>
      <c r="AB4" s="5"/>
      <c r="AC4" s="5"/>
      <c r="AD4" s="5"/>
      <c r="AE4" s="5">
        <v>253</v>
      </c>
      <c r="AF4" s="5" t="s">
        <v>23</v>
      </c>
      <c r="AG4" s="5">
        <v>256</v>
      </c>
      <c r="AH4" s="4" t="s">
        <v>23</v>
      </c>
    </row>
    <row r="5" spans="1:34" x14ac:dyDescent="0.3">
      <c r="A5" s="9" t="s">
        <v>374</v>
      </c>
      <c r="B5" s="9">
        <v>16</v>
      </c>
      <c r="C5" s="9" t="s">
        <v>28</v>
      </c>
      <c r="D5" s="11">
        <v>2</v>
      </c>
      <c r="E5" s="50">
        <v>100</v>
      </c>
      <c r="F5" s="6">
        <f>SUM(N5:R5)+T5+V5+X5+AA5+AC5+AE5+AG5</f>
        <v>1945</v>
      </c>
      <c r="G5" s="6">
        <f>COUNT(N5,O5,P5,Q5,R5,#REF!,T5,V5,X5,AA5,AC5, AE5, AG5)</f>
        <v>9</v>
      </c>
      <c r="H5" s="7">
        <f>F5/G5</f>
        <v>216.11111111111111</v>
      </c>
      <c r="I5" s="159">
        <f>((SUM(U5+W5+Y5))/30)+(COUNTIFS(AB5,"W")+(COUNTIFS(AD5,"W")+(COUNTIFS(AF5,"W")+(COUNTIFS(AH5,"W")))))</f>
        <v>3</v>
      </c>
      <c r="J5" s="159">
        <f>(3-(SUM(U5+W5+Y5)/30))+(COUNTIFS(AB5,"L"))+(COUNTIFS(AD5,"L"))+(COUNTIFS(AF5,"L"))+(COUNTIFS(AH5,"L"))</f>
        <v>1</v>
      </c>
      <c r="K5" s="52">
        <f>MAX(N5,O5,P5,Q5,R5,T5,V5,X5,AA5,AC5,AE5,AG5)</f>
        <v>256</v>
      </c>
      <c r="L5" s="181">
        <f>MAX((SUM(N5:P5)), (SUM(T5,V5,X5)), (SUM(AA5,AC5,AE5)), (SUM(AE5,AH5,AJ5)))</f>
        <v>651</v>
      </c>
      <c r="M5" s="145"/>
      <c r="N5" s="4">
        <v>187</v>
      </c>
      <c r="O5" s="4">
        <v>225</v>
      </c>
      <c r="P5" s="4">
        <v>223</v>
      </c>
      <c r="Q5" s="4">
        <v>203</v>
      </c>
      <c r="R5" s="4">
        <v>224</v>
      </c>
      <c r="S5" s="10">
        <f>SUM(N5:R5)</f>
        <v>1062</v>
      </c>
      <c r="T5" s="51">
        <v>168</v>
      </c>
      <c r="U5" s="4">
        <v>30</v>
      </c>
      <c r="V5" s="4">
        <v>227</v>
      </c>
      <c r="W5" s="4">
        <v>30</v>
      </c>
      <c r="X5" s="4">
        <v>256</v>
      </c>
      <c r="Y5" s="4">
        <v>30</v>
      </c>
      <c r="Z5" s="1">
        <f>SUM(S5:Y5)</f>
        <v>1803</v>
      </c>
      <c r="AA5" s="4"/>
      <c r="AB5" s="5"/>
      <c r="AC5" s="5"/>
      <c r="AD5" s="5"/>
      <c r="AE5" s="5"/>
      <c r="AF5" s="5"/>
      <c r="AG5" s="5">
        <v>232</v>
      </c>
      <c r="AH5" s="4" t="s">
        <v>24</v>
      </c>
    </row>
    <row r="6" spans="1:34" x14ac:dyDescent="0.3">
      <c r="A6" s="9" t="s">
        <v>134</v>
      </c>
      <c r="B6" s="9">
        <v>16</v>
      </c>
      <c r="C6" s="9" t="s">
        <v>28</v>
      </c>
      <c r="D6" s="11">
        <v>3</v>
      </c>
      <c r="E6" s="50">
        <v>50</v>
      </c>
      <c r="F6" s="6">
        <f t="shared" ref="F6:F15" si="0">SUM(N6:R6)+T6+V6+X6+AA6+AC6+AE6+AG6</f>
        <v>2124</v>
      </c>
      <c r="G6" s="6">
        <f>COUNT(N6,O6,P6,Q6,R6,#REF!,T6,V6,X6,AA6,AC6, AE6, AG6)</f>
        <v>10</v>
      </c>
      <c r="H6" s="7">
        <f t="shared" ref="H6:H15" si="1">F6/G6</f>
        <v>212.4</v>
      </c>
      <c r="I6" s="159">
        <f t="shared" ref="I6:I15" si="2">((SUM(U6+W6+Y6))/30)+(COUNTIFS(AB6,"W")+(COUNTIFS(AD6,"W")+(COUNTIFS(AF6,"W")+(COUNTIFS(AH6,"W")))))</f>
        <v>4</v>
      </c>
      <c r="J6" s="159">
        <f t="shared" ref="J6:J15" si="3">(3-(SUM(U6+W6+Y6)/30))+(COUNTIFS(AB6,"L"))+(COUNTIFS(AD6,"L"))+(COUNTIFS(AF6,"L"))+(COUNTIFS(AH6,"L"))</f>
        <v>1</v>
      </c>
      <c r="K6" s="52">
        <f t="shared" ref="K6:K15" si="4">MAX(N6,O6,P6,Q6,R6,T6,V6,X6,AA6,AC6,AE6,AG6)</f>
        <v>243</v>
      </c>
      <c r="L6" s="181">
        <f t="shared" ref="L6:L15" si="5">MAX((SUM(N6:P6)), (SUM(T6,V6,X6)), (SUM(AA6,AC6,AE6)), (SUM(AE6,AH6,AJ6)))</f>
        <v>667</v>
      </c>
      <c r="M6" s="145"/>
      <c r="N6" s="4">
        <v>188</v>
      </c>
      <c r="O6" s="4">
        <v>179</v>
      </c>
      <c r="P6" s="4">
        <v>231</v>
      </c>
      <c r="Q6" s="4">
        <v>195</v>
      </c>
      <c r="R6" s="4">
        <v>228</v>
      </c>
      <c r="S6" s="10">
        <f t="shared" ref="S6:S15" si="6">SUM(N6:R6)</f>
        <v>1021</v>
      </c>
      <c r="T6" s="51">
        <v>243</v>
      </c>
      <c r="U6" s="4">
        <v>30</v>
      </c>
      <c r="V6" s="4">
        <v>202</v>
      </c>
      <c r="W6" s="4">
        <v>30</v>
      </c>
      <c r="X6" s="4">
        <v>222</v>
      </c>
      <c r="Y6" s="4">
        <v>30</v>
      </c>
      <c r="Z6" s="1">
        <f t="shared" ref="Z6:Z15" si="7">SUM(S6:Y6)</f>
        <v>1778</v>
      </c>
      <c r="AA6" s="4"/>
      <c r="AB6" s="4"/>
      <c r="AC6" s="4">
        <v>221</v>
      </c>
      <c r="AD6" s="4" t="s">
        <v>23</v>
      </c>
      <c r="AE6" s="4">
        <v>215</v>
      </c>
      <c r="AF6" s="4" t="s">
        <v>24</v>
      </c>
    </row>
    <row r="7" spans="1:34" x14ac:dyDescent="0.3">
      <c r="A7" s="9" t="s">
        <v>191</v>
      </c>
      <c r="B7" s="9">
        <v>16</v>
      </c>
      <c r="C7" s="9" t="s">
        <v>28</v>
      </c>
      <c r="D7" s="11">
        <v>4</v>
      </c>
      <c r="E7" s="59">
        <v>40</v>
      </c>
      <c r="F7" s="6">
        <f t="shared" si="0"/>
        <v>2044</v>
      </c>
      <c r="G7" s="6">
        <f>COUNT(N7,O7,P7,Q7,R7,#REF!,T7,V7,X7,AA7,AC7, AE7, AG7)</f>
        <v>10</v>
      </c>
      <c r="H7" s="7">
        <f t="shared" si="1"/>
        <v>204.4</v>
      </c>
      <c r="I7" s="159">
        <f t="shared" si="2"/>
        <v>3</v>
      </c>
      <c r="J7" s="159">
        <f t="shared" si="3"/>
        <v>2</v>
      </c>
      <c r="K7" s="52">
        <f t="shared" si="4"/>
        <v>231</v>
      </c>
      <c r="L7" s="181">
        <f t="shared" si="5"/>
        <v>620</v>
      </c>
      <c r="M7" s="145"/>
      <c r="N7" s="4">
        <v>169</v>
      </c>
      <c r="O7" s="4">
        <v>222</v>
      </c>
      <c r="P7" s="4">
        <v>229</v>
      </c>
      <c r="Q7" s="4">
        <v>231</v>
      </c>
      <c r="R7" s="4">
        <v>208</v>
      </c>
      <c r="S7" s="10">
        <f t="shared" si="6"/>
        <v>1059</v>
      </c>
      <c r="T7" s="51">
        <v>229</v>
      </c>
      <c r="U7" s="4">
        <v>30</v>
      </c>
      <c r="V7" s="4">
        <v>181</v>
      </c>
      <c r="W7" s="4">
        <v>0</v>
      </c>
      <c r="X7" s="4">
        <v>191</v>
      </c>
      <c r="Y7" s="4">
        <v>30</v>
      </c>
      <c r="Z7" s="1">
        <f t="shared" si="7"/>
        <v>1720</v>
      </c>
      <c r="AA7" s="4">
        <v>181</v>
      </c>
      <c r="AB7" s="4" t="s">
        <v>23</v>
      </c>
      <c r="AC7" s="54">
        <v>203</v>
      </c>
      <c r="AD7" s="4" t="s">
        <v>24</v>
      </c>
    </row>
    <row r="8" spans="1:34" x14ac:dyDescent="0.3">
      <c r="A8" s="9" t="s">
        <v>195</v>
      </c>
      <c r="B8" s="9">
        <v>16</v>
      </c>
      <c r="C8" s="9" t="s">
        <v>28</v>
      </c>
      <c r="D8" s="11">
        <v>5</v>
      </c>
      <c r="E8" s="59">
        <v>30</v>
      </c>
      <c r="F8" s="6">
        <f t="shared" si="0"/>
        <v>1745</v>
      </c>
      <c r="G8" s="6">
        <f>COUNT(N8,O8,P8,Q8,R8,#REF!,T8,V8,X8,AA8,AC8, AE8, AG8)</f>
        <v>9</v>
      </c>
      <c r="H8" s="7">
        <f t="shared" si="1"/>
        <v>193.88888888888889</v>
      </c>
      <c r="I8" s="159">
        <f t="shared" si="2"/>
        <v>3</v>
      </c>
      <c r="J8" s="159">
        <f t="shared" si="3"/>
        <v>1</v>
      </c>
      <c r="K8" s="52">
        <f t="shared" si="4"/>
        <v>247</v>
      </c>
      <c r="L8" s="181">
        <f t="shared" si="5"/>
        <v>614</v>
      </c>
      <c r="M8" s="145"/>
      <c r="N8" s="4">
        <v>201</v>
      </c>
      <c r="O8" s="4">
        <v>247</v>
      </c>
      <c r="P8" s="4">
        <v>166</v>
      </c>
      <c r="Q8" s="4">
        <v>188</v>
      </c>
      <c r="R8" s="4">
        <v>183</v>
      </c>
      <c r="S8" s="10">
        <f t="shared" si="6"/>
        <v>985</v>
      </c>
      <c r="T8" s="51">
        <v>218</v>
      </c>
      <c r="U8" s="4">
        <v>30</v>
      </c>
      <c r="V8" s="4">
        <v>199</v>
      </c>
      <c r="W8" s="4">
        <v>30</v>
      </c>
      <c r="X8" s="4">
        <v>179</v>
      </c>
      <c r="Y8" s="4">
        <v>30</v>
      </c>
      <c r="Z8" s="1">
        <f t="shared" si="7"/>
        <v>1671</v>
      </c>
      <c r="AA8" s="4">
        <v>164</v>
      </c>
      <c r="AB8" s="4" t="s">
        <v>24</v>
      </c>
    </row>
    <row r="9" spans="1:34" x14ac:dyDescent="0.3">
      <c r="A9" s="9" t="s">
        <v>128</v>
      </c>
      <c r="B9" s="9">
        <v>16</v>
      </c>
      <c r="C9" s="9" t="s">
        <v>28</v>
      </c>
      <c r="D9" s="11">
        <v>6</v>
      </c>
      <c r="E9" s="58"/>
      <c r="F9" s="6">
        <f t="shared" si="0"/>
        <v>1597</v>
      </c>
      <c r="G9" s="6">
        <f>COUNT(N9,O9,P9,Q9,R9,#REF!,T9,V9,X9,AA9,AC9, AE9, AG9)</f>
        <v>8</v>
      </c>
      <c r="H9" s="7">
        <f t="shared" si="1"/>
        <v>199.625</v>
      </c>
      <c r="I9" s="159">
        <f t="shared" si="2"/>
        <v>2</v>
      </c>
      <c r="J9" s="159">
        <f t="shared" si="3"/>
        <v>1</v>
      </c>
      <c r="K9" s="52">
        <f t="shared" si="4"/>
        <v>228</v>
      </c>
      <c r="L9" s="181">
        <f t="shared" si="5"/>
        <v>606</v>
      </c>
      <c r="M9" s="145"/>
      <c r="N9" s="4">
        <v>176</v>
      </c>
      <c r="O9" s="4">
        <v>168</v>
      </c>
      <c r="P9" s="4">
        <v>228</v>
      </c>
      <c r="Q9" s="4">
        <v>208</v>
      </c>
      <c r="R9" s="4">
        <v>211</v>
      </c>
      <c r="S9" s="10">
        <f t="shared" si="6"/>
        <v>991</v>
      </c>
      <c r="T9" s="51">
        <v>178</v>
      </c>
      <c r="U9" s="4">
        <v>0</v>
      </c>
      <c r="V9" s="4">
        <v>225</v>
      </c>
      <c r="W9" s="4">
        <v>30</v>
      </c>
      <c r="X9" s="4">
        <v>203</v>
      </c>
      <c r="Y9" s="4">
        <v>30</v>
      </c>
      <c r="Z9" s="1">
        <f t="shared" si="7"/>
        <v>1657</v>
      </c>
    </row>
    <row r="10" spans="1:34" x14ac:dyDescent="0.3">
      <c r="A10" s="9" t="s">
        <v>146</v>
      </c>
      <c r="B10" s="9">
        <v>16</v>
      </c>
      <c r="C10" s="9" t="s">
        <v>28</v>
      </c>
      <c r="D10" s="11">
        <v>7</v>
      </c>
      <c r="E10" s="188"/>
      <c r="F10" s="6">
        <f t="shared" si="0"/>
        <v>1577</v>
      </c>
      <c r="G10" s="6">
        <f>COUNT(N10,O10,P10,Q10,R10,#REF!,T10,V10,X10,AA10,AC10, AE10, AG10)</f>
        <v>8</v>
      </c>
      <c r="H10" s="7">
        <f t="shared" si="1"/>
        <v>197.125</v>
      </c>
      <c r="I10" s="159">
        <f t="shared" si="2"/>
        <v>2</v>
      </c>
      <c r="J10" s="159">
        <f t="shared" si="3"/>
        <v>1</v>
      </c>
      <c r="K10" s="52">
        <f t="shared" si="4"/>
        <v>233</v>
      </c>
      <c r="L10" s="181">
        <f t="shared" si="5"/>
        <v>580</v>
      </c>
      <c r="M10" s="145"/>
      <c r="N10" s="4">
        <v>119</v>
      </c>
      <c r="O10" s="4">
        <v>214</v>
      </c>
      <c r="P10" s="4">
        <v>203</v>
      </c>
      <c r="Q10" s="4">
        <v>228</v>
      </c>
      <c r="R10" s="4">
        <v>233</v>
      </c>
      <c r="S10" s="10">
        <f t="shared" si="6"/>
        <v>997</v>
      </c>
      <c r="T10" s="51">
        <v>196</v>
      </c>
      <c r="U10" s="4">
        <v>0</v>
      </c>
      <c r="V10" s="4">
        <v>218</v>
      </c>
      <c r="W10" s="4">
        <v>30</v>
      </c>
      <c r="X10" s="4">
        <v>166</v>
      </c>
      <c r="Y10" s="4">
        <v>30</v>
      </c>
      <c r="Z10" s="1">
        <f t="shared" si="7"/>
        <v>1637</v>
      </c>
    </row>
    <row r="11" spans="1:34" x14ac:dyDescent="0.3">
      <c r="A11" s="9" t="s">
        <v>209</v>
      </c>
      <c r="B11" s="9">
        <v>16</v>
      </c>
      <c r="C11" s="9" t="s">
        <v>28</v>
      </c>
      <c r="D11" s="11">
        <v>8</v>
      </c>
      <c r="F11" s="6">
        <f t="shared" si="0"/>
        <v>1545</v>
      </c>
      <c r="G11" s="6">
        <f>COUNT(N11,O11,P11,Q11,R11,#REF!,T11,V11,X11,AA11,AC11, AE11, AG11)</f>
        <v>8</v>
      </c>
      <c r="H11" s="7">
        <f t="shared" si="1"/>
        <v>193.125</v>
      </c>
      <c r="I11" s="159">
        <f t="shared" si="2"/>
        <v>2</v>
      </c>
      <c r="J11" s="159">
        <f t="shared" si="3"/>
        <v>1</v>
      </c>
      <c r="K11" s="52">
        <f t="shared" si="4"/>
        <v>236</v>
      </c>
      <c r="L11" s="181">
        <f t="shared" si="5"/>
        <v>613</v>
      </c>
      <c r="M11" s="145"/>
      <c r="N11" s="4">
        <v>173</v>
      </c>
      <c r="O11" s="4">
        <v>236</v>
      </c>
      <c r="P11" s="4">
        <v>204</v>
      </c>
      <c r="Q11" s="4">
        <v>199</v>
      </c>
      <c r="R11" s="4">
        <v>177</v>
      </c>
      <c r="S11" s="10">
        <f t="shared" si="6"/>
        <v>989</v>
      </c>
      <c r="T11" s="51">
        <v>212</v>
      </c>
      <c r="U11" s="4">
        <v>30</v>
      </c>
      <c r="V11" s="4">
        <v>197</v>
      </c>
      <c r="W11" s="4">
        <v>30</v>
      </c>
      <c r="X11" s="4">
        <v>147</v>
      </c>
      <c r="Y11" s="4">
        <v>0</v>
      </c>
      <c r="Z11" s="1">
        <f t="shared" si="7"/>
        <v>1605</v>
      </c>
    </row>
    <row r="12" spans="1:34" x14ac:dyDescent="0.3">
      <c r="A12" s="9" t="s">
        <v>376</v>
      </c>
      <c r="B12" s="9">
        <v>16</v>
      </c>
      <c r="C12" s="9" t="s">
        <v>28</v>
      </c>
      <c r="D12" s="11">
        <v>9</v>
      </c>
      <c r="F12" s="6">
        <f t="shared" si="0"/>
        <v>1555</v>
      </c>
      <c r="G12" s="6">
        <f>COUNT(N12,O12,P12,Q12,R12,#REF!,T12,V12,X12,AA12,AC12, AE12, AG12)</f>
        <v>8</v>
      </c>
      <c r="H12" s="7">
        <f t="shared" si="1"/>
        <v>194.375</v>
      </c>
      <c r="I12" s="159">
        <f t="shared" si="2"/>
        <v>0</v>
      </c>
      <c r="J12" s="159">
        <f t="shared" si="3"/>
        <v>3</v>
      </c>
      <c r="K12" s="52">
        <f t="shared" si="4"/>
        <v>222</v>
      </c>
      <c r="L12" s="181">
        <f t="shared" si="5"/>
        <v>622</v>
      </c>
      <c r="M12" s="145"/>
      <c r="N12" s="4">
        <v>207</v>
      </c>
      <c r="O12" s="4">
        <v>211</v>
      </c>
      <c r="P12" s="4">
        <v>204</v>
      </c>
      <c r="Q12" s="4">
        <v>222</v>
      </c>
      <c r="R12" s="4">
        <v>210</v>
      </c>
      <c r="S12" s="10">
        <f t="shared" si="6"/>
        <v>1054</v>
      </c>
      <c r="T12" s="51">
        <v>153</v>
      </c>
      <c r="U12" s="4">
        <v>0</v>
      </c>
      <c r="V12" s="4">
        <v>194</v>
      </c>
      <c r="W12" s="4">
        <v>0</v>
      </c>
      <c r="X12" s="4">
        <v>154</v>
      </c>
      <c r="Y12" s="4">
        <v>0</v>
      </c>
      <c r="Z12" s="1">
        <f t="shared" si="7"/>
        <v>1555</v>
      </c>
    </row>
    <row r="13" spans="1:34" x14ac:dyDescent="0.3">
      <c r="A13" s="9" t="s">
        <v>211</v>
      </c>
      <c r="B13" s="9">
        <v>16</v>
      </c>
      <c r="C13" s="9" t="s">
        <v>28</v>
      </c>
      <c r="D13" s="11">
        <v>10</v>
      </c>
      <c r="E13" s="18"/>
      <c r="F13" s="6">
        <f t="shared" si="0"/>
        <v>1514</v>
      </c>
      <c r="G13" s="6">
        <f>COUNT(N13,O13,P13,Q13,R13,#REF!,T13,V13,X13,AA13,AC13, AE13, AG13)</f>
        <v>8</v>
      </c>
      <c r="H13" s="7">
        <f t="shared" si="1"/>
        <v>189.25</v>
      </c>
      <c r="I13" s="159">
        <f t="shared" si="2"/>
        <v>0</v>
      </c>
      <c r="J13" s="159">
        <f t="shared" si="3"/>
        <v>3</v>
      </c>
      <c r="K13" s="52">
        <f t="shared" si="4"/>
        <v>216</v>
      </c>
      <c r="L13" s="181">
        <f t="shared" si="5"/>
        <v>591</v>
      </c>
      <c r="M13" s="145"/>
      <c r="N13" s="4">
        <v>189</v>
      </c>
      <c r="O13" s="4">
        <v>192</v>
      </c>
      <c r="P13" s="4">
        <v>210</v>
      </c>
      <c r="Q13" s="4">
        <v>187</v>
      </c>
      <c r="R13" s="4">
        <v>216</v>
      </c>
      <c r="S13" s="10">
        <f t="shared" si="6"/>
        <v>994</v>
      </c>
      <c r="T13" s="51">
        <v>165</v>
      </c>
      <c r="U13" s="4">
        <v>0</v>
      </c>
      <c r="V13" s="4">
        <v>190</v>
      </c>
      <c r="W13" s="4">
        <v>0</v>
      </c>
      <c r="X13" s="4">
        <v>165</v>
      </c>
      <c r="Y13" s="4">
        <v>0</v>
      </c>
      <c r="Z13" s="24">
        <f t="shared" si="7"/>
        <v>1514</v>
      </c>
    </row>
    <row r="14" spans="1:34" x14ac:dyDescent="0.3">
      <c r="A14" s="9" t="s">
        <v>133</v>
      </c>
      <c r="B14" s="9">
        <v>16</v>
      </c>
      <c r="C14" s="9" t="s">
        <v>28</v>
      </c>
      <c r="D14" s="11">
        <v>11</v>
      </c>
      <c r="E14" s="18"/>
      <c r="F14" s="6">
        <f t="shared" si="0"/>
        <v>1511</v>
      </c>
      <c r="G14" s="6">
        <f>COUNT(N14,O14,P14,Q14,R14,#REF!,T14,V14,X14,AA14,AC14, AE14, AG14)</f>
        <v>8</v>
      </c>
      <c r="H14" s="7">
        <f t="shared" si="1"/>
        <v>188.875</v>
      </c>
      <c r="I14" s="159">
        <f t="shared" si="2"/>
        <v>0</v>
      </c>
      <c r="J14" s="159">
        <f t="shared" si="3"/>
        <v>3</v>
      </c>
      <c r="K14" s="52">
        <f t="shared" si="4"/>
        <v>223</v>
      </c>
      <c r="L14" s="181">
        <f t="shared" si="5"/>
        <v>616</v>
      </c>
      <c r="M14" s="145"/>
      <c r="N14" s="4">
        <v>202</v>
      </c>
      <c r="O14" s="4">
        <v>223</v>
      </c>
      <c r="P14" s="4">
        <v>191</v>
      </c>
      <c r="Q14" s="4">
        <v>184</v>
      </c>
      <c r="R14" s="4">
        <v>182</v>
      </c>
      <c r="S14" s="10">
        <f t="shared" si="6"/>
        <v>982</v>
      </c>
      <c r="T14" s="43">
        <v>212</v>
      </c>
      <c r="U14" s="55">
        <v>0</v>
      </c>
      <c r="V14" s="55">
        <v>170</v>
      </c>
      <c r="W14" s="55">
        <v>0</v>
      </c>
      <c r="X14" s="55">
        <v>147</v>
      </c>
      <c r="Y14" s="55">
        <v>0</v>
      </c>
      <c r="Z14" s="1">
        <f t="shared" si="7"/>
        <v>1511</v>
      </c>
    </row>
    <row r="15" spans="1:34" x14ac:dyDescent="0.3">
      <c r="A15" s="9" t="s">
        <v>345</v>
      </c>
      <c r="B15" s="9">
        <v>16</v>
      </c>
      <c r="C15" s="9" t="s">
        <v>28</v>
      </c>
      <c r="D15" s="11">
        <v>12</v>
      </c>
      <c r="E15" s="187"/>
      <c r="F15" s="6">
        <f t="shared" si="0"/>
        <v>1498</v>
      </c>
      <c r="G15" s="6">
        <f>COUNT(N15,O15,P15,Q15,R15,#REF!,T15,V15,X15,AA15,AC15, AE15, AG15)</f>
        <v>8</v>
      </c>
      <c r="H15" s="7">
        <f t="shared" si="1"/>
        <v>187.25</v>
      </c>
      <c r="I15" s="159">
        <f t="shared" si="2"/>
        <v>0</v>
      </c>
      <c r="J15" s="159">
        <f t="shared" si="3"/>
        <v>3</v>
      </c>
      <c r="K15" s="52">
        <f t="shared" si="4"/>
        <v>267</v>
      </c>
      <c r="L15" s="181">
        <f t="shared" si="5"/>
        <v>662</v>
      </c>
      <c r="M15" s="145"/>
      <c r="N15" s="4">
        <v>267</v>
      </c>
      <c r="O15" s="4">
        <v>216</v>
      </c>
      <c r="P15" s="4">
        <v>179</v>
      </c>
      <c r="Q15" s="4">
        <v>200</v>
      </c>
      <c r="R15" s="4">
        <v>147</v>
      </c>
      <c r="S15" s="10">
        <f t="shared" si="6"/>
        <v>1009</v>
      </c>
      <c r="T15" s="51">
        <v>147</v>
      </c>
      <c r="U15" s="4">
        <v>0</v>
      </c>
      <c r="V15" s="4">
        <v>193</v>
      </c>
      <c r="W15" s="4">
        <v>0</v>
      </c>
      <c r="X15" s="4">
        <v>149</v>
      </c>
      <c r="Y15" s="4">
        <v>0</v>
      </c>
      <c r="Z15" s="1">
        <f t="shared" si="7"/>
        <v>1498</v>
      </c>
    </row>
    <row r="16" spans="1:34" x14ac:dyDescent="0.3">
      <c r="A16" s="9" t="s">
        <v>358</v>
      </c>
      <c r="B16" s="9">
        <v>16</v>
      </c>
      <c r="C16" s="9" t="s">
        <v>28</v>
      </c>
      <c r="D16" s="11">
        <v>13</v>
      </c>
      <c r="E16" s="187"/>
      <c r="F16" s="6">
        <f>SUM(N16:R16)+T16+V16+X16+AA16+AC16+AE16+AG16</f>
        <v>973</v>
      </c>
      <c r="G16" s="6">
        <f>COUNT(N16,O16,P16,Q16,R16,#REF!,T16,V16,X16,AA16,AC16, AE16, AG16)</f>
        <v>5</v>
      </c>
      <c r="H16" s="7">
        <f>F16/G16</f>
        <v>194.6</v>
      </c>
      <c r="I16" s="159"/>
      <c r="J16" s="159"/>
      <c r="K16" s="52">
        <f>MAX(N16,O16,P16,Q16,R16,T16,V16,X16,AA16,AC16,AE16,AG16)</f>
        <v>223</v>
      </c>
      <c r="L16" s="181">
        <f>MAX((SUM(N16:P16)), (SUM(T16,V16,X16)), (SUM(AA16,AC16,AE16)), (SUM(AE16,AH16,AJ16)))</f>
        <v>539</v>
      </c>
      <c r="M16" s="145"/>
      <c r="N16" s="4">
        <v>140</v>
      </c>
      <c r="O16" s="4">
        <v>177</v>
      </c>
      <c r="P16" s="4">
        <v>222</v>
      </c>
      <c r="Q16" s="4">
        <v>211</v>
      </c>
      <c r="R16" s="4">
        <v>223</v>
      </c>
      <c r="S16" s="10">
        <f>SUM(N16:R16)</f>
        <v>973</v>
      </c>
      <c r="T16" s="16"/>
      <c r="U16" s="16"/>
      <c r="V16" s="16"/>
      <c r="W16" s="16"/>
      <c r="X16" s="16"/>
      <c r="Y16" s="16"/>
      <c r="Z16" s="56"/>
    </row>
    <row r="17" spans="1:26" x14ac:dyDescent="0.3">
      <c r="A17" s="9" t="s">
        <v>246</v>
      </c>
      <c r="B17" s="9">
        <v>16</v>
      </c>
      <c r="C17" s="9" t="s">
        <v>28</v>
      </c>
      <c r="D17" s="11">
        <v>14</v>
      </c>
      <c r="E17" s="8"/>
      <c r="F17" s="6">
        <f>SUM(N17:R17)+T17+V17+X17+AA17+AC17+AE17+AG17</f>
        <v>961</v>
      </c>
      <c r="G17" s="6">
        <f>COUNT(N17,O17,P17,Q17,R17,#REF!,T17,V17,X17,AA17,AC17, AE17, AG17)</f>
        <v>5</v>
      </c>
      <c r="H17" s="7">
        <f>F17/G17</f>
        <v>192.2</v>
      </c>
      <c r="I17" s="159"/>
      <c r="J17" s="159"/>
      <c r="K17" s="52">
        <f>MAX(N17,O17,P17,Q17,R17,T17,V17,X17,AA17,AC17,AE17,AG17)</f>
        <v>218</v>
      </c>
      <c r="L17" s="181">
        <f>MAX((SUM(N17:P17)), (SUM(T17,V17,X17)), (SUM(AA17,AC17,AE17)), (SUM(AE17,AH17,AJ17)))</f>
        <v>606</v>
      </c>
      <c r="M17" s="145"/>
      <c r="N17" s="4">
        <v>187</v>
      </c>
      <c r="O17" s="4">
        <v>218</v>
      </c>
      <c r="P17" s="4">
        <v>201</v>
      </c>
      <c r="Q17" s="4">
        <v>181</v>
      </c>
      <c r="R17" s="4">
        <v>174</v>
      </c>
      <c r="S17" s="10">
        <f>SUM(N17:R17)</f>
        <v>961</v>
      </c>
      <c r="T17" s="16"/>
      <c r="U17" s="16"/>
      <c r="V17" s="16"/>
      <c r="W17" s="16"/>
      <c r="X17" s="16"/>
      <c r="Y17" s="16"/>
      <c r="Z17" s="56"/>
    </row>
    <row r="18" spans="1:26" x14ac:dyDescent="0.3">
      <c r="A18" s="9" t="s">
        <v>296</v>
      </c>
      <c r="B18" s="9">
        <v>16</v>
      </c>
      <c r="C18" s="9" t="s">
        <v>28</v>
      </c>
      <c r="D18" s="11">
        <v>15</v>
      </c>
      <c r="E18" s="8"/>
      <c r="F18" s="6">
        <f t="shared" ref="F18:F33" si="8">SUM(N18:R18)+T18+V18+X18+AA18+AC18+AE18+AG18</f>
        <v>960</v>
      </c>
      <c r="G18" s="6">
        <f>COUNT(N18,O18,P18,Q18,R18,#REF!,T18,V18,X18,AA18,AC18, AE18, AG18)</f>
        <v>5</v>
      </c>
      <c r="H18" s="7">
        <f t="shared" ref="H18:H33" si="9">F18/G18</f>
        <v>192</v>
      </c>
      <c r="I18" s="9"/>
      <c r="J18" s="9"/>
      <c r="K18" s="52">
        <f t="shared" ref="K18:K33" si="10">MAX(N18,O18,P18,Q18,R18,T18,V18,X18,AA18,AC18,AE18,AG18)</f>
        <v>245</v>
      </c>
      <c r="L18" s="181">
        <f t="shared" ref="L18:L33" si="11">MAX((SUM(N18:P18)), (SUM(T18,V18,X18)), (SUM(AA18,AC18,AE18)), (SUM(AE18,AH18,AJ18)))</f>
        <v>499</v>
      </c>
      <c r="M18" s="145"/>
      <c r="N18" s="4">
        <v>157</v>
      </c>
      <c r="O18" s="4">
        <v>174</v>
      </c>
      <c r="P18" s="4">
        <v>168</v>
      </c>
      <c r="Q18" s="4">
        <v>245</v>
      </c>
      <c r="R18" s="4">
        <v>216</v>
      </c>
      <c r="S18" s="10">
        <f t="shared" ref="S18:S33" si="12">SUM(N18:R18)</f>
        <v>960</v>
      </c>
      <c r="T18" s="16"/>
      <c r="U18" s="16"/>
      <c r="V18" s="16"/>
      <c r="W18" s="16"/>
      <c r="X18" s="16"/>
      <c r="Y18" s="16"/>
      <c r="Z18" s="56"/>
    </row>
    <row r="19" spans="1:26" x14ac:dyDescent="0.3">
      <c r="A19" s="9" t="s">
        <v>377</v>
      </c>
      <c r="B19" s="9">
        <v>16</v>
      </c>
      <c r="C19" s="9" t="s">
        <v>28</v>
      </c>
      <c r="D19" s="11">
        <v>16</v>
      </c>
      <c r="E19" s="8"/>
      <c r="F19" s="6">
        <f t="shared" si="8"/>
        <v>944</v>
      </c>
      <c r="G19" s="6">
        <f>COUNT(N19,O19,P19,Q19,R19,#REF!,T19,V19,X19,AA19,AC19, AE19, AG19)</f>
        <v>5</v>
      </c>
      <c r="H19" s="7">
        <f t="shared" si="9"/>
        <v>188.8</v>
      </c>
      <c r="I19" s="9"/>
      <c r="J19" s="9"/>
      <c r="K19" s="52">
        <f t="shared" si="10"/>
        <v>215</v>
      </c>
      <c r="L19" s="181">
        <f t="shared" si="11"/>
        <v>553</v>
      </c>
      <c r="M19" s="145"/>
      <c r="N19" s="4">
        <v>143</v>
      </c>
      <c r="O19" s="4">
        <v>215</v>
      </c>
      <c r="P19" s="4">
        <v>195</v>
      </c>
      <c r="Q19" s="4">
        <v>210</v>
      </c>
      <c r="R19" s="4">
        <v>181</v>
      </c>
      <c r="S19" s="10">
        <f t="shared" si="12"/>
        <v>944</v>
      </c>
      <c r="T19" s="16"/>
      <c r="U19" s="16"/>
      <c r="V19" s="16"/>
      <c r="W19" s="16"/>
      <c r="X19" s="16"/>
      <c r="Y19" s="16"/>
      <c r="Z19" s="56"/>
    </row>
    <row r="20" spans="1:26" x14ac:dyDescent="0.3">
      <c r="A20" s="9" t="s">
        <v>197</v>
      </c>
      <c r="B20" s="9">
        <v>16</v>
      </c>
      <c r="C20" s="9" t="s">
        <v>28</v>
      </c>
      <c r="D20" s="11">
        <v>17</v>
      </c>
      <c r="E20" s="8"/>
      <c r="F20" s="6">
        <f t="shared" si="8"/>
        <v>922</v>
      </c>
      <c r="G20" s="6">
        <f>COUNT(N20,O20,P20,Q20,R20,#REF!,T20,V20,X20,AA20,AC20, AE20, AG20)</f>
        <v>5</v>
      </c>
      <c r="H20" s="7">
        <f t="shared" si="9"/>
        <v>184.4</v>
      </c>
      <c r="I20" s="9"/>
      <c r="J20" s="9"/>
      <c r="K20" s="52">
        <f t="shared" si="10"/>
        <v>199</v>
      </c>
      <c r="L20" s="181">
        <f t="shared" si="11"/>
        <v>533</v>
      </c>
      <c r="M20" s="145"/>
      <c r="N20" s="4">
        <v>165</v>
      </c>
      <c r="O20" s="4">
        <v>187</v>
      </c>
      <c r="P20" s="4">
        <v>181</v>
      </c>
      <c r="Q20" s="4">
        <v>199</v>
      </c>
      <c r="R20" s="4">
        <v>190</v>
      </c>
      <c r="S20" s="10">
        <f t="shared" si="12"/>
        <v>922</v>
      </c>
      <c r="T20" s="16"/>
      <c r="U20" s="16"/>
      <c r="V20" s="16"/>
      <c r="W20" s="16"/>
      <c r="X20" s="16"/>
      <c r="Y20" s="16"/>
      <c r="Z20" s="56"/>
    </row>
    <row r="21" spans="1:26" x14ac:dyDescent="0.3">
      <c r="A21" s="9" t="s">
        <v>148</v>
      </c>
      <c r="B21" s="9">
        <v>16</v>
      </c>
      <c r="C21" s="9" t="s">
        <v>28</v>
      </c>
      <c r="D21" s="11">
        <v>18</v>
      </c>
      <c r="E21" s="8"/>
      <c r="F21" s="6">
        <f t="shared" si="8"/>
        <v>917</v>
      </c>
      <c r="G21" s="6">
        <f>COUNT(N21,O21,P21,Q21,R21,#REF!,T21,V21,X21,AA21,AC21, AE21, AG21)</f>
        <v>5</v>
      </c>
      <c r="H21" s="7">
        <f t="shared" si="9"/>
        <v>183.4</v>
      </c>
      <c r="I21" s="9"/>
      <c r="J21" s="9"/>
      <c r="K21" s="52">
        <f t="shared" si="10"/>
        <v>222</v>
      </c>
      <c r="L21" s="181">
        <f t="shared" si="11"/>
        <v>564</v>
      </c>
      <c r="M21" s="145"/>
      <c r="N21" s="4">
        <v>182</v>
      </c>
      <c r="O21" s="4">
        <v>222</v>
      </c>
      <c r="P21" s="4">
        <v>160</v>
      </c>
      <c r="Q21" s="4">
        <v>180</v>
      </c>
      <c r="R21" s="4">
        <v>173</v>
      </c>
      <c r="S21" s="10">
        <f t="shared" si="12"/>
        <v>917</v>
      </c>
      <c r="T21" s="16"/>
      <c r="U21" s="16"/>
      <c r="V21" s="16"/>
      <c r="W21" s="16"/>
      <c r="X21" s="16"/>
      <c r="Y21" s="16"/>
      <c r="Z21" s="56"/>
    </row>
    <row r="22" spans="1:26" x14ac:dyDescent="0.3">
      <c r="A22" s="9" t="s">
        <v>135</v>
      </c>
      <c r="B22" s="9">
        <v>16</v>
      </c>
      <c r="C22" s="9" t="s">
        <v>28</v>
      </c>
      <c r="D22" s="11">
        <v>19</v>
      </c>
      <c r="E22" s="8"/>
      <c r="F22" s="6">
        <f t="shared" si="8"/>
        <v>908</v>
      </c>
      <c r="G22" s="6">
        <f>COUNT(N22,O22,P22,Q22,R22,#REF!,T22,V22,X22,AA22,AC22, AE22, AG22)</f>
        <v>5</v>
      </c>
      <c r="H22" s="7">
        <f t="shared" si="9"/>
        <v>181.6</v>
      </c>
      <c r="I22" s="9"/>
      <c r="J22" s="9"/>
      <c r="K22" s="52">
        <f t="shared" si="10"/>
        <v>200</v>
      </c>
      <c r="L22" s="181">
        <f t="shared" si="11"/>
        <v>514</v>
      </c>
      <c r="M22" s="145"/>
      <c r="N22" s="4">
        <v>184</v>
      </c>
      <c r="O22" s="4">
        <v>173</v>
      </c>
      <c r="P22" s="4">
        <v>157</v>
      </c>
      <c r="Q22" s="4">
        <v>200</v>
      </c>
      <c r="R22" s="4">
        <v>194</v>
      </c>
      <c r="S22" s="10">
        <f t="shared" si="12"/>
        <v>908</v>
      </c>
      <c r="T22" s="16"/>
      <c r="U22" s="16"/>
      <c r="V22" s="16"/>
      <c r="W22" s="16"/>
      <c r="X22" s="16"/>
      <c r="Y22" s="16"/>
      <c r="Z22" s="56"/>
    </row>
    <row r="23" spans="1:26" x14ac:dyDescent="0.3">
      <c r="A23" s="9" t="s">
        <v>109</v>
      </c>
      <c r="B23" s="9">
        <v>16</v>
      </c>
      <c r="C23" s="9" t="s">
        <v>28</v>
      </c>
      <c r="D23" s="11">
        <v>20</v>
      </c>
      <c r="E23" s="8"/>
      <c r="F23" s="6">
        <f t="shared" si="8"/>
        <v>906</v>
      </c>
      <c r="G23" s="6">
        <f>COUNT(N23,O23,P23,Q23,R23,#REF!,T23,V23,X23,AA23,AC23, AE23, AG23)</f>
        <v>5</v>
      </c>
      <c r="H23" s="7">
        <f t="shared" si="9"/>
        <v>181.2</v>
      </c>
      <c r="I23" s="9"/>
      <c r="J23" s="9"/>
      <c r="K23" s="52">
        <f t="shared" si="10"/>
        <v>212</v>
      </c>
      <c r="L23" s="181">
        <f t="shared" si="11"/>
        <v>578</v>
      </c>
      <c r="M23" s="145"/>
      <c r="N23" s="4">
        <v>212</v>
      </c>
      <c r="O23" s="4">
        <v>182</v>
      </c>
      <c r="P23" s="4">
        <v>184</v>
      </c>
      <c r="Q23" s="4">
        <v>172</v>
      </c>
      <c r="R23" s="4">
        <v>156</v>
      </c>
      <c r="S23" s="10">
        <f t="shared" si="12"/>
        <v>906</v>
      </c>
      <c r="T23" s="16"/>
      <c r="U23" s="16"/>
      <c r="V23" s="16"/>
      <c r="W23" s="16"/>
      <c r="X23" s="16"/>
      <c r="Y23" s="16"/>
      <c r="Z23" s="56"/>
    </row>
    <row r="24" spans="1:26" x14ac:dyDescent="0.3">
      <c r="A24" s="9" t="s">
        <v>248</v>
      </c>
      <c r="B24" s="9">
        <v>16</v>
      </c>
      <c r="C24" s="9" t="s">
        <v>28</v>
      </c>
      <c r="D24" s="11">
        <v>21</v>
      </c>
      <c r="E24" s="8"/>
      <c r="F24" s="6">
        <f t="shared" si="8"/>
        <v>884</v>
      </c>
      <c r="G24" s="6">
        <f>COUNT(N24,O24,P24,Q24,R24,#REF!,T24,V24,X24,AA24,AC24, AE24, AG24)</f>
        <v>5</v>
      </c>
      <c r="H24" s="7">
        <f t="shared" si="9"/>
        <v>176.8</v>
      </c>
      <c r="I24" s="9"/>
      <c r="J24" s="9"/>
      <c r="K24" s="52">
        <f t="shared" si="10"/>
        <v>201</v>
      </c>
      <c r="L24" s="181">
        <f t="shared" si="11"/>
        <v>530</v>
      </c>
      <c r="M24" s="145"/>
      <c r="N24" s="4">
        <v>201</v>
      </c>
      <c r="O24" s="4">
        <v>170</v>
      </c>
      <c r="P24" s="4">
        <v>159</v>
      </c>
      <c r="Q24" s="4">
        <v>180</v>
      </c>
      <c r="R24" s="4">
        <v>174</v>
      </c>
      <c r="S24" s="10">
        <f t="shared" si="12"/>
        <v>884</v>
      </c>
      <c r="T24" s="16"/>
      <c r="U24" s="16"/>
      <c r="V24" s="16"/>
      <c r="W24" s="16"/>
      <c r="X24" s="16"/>
      <c r="Y24" s="16"/>
      <c r="Z24" s="56"/>
    </row>
    <row r="25" spans="1:26" x14ac:dyDescent="0.3">
      <c r="A25" s="9" t="s">
        <v>196</v>
      </c>
      <c r="B25" s="9">
        <v>16</v>
      </c>
      <c r="C25" s="9" t="s">
        <v>28</v>
      </c>
      <c r="D25" s="11">
        <v>22</v>
      </c>
      <c r="E25" s="8"/>
      <c r="F25" s="6">
        <f t="shared" si="8"/>
        <v>879</v>
      </c>
      <c r="G25" s="6">
        <f>COUNT(N25,O25,P25,Q25,R25,#REF!,T25,V25,X25,AA25,AC25, AE25, AG25)</f>
        <v>5</v>
      </c>
      <c r="H25" s="7">
        <f t="shared" si="9"/>
        <v>175.8</v>
      </c>
      <c r="I25" s="9"/>
      <c r="J25" s="9"/>
      <c r="K25" s="52">
        <f t="shared" si="10"/>
        <v>223</v>
      </c>
      <c r="L25" s="181">
        <f t="shared" si="11"/>
        <v>559</v>
      </c>
      <c r="M25" s="145"/>
      <c r="N25" s="4">
        <v>160</v>
      </c>
      <c r="O25" s="4">
        <v>176</v>
      </c>
      <c r="P25" s="4">
        <v>223</v>
      </c>
      <c r="Q25" s="4">
        <v>157</v>
      </c>
      <c r="R25" s="4">
        <v>163</v>
      </c>
      <c r="S25" s="10">
        <f t="shared" si="12"/>
        <v>879</v>
      </c>
      <c r="T25" s="16"/>
      <c r="U25" s="16"/>
      <c r="V25" s="16"/>
      <c r="W25" s="16"/>
      <c r="X25" s="16"/>
      <c r="Y25" s="16"/>
      <c r="Z25" s="56"/>
    </row>
    <row r="26" spans="1:26" x14ac:dyDescent="0.3">
      <c r="A26" s="9" t="s">
        <v>210</v>
      </c>
      <c r="B26" s="9">
        <v>16</v>
      </c>
      <c r="C26" s="9" t="s">
        <v>28</v>
      </c>
      <c r="D26" s="11">
        <v>23</v>
      </c>
      <c r="E26" s="8"/>
      <c r="F26" s="6">
        <f t="shared" si="8"/>
        <v>874</v>
      </c>
      <c r="G26" s="6">
        <f>COUNT(N26,O26,P26,Q26,R26,#REF!,T26,V26,X26,AA26,AC26, AE26, AG26)</f>
        <v>5</v>
      </c>
      <c r="H26" s="7">
        <f t="shared" si="9"/>
        <v>174.8</v>
      </c>
      <c r="I26" s="9"/>
      <c r="J26" s="9"/>
      <c r="K26" s="52">
        <f t="shared" si="10"/>
        <v>194</v>
      </c>
      <c r="L26" s="181">
        <f t="shared" si="11"/>
        <v>529</v>
      </c>
      <c r="M26" s="145"/>
      <c r="N26" s="4">
        <v>194</v>
      </c>
      <c r="O26" s="4">
        <v>158</v>
      </c>
      <c r="P26" s="4">
        <v>177</v>
      </c>
      <c r="Q26" s="4">
        <v>170</v>
      </c>
      <c r="R26" s="4">
        <v>175</v>
      </c>
      <c r="S26" s="10">
        <f t="shared" si="12"/>
        <v>874</v>
      </c>
      <c r="T26" s="16"/>
      <c r="U26" s="16"/>
      <c r="V26" s="16"/>
      <c r="W26" s="16"/>
      <c r="X26" s="16"/>
      <c r="Y26" s="16"/>
      <c r="Z26" s="56"/>
    </row>
    <row r="27" spans="1:26" x14ac:dyDescent="0.3">
      <c r="A27" s="9" t="s">
        <v>112</v>
      </c>
      <c r="B27" s="9">
        <v>16</v>
      </c>
      <c r="C27" s="9" t="s">
        <v>28</v>
      </c>
      <c r="D27" s="11">
        <v>24</v>
      </c>
      <c r="E27" s="8"/>
      <c r="F27" s="6">
        <f t="shared" si="8"/>
        <v>870</v>
      </c>
      <c r="G27" s="6">
        <f>COUNT(N27,O27,P27,Q27,R27,#REF!,T27,V27,X27,AA27,AC27, AE27, AG27)</f>
        <v>5</v>
      </c>
      <c r="H27" s="7">
        <f t="shared" si="9"/>
        <v>174</v>
      </c>
      <c r="I27" s="9"/>
      <c r="J27" s="9"/>
      <c r="K27" s="52">
        <f t="shared" si="10"/>
        <v>182</v>
      </c>
      <c r="L27" s="181">
        <f t="shared" si="11"/>
        <v>513</v>
      </c>
      <c r="M27" s="145"/>
      <c r="N27" s="4">
        <v>180</v>
      </c>
      <c r="O27" s="4">
        <v>182</v>
      </c>
      <c r="P27" s="4">
        <v>151</v>
      </c>
      <c r="Q27" s="4">
        <v>178</v>
      </c>
      <c r="R27" s="4">
        <v>179</v>
      </c>
      <c r="S27" s="10">
        <f t="shared" si="12"/>
        <v>870</v>
      </c>
      <c r="T27" s="16"/>
      <c r="U27" s="16"/>
      <c r="V27" s="16"/>
      <c r="W27" s="16"/>
      <c r="X27" s="16"/>
      <c r="Y27" s="16"/>
      <c r="Z27" s="56"/>
    </row>
    <row r="28" spans="1:26" x14ac:dyDescent="0.3">
      <c r="A28" s="9" t="s">
        <v>663</v>
      </c>
      <c r="B28" s="9">
        <v>16</v>
      </c>
      <c r="C28" s="9" t="s">
        <v>28</v>
      </c>
      <c r="D28" s="11">
        <v>25</v>
      </c>
      <c r="E28" s="8"/>
      <c r="F28" s="6">
        <f t="shared" si="8"/>
        <v>868</v>
      </c>
      <c r="G28" s="6">
        <f>COUNT(N28,O28,P28,Q28,R28,#REF!,T28,V28,X28,AA28,AC28, AE28, AG28)</f>
        <v>5</v>
      </c>
      <c r="H28" s="7">
        <f t="shared" si="9"/>
        <v>173.6</v>
      </c>
      <c r="I28" s="9"/>
      <c r="J28" s="9"/>
      <c r="K28" s="52">
        <f t="shared" si="10"/>
        <v>212</v>
      </c>
      <c r="L28" s="181">
        <f t="shared" si="11"/>
        <v>559</v>
      </c>
      <c r="M28" s="145"/>
      <c r="N28" s="4">
        <v>212</v>
      </c>
      <c r="O28" s="4">
        <v>178</v>
      </c>
      <c r="P28" s="4">
        <v>169</v>
      </c>
      <c r="Q28" s="4">
        <v>153</v>
      </c>
      <c r="R28" s="4">
        <v>156</v>
      </c>
      <c r="S28" s="10">
        <f t="shared" si="12"/>
        <v>868</v>
      </c>
      <c r="T28" s="16"/>
      <c r="U28" s="16"/>
      <c r="V28" s="16"/>
      <c r="W28" s="16"/>
      <c r="X28" s="16"/>
      <c r="Y28" s="16"/>
      <c r="Z28" s="56"/>
    </row>
    <row r="29" spans="1:26" x14ac:dyDescent="0.3">
      <c r="A29" s="9" t="s">
        <v>166</v>
      </c>
      <c r="B29" s="9">
        <v>16</v>
      </c>
      <c r="C29" s="9" t="s">
        <v>28</v>
      </c>
      <c r="D29" s="11">
        <v>26</v>
      </c>
      <c r="E29" s="8"/>
      <c r="F29" s="6">
        <f t="shared" si="8"/>
        <v>861</v>
      </c>
      <c r="G29" s="6">
        <f>COUNT(N29,O29,P29,Q29,R29,#REF!,T29,V29,X29,AA29,AC29, AE29, AG29)</f>
        <v>5</v>
      </c>
      <c r="H29" s="7">
        <f t="shared" si="9"/>
        <v>172.2</v>
      </c>
      <c r="I29" s="9"/>
      <c r="J29" s="9"/>
      <c r="K29" s="52">
        <f t="shared" si="10"/>
        <v>200</v>
      </c>
      <c r="L29" s="181">
        <f t="shared" si="11"/>
        <v>540</v>
      </c>
      <c r="M29" s="145"/>
      <c r="N29" s="4">
        <v>156</v>
      </c>
      <c r="O29" s="4">
        <v>184</v>
      </c>
      <c r="P29" s="4">
        <v>200</v>
      </c>
      <c r="Q29" s="4">
        <v>164</v>
      </c>
      <c r="R29" s="4">
        <v>157</v>
      </c>
      <c r="S29" s="10">
        <f t="shared" si="12"/>
        <v>861</v>
      </c>
      <c r="T29" s="16"/>
      <c r="U29" s="16"/>
      <c r="V29" s="16"/>
      <c r="W29" s="16"/>
      <c r="X29" s="16"/>
      <c r="Y29" s="16"/>
      <c r="Z29" s="56"/>
    </row>
    <row r="30" spans="1:26" x14ac:dyDescent="0.3">
      <c r="A30" s="9" t="s">
        <v>136</v>
      </c>
      <c r="B30" s="9">
        <v>16</v>
      </c>
      <c r="C30" s="9" t="s">
        <v>28</v>
      </c>
      <c r="D30" s="11">
        <v>27</v>
      </c>
      <c r="E30" s="8"/>
      <c r="F30" s="6">
        <f t="shared" si="8"/>
        <v>851</v>
      </c>
      <c r="G30" s="6">
        <f>COUNT(N30,O30,P30,Q30,R30,#REF!,T30,V30,X30,AA30,AC30, AE30, AG30)</f>
        <v>5</v>
      </c>
      <c r="H30" s="7">
        <f t="shared" si="9"/>
        <v>170.2</v>
      </c>
      <c r="I30" s="9"/>
      <c r="J30" s="9"/>
      <c r="K30" s="52">
        <f t="shared" si="10"/>
        <v>195</v>
      </c>
      <c r="L30" s="181">
        <f t="shared" si="11"/>
        <v>522</v>
      </c>
      <c r="M30" s="145"/>
      <c r="N30" s="4">
        <v>181</v>
      </c>
      <c r="O30" s="4">
        <v>160</v>
      </c>
      <c r="P30" s="4">
        <v>181</v>
      </c>
      <c r="Q30" s="4">
        <v>195</v>
      </c>
      <c r="R30" s="4">
        <v>134</v>
      </c>
      <c r="S30" s="10">
        <f t="shared" si="12"/>
        <v>851</v>
      </c>
      <c r="T30" s="16"/>
      <c r="U30" s="16"/>
      <c r="V30" s="16"/>
      <c r="W30" s="16"/>
      <c r="X30" s="16"/>
      <c r="Y30" s="16"/>
      <c r="Z30" s="56"/>
    </row>
    <row r="31" spans="1:26" x14ac:dyDescent="0.3">
      <c r="A31" s="9" t="s">
        <v>664</v>
      </c>
      <c r="B31" s="9">
        <v>16</v>
      </c>
      <c r="C31" s="9" t="s">
        <v>28</v>
      </c>
      <c r="D31" s="11">
        <v>28</v>
      </c>
      <c r="E31" s="8"/>
      <c r="F31" s="6">
        <f t="shared" si="8"/>
        <v>828</v>
      </c>
      <c r="G31" s="6">
        <f>COUNT(N31,O31,P31,Q31,R31,#REF!,T31,V31,X31,AA31,AC31, AE31, AG31)</f>
        <v>5</v>
      </c>
      <c r="H31" s="7">
        <f t="shared" si="9"/>
        <v>165.6</v>
      </c>
      <c r="I31" s="9"/>
      <c r="J31" s="9"/>
      <c r="K31" s="52">
        <f t="shared" si="10"/>
        <v>205</v>
      </c>
      <c r="L31" s="181">
        <f t="shared" si="11"/>
        <v>532</v>
      </c>
      <c r="M31" s="145"/>
      <c r="N31" s="4">
        <v>159</v>
      </c>
      <c r="O31" s="4">
        <v>205</v>
      </c>
      <c r="P31" s="4">
        <v>168</v>
      </c>
      <c r="Q31" s="4">
        <v>139</v>
      </c>
      <c r="R31" s="4">
        <v>157</v>
      </c>
      <c r="S31" s="10">
        <f t="shared" si="12"/>
        <v>828</v>
      </c>
      <c r="T31" s="16"/>
      <c r="U31" s="16"/>
      <c r="V31" s="16"/>
      <c r="W31" s="16"/>
      <c r="X31" s="16"/>
      <c r="Y31" s="16"/>
      <c r="Z31" s="56"/>
    </row>
    <row r="32" spans="1:26" x14ac:dyDescent="0.3">
      <c r="A32" s="9" t="s">
        <v>243</v>
      </c>
      <c r="B32" s="9">
        <v>16</v>
      </c>
      <c r="C32" s="9" t="s">
        <v>28</v>
      </c>
      <c r="D32" s="11">
        <v>29</v>
      </c>
      <c r="E32" s="8"/>
      <c r="F32" s="6">
        <f t="shared" si="8"/>
        <v>800</v>
      </c>
      <c r="G32" s="6">
        <f>COUNT(N32,O32,P32,Q32,R32,#REF!,T32,V32,X32,AA32,AC32, AE32, AG32)</f>
        <v>5</v>
      </c>
      <c r="H32" s="7">
        <f t="shared" si="9"/>
        <v>160</v>
      </c>
      <c r="I32" s="9"/>
      <c r="J32" s="9"/>
      <c r="K32" s="52">
        <f t="shared" si="10"/>
        <v>204</v>
      </c>
      <c r="L32" s="181">
        <f t="shared" si="11"/>
        <v>448</v>
      </c>
      <c r="M32" s="145"/>
      <c r="N32" s="4">
        <v>144</v>
      </c>
      <c r="O32" s="4">
        <v>131</v>
      </c>
      <c r="P32" s="4">
        <v>173</v>
      </c>
      <c r="Q32" s="4">
        <v>204</v>
      </c>
      <c r="R32" s="4">
        <v>148</v>
      </c>
      <c r="S32" s="10">
        <f t="shared" si="12"/>
        <v>800</v>
      </c>
      <c r="Z32" s="19"/>
    </row>
    <row r="33" spans="1:34" x14ac:dyDescent="0.3">
      <c r="A33" s="9" t="s">
        <v>125</v>
      </c>
      <c r="B33" s="9">
        <v>16</v>
      </c>
      <c r="C33" s="9" t="s">
        <v>28</v>
      </c>
      <c r="D33" s="11">
        <v>30</v>
      </c>
      <c r="F33" s="48">
        <f t="shared" si="8"/>
        <v>770</v>
      </c>
      <c r="G33" s="48">
        <f>COUNT(N33,O33,P33,Q33,R33,#REF!,T33,V33,X33,AA33,AC33, AE33, AG33)</f>
        <v>5</v>
      </c>
      <c r="H33" s="49">
        <f t="shared" si="9"/>
        <v>154</v>
      </c>
      <c r="I33" s="9"/>
      <c r="J33" s="9"/>
      <c r="K33" s="52">
        <f t="shared" si="10"/>
        <v>173</v>
      </c>
      <c r="L33" s="181">
        <f t="shared" si="11"/>
        <v>437</v>
      </c>
      <c r="M33" s="145"/>
      <c r="N33" s="54">
        <v>152</v>
      </c>
      <c r="O33" s="54">
        <v>128</v>
      </c>
      <c r="P33" s="54">
        <v>157</v>
      </c>
      <c r="Q33" s="54">
        <v>173</v>
      </c>
      <c r="R33" s="54">
        <v>160</v>
      </c>
      <c r="S33" s="63">
        <f t="shared" si="12"/>
        <v>770</v>
      </c>
    </row>
    <row r="34" spans="1:34" x14ac:dyDescent="0.3">
      <c r="F34" s="48">
        <f>SUM(F4:F33)</f>
        <v>36899</v>
      </c>
      <c r="G34" s="48">
        <f>SUM(G4:G33)</f>
        <v>194</v>
      </c>
      <c r="H34" s="49">
        <f>F34/G34</f>
        <v>190.20103092783506</v>
      </c>
      <c r="M34" s="96"/>
      <c r="N34">
        <f>AVERAGE(N4:N33)</f>
        <v>180.6</v>
      </c>
      <c r="O34">
        <f t="shared" ref="O34:X34" si="13">AVERAGE(O4:O33)</f>
        <v>192.43333333333334</v>
      </c>
      <c r="P34">
        <f t="shared" si="13"/>
        <v>192.06666666666666</v>
      </c>
      <c r="Q34">
        <f t="shared" si="13"/>
        <v>191.93333333333334</v>
      </c>
      <c r="R34">
        <f t="shared" si="13"/>
        <v>184.83333333333334</v>
      </c>
      <c r="T34">
        <f t="shared" si="13"/>
        <v>193.66666666666666</v>
      </c>
      <c r="V34">
        <f t="shared" si="13"/>
        <v>198.16666666666666</v>
      </c>
      <c r="X34">
        <f t="shared" si="13"/>
        <v>184.66666666666666</v>
      </c>
      <c r="AA34">
        <f>AVERAGE(AA4:AA33)</f>
        <v>172.5</v>
      </c>
      <c r="AC34">
        <f>AVERAGE(AC4:AC33)</f>
        <v>212</v>
      </c>
      <c r="AE34">
        <f>AVERAGE(AE4:AE33)</f>
        <v>234</v>
      </c>
      <c r="AG34">
        <f>AVERAGE(AG4:AG33)</f>
        <v>244</v>
      </c>
    </row>
    <row r="35" spans="1:34" x14ac:dyDescent="0.3">
      <c r="M35" s="96"/>
    </row>
    <row r="36" spans="1:34" x14ac:dyDescent="0.3">
      <c r="A36" s="587" t="s">
        <v>52</v>
      </c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</row>
    <row r="37" spans="1:34" x14ac:dyDescent="0.3">
      <c r="A37" s="590"/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</row>
    <row r="38" spans="1:34" x14ac:dyDescent="0.3">
      <c r="A38" s="10" t="s">
        <v>0</v>
      </c>
      <c r="B38" s="10"/>
      <c r="C38" s="10"/>
      <c r="D38" s="10" t="s">
        <v>2</v>
      </c>
      <c r="E38" s="10" t="s">
        <v>3</v>
      </c>
      <c r="F38" s="11" t="s">
        <v>4</v>
      </c>
      <c r="G38" s="10" t="s">
        <v>5</v>
      </c>
      <c r="H38" s="10" t="s">
        <v>6</v>
      </c>
      <c r="I38" s="1" t="s">
        <v>23</v>
      </c>
      <c r="J38" s="1" t="s">
        <v>24</v>
      </c>
      <c r="K38" s="1" t="s">
        <v>25</v>
      </c>
      <c r="L38" s="1" t="s">
        <v>26</v>
      </c>
      <c r="M38" s="10" t="s">
        <v>9</v>
      </c>
      <c r="N38" s="10">
        <v>1</v>
      </c>
      <c r="O38" s="10">
        <v>2</v>
      </c>
      <c r="P38" s="10">
        <v>3</v>
      </c>
      <c r="Q38" s="10">
        <v>4</v>
      </c>
      <c r="R38" s="10">
        <v>5</v>
      </c>
      <c r="S38" s="10" t="s">
        <v>8</v>
      </c>
      <c r="T38" s="10">
        <v>6</v>
      </c>
      <c r="U38" s="10" t="s">
        <v>7</v>
      </c>
      <c r="V38" s="10">
        <v>7</v>
      </c>
      <c r="W38" s="10" t="s">
        <v>7</v>
      </c>
      <c r="X38" s="10">
        <v>8</v>
      </c>
      <c r="Y38" s="10" t="s">
        <v>7</v>
      </c>
      <c r="Z38" s="10" t="s">
        <v>8</v>
      </c>
      <c r="AA38" s="10">
        <v>9</v>
      </c>
      <c r="AB38" s="10"/>
      <c r="AC38" s="10">
        <v>10</v>
      </c>
      <c r="AD38" s="10"/>
      <c r="AE38" s="10">
        <v>11</v>
      </c>
      <c r="AF38" s="10"/>
      <c r="AG38" s="10">
        <v>12</v>
      </c>
      <c r="AH38" s="10"/>
    </row>
    <row r="39" spans="1:34" x14ac:dyDescent="0.3">
      <c r="A39" s="17" t="s">
        <v>170</v>
      </c>
      <c r="B39" s="9">
        <v>16</v>
      </c>
      <c r="C39" s="9" t="s">
        <v>28</v>
      </c>
      <c r="D39" s="10">
        <v>1</v>
      </c>
      <c r="E39" s="14">
        <v>200</v>
      </c>
      <c r="F39" s="11">
        <f>SUM(N39:R39)+T39+V39+X39+AA39+AC39+AE39+AG39</f>
        <v>1954</v>
      </c>
      <c r="G39" s="10">
        <f>COUNT(N39,O39,P39,Q39,R39,#REF!,T39,V39,X39,AA39,AC39,AE39,AG39)</f>
        <v>10</v>
      </c>
      <c r="H39" s="15">
        <f>F39/G39</f>
        <v>195.4</v>
      </c>
      <c r="I39" s="159">
        <f t="shared" ref="I39:I48" si="14">((SUM(U39+W39+Y39))/30)+(COUNTIFS(AB39,"W")+(COUNTIFS(AD39,"W")+(COUNTIFS(AF39,"W")+(COUNTIFS(AH39,"W")))))</f>
        <v>4</v>
      </c>
      <c r="J39" s="159">
        <f t="shared" ref="J39:J48" si="15">(3-(SUM(U39+W39+Y39)/30))+(COUNTIFS(AB39,"L"))+(COUNTIFS(AD39,"L"))+(COUNTIFS(AF39,"L"))+(COUNTIFS(AH39,"L"))</f>
        <v>1</v>
      </c>
      <c r="K39" s="52">
        <f>MAX(N39,O39,P39,Q39,R39,T39,V39,X39,AA39,AC39,AE39,AG39)</f>
        <v>223</v>
      </c>
      <c r="L39" s="189">
        <f>MAX((SUM(N39:P39)), (SUM(T39,V39,X39)), (SUM(AA39,AC39,AE39)), (SUM(AE39,AG39,AC39)))</f>
        <v>616</v>
      </c>
      <c r="M39" s="183">
        <v>17</v>
      </c>
      <c r="N39" s="189">
        <v>209</v>
      </c>
      <c r="O39" s="189">
        <v>223</v>
      </c>
      <c r="P39" s="189">
        <v>184</v>
      </c>
      <c r="Q39" s="189">
        <v>217</v>
      </c>
      <c r="R39" s="189">
        <v>155</v>
      </c>
      <c r="S39" s="10">
        <f>SUM(N39:R39)+(M39*5)</f>
        <v>1073</v>
      </c>
      <c r="T39" s="189">
        <v>213</v>
      </c>
      <c r="U39" s="189">
        <v>30</v>
      </c>
      <c r="V39" s="189">
        <v>142</v>
      </c>
      <c r="W39" s="189">
        <v>0</v>
      </c>
      <c r="X39" s="189">
        <v>200</v>
      </c>
      <c r="Y39" s="189">
        <v>30</v>
      </c>
      <c r="Z39" s="10">
        <f t="shared" ref="Z39:Z48" si="16">SUM(S39:Y39)+(M39*3)</f>
        <v>1739</v>
      </c>
      <c r="AA39" s="13"/>
      <c r="AB39" s="13"/>
      <c r="AC39" s="13"/>
      <c r="AD39" s="13"/>
      <c r="AE39" s="13">
        <v>211</v>
      </c>
      <c r="AF39" s="13" t="s">
        <v>23</v>
      </c>
      <c r="AG39" s="13">
        <v>200</v>
      </c>
      <c r="AH39" s="13" t="s">
        <v>23</v>
      </c>
    </row>
    <row r="40" spans="1:34" x14ac:dyDescent="0.3">
      <c r="A40" s="9" t="s">
        <v>171</v>
      </c>
      <c r="B40" s="9">
        <v>16</v>
      </c>
      <c r="C40" s="9" t="s">
        <v>28</v>
      </c>
      <c r="D40" s="10">
        <v>2</v>
      </c>
      <c r="E40" s="415">
        <v>100</v>
      </c>
      <c r="F40" s="11">
        <f>SUM(N40:R40)+T40+V40+X40+AA40+AC40+AE40+AG40</f>
        <v>1440</v>
      </c>
      <c r="G40" s="10">
        <f>COUNT(N40,O40,P40,Q40,R40,#REF!,T40,V40,X40,AA40,AC40,AE40,AG40)</f>
        <v>9</v>
      </c>
      <c r="H40" s="15">
        <f>F40/G40</f>
        <v>160</v>
      </c>
      <c r="I40" s="159">
        <f t="shared" si="14"/>
        <v>3</v>
      </c>
      <c r="J40" s="159">
        <f t="shared" si="15"/>
        <v>1</v>
      </c>
      <c r="K40" s="52">
        <f>MAX(N40,O40,P40,Q40,R40,T40,V40,X40,AA40,AC40,AE40,AG40)</f>
        <v>183</v>
      </c>
      <c r="L40" s="189">
        <f>MAX((SUM(N40:P40)), (SUM(T40,V40,X40)), (SUM(AA40,AC40,AE40)), (SUM(AE40,AG40,AC40)))</f>
        <v>539</v>
      </c>
      <c r="M40" s="182">
        <v>49</v>
      </c>
      <c r="N40" s="189">
        <v>153</v>
      </c>
      <c r="O40" s="189">
        <v>154</v>
      </c>
      <c r="P40" s="189">
        <v>147</v>
      </c>
      <c r="Q40" s="189">
        <v>179</v>
      </c>
      <c r="R40" s="189">
        <v>116</v>
      </c>
      <c r="S40" s="10">
        <f>SUM(N40:R40)+(M40*5)</f>
        <v>994</v>
      </c>
      <c r="T40" s="189">
        <v>174</v>
      </c>
      <c r="U40" s="189">
        <v>30</v>
      </c>
      <c r="V40" s="189">
        <v>183</v>
      </c>
      <c r="W40" s="189">
        <v>30</v>
      </c>
      <c r="X40" s="189">
        <v>182</v>
      </c>
      <c r="Y40" s="189">
        <v>30</v>
      </c>
      <c r="Z40" s="10">
        <f t="shared" si="16"/>
        <v>1770</v>
      </c>
      <c r="AA40" s="13"/>
      <c r="AB40" s="13"/>
      <c r="AC40" s="13"/>
      <c r="AD40" s="13"/>
      <c r="AE40" s="13"/>
      <c r="AF40" s="13"/>
      <c r="AG40" s="13">
        <v>152</v>
      </c>
      <c r="AH40" s="13" t="s">
        <v>24</v>
      </c>
    </row>
    <row r="41" spans="1:34" x14ac:dyDescent="0.3">
      <c r="A41" s="9" t="s">
        <v>249</v>
      </c>
      <c r="B41" s="9">
        <v>16</v>
      </c>
      <c r="C41" s="9" t="s">
        <v>28</v>
      </c>
      <c r="D41" s="10">
        <v>3</v>
      </c>
      <c r="E41" s="14">
        <v>50</v>
      </c>
      <c r="F41" s="11">
        <f>SUM(N41:R41)+T41+V41+X41+AA41+AC41+AE41+AG41</f>
        <v>2043</v>
      </c>
      <c r="G41" s="10">
        <f>COUNT(N41,O41,P41,Q41,R41,#REF!,T41,V41,X41,AA41,AC41,AE41,AG41)</f>
        <v>11</v>
      </c>
      <c r="H41" s="15">
        <f>F41/G41</f>
        <v>185.72727272727272</v>
      </c>
      <c r="I41" s="159">
        <f t="shared" si="14"/>
        <v>3</v>
      </c>
      <c r="J41" s="159">
        <f t="shared" si="15"/>
        <v>3</v>
      </c>
      <c r="K41" s="52">
        <f>MAX(N41,O41,P41,Q41,R41,T41,V41,X41,AA41,AC41,AE41,AG41)</f>
        <v>211</v>
      </c>
      <c r="L41" s="189">
        <f>MAX((SUM(N41:P41)), (SUM(T41,V41,X41)), (SUM(AA41,AC41,AE41)), (SUM(AE41,AG41,AC41)))</f>
        <v>578</v>
      </c>
      <c r="M41" s="182">
        <v>25</v>
      </c>
      <c r="N41" s="189">
        <v>204</v>
      </c>
      <c r="O41" s="189">
        <v>193</v>
      </c>
      <c r="P41" s="189">
        <v>147</v>
      </c>
      <c r="Q41" s="189">
        <v>187</v>
      </c>
      <c r="R41" s="189">
        <v>182</v>
      </c>
      <c r="S41" s="10">
        <f>SUM(N41:R41)+(M41*5)</f>
        <v>1038</v>
      </c>
      <c r="T41" s="189">
        <v>177</v>
      </c>
      <c r="U41" s="189">
        <v>30</v>
      </c>
      <c r="V41" s="189">
        <v>185</v>
      </c>
      <c r="W41" s="189">
        <v>0</v>
      </c>
      <c r="X41" s="189">
        <v>190</v>
      </c>
      <c r="Y41" s="189">
        <v>0</v>
      </c>
      <c r="Z41" s="10">
        <f t="shared" si="16"/>
        <v>1695</v>
      </c>
      <c r="AA41" s="13">
        <v>196</v>
      </c>
      <c r="AB41" s="13" t="s">
        <v>23</v>
      </c>
      <c r="AC41" s="189">
        <v>211</v>
      </c>
      <c r="AD41" s="414" t="s">
        <v>23</v>
      </c>
      <c r="AE41" s="414">
        <v>171</v>
      </c>
      <c r="AF41" s="13" t="s">
        <v>24</v>
      </c>
      <c r="AG41" s="190"/>
      <c r="AH41" s="190"/>
    </row>
    <row r="42" spans="1:34" x14ac:dyDescent="0.3">
      <c r="A42" s="9" t="s">
        <v>535</v>
      </c>
      <c r="B42" s="9">
        <v>16</v>
      </c>
      <c r="C42" s="9" t="s">
        <v>28</v>
      </c>
      <c r="D42" s="10">
        <v>4</v>
      </c>
      <c r="E42" s="62">
        <v>40</v>
      </c>
      <c r="F42" s="11">
        <f>SUM(N42:R42)+T42+V42+X42+AA42+AC42+AE42+AG42</f>
        <v>1585</v>
      </c>
      <c r="G42" s="10">
        <f>COUNT(N42,O42,P42,Q42,R42,#REF!,T42,V42,X42,AA42,AC42,AE42,AG42)</f>
        <v>9</v>
      </c>
      <c r="H42" s="15">
        <f>F42/G42</f>
        <v>176.11111111111111</v>
      </c>
      <c r="I42" s="159">
        <f t="shared" si="14"/>
        <v>2</v>
      </c>
      <c r="J42" s="159">
        <f t="shared" si="15"/>
        <v>2</v>
      </c>
      <c r="K42" s="52">
        <f>MAX(N42,O42,P42,Q42,R42,T42,V42,X42,AA42,AC42,AE42,AG42)</f>
        <v>195</v>
      </c>
      <c r="L42" s="189">
        <f>MAX((SUM(N42:P42)), (SUM(T42,V42,X42)), (SUM(AA42,AC42,AE42)), (SUM(AE42,AG42,AC42)))</f>
        <v>540</v>
      </c>
      <c r="M42" s="182">
        <v>31</v>
      </c>
      <c r="N42" s="189">
        <v>159</v>
      </c>
      <c r="O42" s="189">
        <v>195</v>
      </c>
      <c r="P42" s="189">
        <v>157</v>
      </c>
      <c r="Q42" s="189">
        <v>183</v>
      </c>
      <c r="R42" s="189">
        <v>160</v>
      </c>
      <c r="S42" s="10">
        <f>SUM(N42:R42)+(M42*5)</f>
        <v>1009</v>
      </c>
      <c r="T42" s="189">
        <v>179</v>
      </c>
      <c r="U42" s="189">
        <v>30</v>
      </c>
      <c r="V42" s="189">
        <v>186</v>
      </c>
      <c r="W42" s="189">
        <v>30</v>
      </c>
      <c r="X42" s="189">
        <v>175</v>
      </c>
      <c r="Y42" s="189">
        <v>0</v>
      </c>
      <c r="Z42" s="10">
        <f t="shared" si="16"/>
        <v>1702</v>
      </c>
      <c r="AA42" s="13"/>
      <c r="AB42" s="13"/>
      <c r="AC42" s="189">
        <v>191</v>
      </c>
      <c r="AD42" s="13" t="s">
        <v>24</v>
      </c>
      <c r="AE42" s="295"/>
      <c r="AF42" s="295"/>
      <c r="AG42" s="190"/>
      <c r="AH42" s="190"/>
    </row>
    <row r="43" spans="1:34" x14ac:dyDescent="0.3">
      <c r="A43" s="9" t="s">
        <v>665</v>
      </c>
      <c r="B43" s="9">
        <v>16</v>
      </c>
      <c r="C43" s="9" t="s">
        <v>28</v>
      </c>
      <c r="D43" s="10">
        <v>5</v>
      </c>
      <c r="E43" s="62">
        <v>30</v>
      </c>
      <c r="F43" s="11">
        <f>SUM(N43:R43)+T43+V43+X43+AA43+AC43+AE43+AG43</f>
        <v>1127</v>
      </c>
      <c r="G43" s="10">
        <f>COUNT(N43,O43,P43,Q43,R43,#REF!,T43,V43,X43,AA43,AC43,AE43,AG43)</f>
        <v>9</v>
      </c>
      <c r="H43" s="15">
        <f>F43/G43</f>
        <v>125.22222222222223</v>
      </c>
      <c r="I43" s="159">
        <f t="shared" si="14"/>
        <v>3</v>
      </c>
      <c r="J43" s="159">
        <f t="shared" si="15"/>
        <v>1</v>
      </c>
      <c r="K43" s="52">
        <f>MAX(N43,O43,P43,Q43,R43,T43,V43,X43,AA43,AC43,AE43,AG43)</f>
        <v>148</v>
      </c>
      <c r="L43" s="189">
        <f>MAX((SUM(N43:P43)), (SUM(T43,V43,X43)), (SUM(AA43,AC43,AE43)), (SUM(AE43,AG43,AC43)))</f>
        <v>417</v>
      </c>
      <c r="M43" s="182">
        <v>72</v>
      </c>
      <c r="N43" s="189">
        <v>108</v>
      </c>
      <c r="O43" s="189">
        <v>110</v>
      </c>
      <c r="P43" s="189">
        <v>133</v>
      </c>
      <c r="Q43" s="189">
        <v>148</v>
      </c>
      <c r="R43" s="189">
        <v>104</v>
      </c>
      <c r="S43" s="10">
        <f>SUM(N43:R43)+(M43*5)</f>
        <v>963</v>
      </c>
      <c r="T43" s="189">
        <v>148</v>
      </c>
      <c r="U43" s="189">
        <v>30</v>
      </c>
      <c r="V43" s="189">
        <v>122</v>
      </c>
      <c r="W43" s="189">
        <v>30</v>
      </c>
      <c r="X43" s="189">
        <v>147</v>
      </c>
      <c r="Y43" s="189">
        <v>30</v>
      </c>
      <c r="Z43" s="10">
        <f t="shared" si="16"/>
        <v>1686</v>
      </c>
      <c r="AA43" s="189">
        <v>107</v>
      </c>
      <c r="AB43" s="13" t="s">
        <v>24</v>
      </c>
      <c r="AC43" s="190"/>
      <c r="AD43" s="190"/>
      <c r="AE43" s="190"/>
      <c r="AF43" s="190"/>
      <c r="AG43" s="190"/>
      <c r="AH43" s="190"/>
    </row>
    <row r="44" spans="1:34" x14ac:dyDescent="0.3">
      <c r="A44" s="9" t="s">
        <v>119</v>
      </c>
      <c r="B44" s="9">
        <v>16</v>
      </c>
      <c r="C44" s="9" t="s">
        <v>28</v>
      </c>
      <c r="D44" s="10">
        <v>6</v>
      </c>
      <c r="E44" s="18"/>
      <c r="F44" s="11">
        <f t="shared" ref="F44:F57" si="17">SUM(N44:R44)+T44+V44+X44+AA44+AC44+AE44+AG44</f>
        <v>1503</v>
      </c>
      <c r="G44" s="10">
        <f>COUNT(N44,O44,P44,Q44,R44,#REF!,T44,V44,X44,AA44,AC44,AE44,AG44)</f>
        <v>8</v>
      </c>
      <c r="H44" s="15">
        <f t="shared" ref="H44:H57" si="18">F44/G44</f>
        <v>187.875</v>
      </c>
      <c r="I44" s="159">
        <f t="shared" si="14"/>
        <v>2</v>
      </c>
      <c r="J44" s="159">
        <f t="shared" si="15"/>
        <v>1</v>
      </c>
      <c r="K44" s="52">
        <f t="shared" ref="K44:K57" si="19">MAX(N44,O44,P44,Q44,R44,T44,V44,X44,AA44,AC44,AE44,AG44)</f>
        <v>203</v>
      </c>
      <c r="L44" s="189">
        <f t="shared" ref="L44:L57" si="20">MAX((SUM(N44:P44)), (SUM(T44,V44,X44)), (SUM(AA44,AC44,AE44)), (SUM(AE44,AG44,AC44)))</f>
        <v>576</v>
      </c>
      <c r="M44" s="182">
        <v>10</v>
      </c>
      <c r="N44" s="189">
        <v>192</v>
      </c>
      <c r="O44" s="189">
        <v>198</v>
      </c>
      <c r="P44" s="189">
        <v>157</v>
      </c>
      <c r="Q44" s="189">
        <v>203</v>
      </c>
      <c r="R44" s="189">
        <v>177</v>
      </c>
      <c r="S44" s="10">
        <f t="shared" ref="S44:S57" si="21">SUM(N44:R44)+(M44*5)</f>
        <v>977</v>
      </c>
      <c r="T44" s="189">
        <v>183</v>
      </c>
      <c r="U44" s="189">
        <v>0</v>
      </c>
      <c r="V44" s="189">
        <v>199</v>
      </c>
      <c r="W44" s="189">
        <v>30</v>
      </c>
      <c r="X44" s="189">
        <v>194</v>
      </c>
      <c r="Y44" s="189">
        <v>30</v>
      </c>
      <c r="Z44" s="10">
        <f t="shared" si="16"/>
        <v>1643</v>
      </c>
      <c r="AA44" s="190"/>
      <c r="AB44" s="190"/>
      <c r="AC44" s="190"/>
      <c r="AD44" s="190"/>
      <c r="AE44" s="190"/>
      <c r="AF44" s="190"/>
      <c r="AG44" s="190"/>
      <c r="AH44" s="190"/>
    </row>
    <row r="45" spans="1:34" x14ac:dyDescent="0.3">
      <c r="A45" s="9" t="s">
        <v>338</v>
      </c>
      <c r="B45" s="9">
        <v>16</v>
      </c>
      <c r="C45" s="9" t="s">
        <v>28</v>
      </c>
      <c r="D45" s="10">
        <v>7</v>
      </c>
      <c r="E45" s="186"/>
      <c r="F45" s="11">
        <f t="shared" si="17"/>
        <v>1421</v>
      </c>
      <c r="G45" s="10">
        <f>COUNT(N45,O45,P45,Q45,R45,#REF!,T45,V45,X45,AA45,AC45,AE45,AG45)</f>
        <v>8</v>
      </c>
      <c r="H45" s="15">
        <f t="shared" si="18"/>
        <v>177.625</v>
      </c>
      <c r="I45" s="159">
        <f t="shared" si="14"/>
        <v>1</v>
      </c>
      <c r="J45" s="159">
        <f t="shared" si="15"/>
        <v>2</v>
      </c>
      <c r="K45" s="52">
        <f t="shared" si="19"/>
        <v>199</v>
      </c>
      <c r="L45" s="189">
        <f t="shared" si="20"/>
        <v>546</v>
      </c>
      <c r="M45" s="182">
        <v>18</v>
      </c>
      <c r="N45" s="189">
        <v>169</v>
      </c>
      <c r="O45" s="189">
        <v>168</v>
      </c>
      <c r="P45" s="189">
        <v>170</v>
      </c>
      <c r="Q45" s="189">
        <v>169</v>
      </c>
      <c r="R45" s="189">
        <v>199</v>
      </c>
      <c r="S45" s="10">
        <f t="shared" si="21"/>
        <v>965</v>
      </c>
      <c r="T45" s="189">
        <v>192</v>
      </c>
      <c r="U45" s="189">
        <v>0</v>
      </c>
      <c r="V45" s="189">
        <v>187</v>
      </c>
      <c r="W45" s="189">
        <v>30</v>
      </c>
      <c r="X45" s="189">
        <v>167</v>
      </c>
      <c r="Y45" s="189">
        <v>0</v>
      </c>
      <c r="Z45" s="10">
        <f t="shared" si="16"/>
        <v>1595</v>
      </c>
      <c r="AA45" s="190"/>
      <c r="AB45" s="190"/>
      <c r="AC45" s="190"/>
      <c r="AD45" s="190"/>
      <c r="AE45" s="190"/>
      <c r="AF45" s="190"/>
      <c r="AG45" s="190"/>
      <c r="AH45" s="190"/>
    </row>
    <row r="46" spans="1:34" x14ac:dyDescent="0.3">
      <c r="A46" s="9" t="s">
        <v>666</v>
      </c>
      <c r="B46" s="9">
        <v>16</v>
      </c>
      <c r="C46" s="9" t="s">
        <v>28</v>
      </c>
      <c r="D46" s="10">
        <v>8</v>
      </c>
      <c r="E46" s="295"/>
      <c r="F46" s="11">
        <f t="shared" si="17"/>
        <v>1424</v>
      </c>
      <c r="G46" s="10">
        <f>COUNT(N46,O46,P46,Q46,R46,#REF!,T46,V46,X46,AA46,AC46,AE46,AG46)</f>
        <v>8</v>
      </c>
      <c r="H46" s="15">
        <f t="shared" si="18"/>
        <v>178</v>
      </c>
      <c r="I46" s="159">
        <f t="shared" si="14"/>
        <v>1</v>
      </c>
      <c r="J46" s="159">
        <f t="shared" si="15"/>
        <v>2</v>
      </c>
      <c r="K46" s="52">
        <f t="shared" si="19"/>
        <v>223</v>
      </c>
      <c r="L46" s="189">
        <f t="shared" si="20"/>
        <v>544</v>
      </c>
      <c r="M46" s="182">
        <v>17</v>
      </c>
      <c r="N46" s="189">
        <v>138</v>
      </c>
      <c r="O46" s="189">
        <v>223</v>
      </c>
      <c r="P46" s="189">
        <v>183</v>
      </c>
      <c r="Q46" s="189">
        <v>147</v>
      </c>
      <c r="R46" s="189">
        <v>195</v>
      </c>
      <c r="S46" s="10">
        <f t="shared" si="21"/>
        <v>971</v>
      </c>
      <c r="T46" s="189">
        <v>158</v>
      </c>
      <c r="U46" s="189">
        <v>0</v>
      </c>
      <c r="V46" s="189">
        <v>176</v>
      </c>
      <c r="W46" s="189">
        <v>0</v>
      </c>
      <c r="X46" s="189">
        <v>204</v>
      </c>
      <c r="Y46" s="189">
        <v>30</v>
      </c>
      <c r="Z46" s="10">
        <f t="shared" si="16"/>
        <v>1590</v>
      </c>
      <c r="AA46" s="190"/>
      <c r="AB46" s="190"/>
      <c r="AC46" s="190"/>
      <c r="AD46" s="190"/>
      <c r="AE46" s="190"/>
      <c r="AF46" s="190"/>
      <c r="AG46" s="190"/>
      <c r="AH46" s="190"/>
    </row>
    <row r="47" spans="1:34" x14ac:dyDescent="0.3">
      <c r="A47" s="9" t="s">
        <v>155</v>
      </c>
      <c r="B47" s="9">
        <v>16</v>
      </c>
      <c r="C47" s="9" t="s">
        <v>28</v>
      </c>
      <c r="D47" s="10">
        <v>9</v>
      </c>
      <c r="E47" s="295"/>
      <c r="F47" s="11">
        <f t="shared" si="17"/>
        <v>1232</v>
      </c>
      <c r="G47" s="10">
        <f>COUNT(N47,O47,P47,Q47,R47,#REF!,T47,V47,X47,AA47,AC47,AE47,AG47)</f>
        <v>8</v>
      </c>
      <c r="H47" s="15">
        <f t="shared" si="18"/>
        <v>154</v>
      </c>
      <c r="I47" s="159">
        <f t="shared" si="14"/>
        <v>0</v>
      </c>
      <c r="J47" s="159">
        <f t="shared" si="15"/>
        <v>3</v>
      </c>
      <c r="K47" s="52">
        <f t="shared" si="19"/>
        <v>190</v>
      </c>
      <c r="L47" s="189">
        <f t="shared" si="20"/>
        <v>513</v>
      </c>
      <c r="M47" s="182">
        <v>35</v>
      </c>
      <c r="N47" s="189">
        <v>175</v>
      </c>
      <c r="O47" s="189">
        <v>190</v>
      </c>
      <c r="P47" s="189">
        <v>148</v>
      </c>
      <c r="Q47" s="189">
        <v>150</v>
      </c>
      <c r="R47" s="189">
        <v>127</v>
      </c>
      <c r="S47" s="10">
        <f t="shared" si="21"/>
        <v>965</v>
      </c>
      <c r="T47" s="189">
        <v>159</v>
      </c>
      <c r="U47" s="189">
        <v>0</v>
      </c>
      <c r="V47" s="189">
        <v>147</v>
      </c>
      <c r="W47" s="189">
        <v>0</v>
      </c>
      <c r="X47" s="189">
        <v>136</v>
      </c>
      <c r="Y47" s="189">
        <v>0</v>
      </c>
      <c r="Z47" s="10">
        <f t="shared" si="16"/>
        <v>1512</v>
      </c>
      <c r="AA47" s="190"/>
      <c r="AB47" s="190"/>
      <c r="AC47" s="190"/>
      <c r="AD47" s="190"/>
      <c r="AE47" s="190"/>
      <c r="AF47" s="190"/>
      <c r="AG47" s="190"/>
      <c r="AH47" s="190"/>
    </row>
    <row r="48" spans="1:34" x14ac:dyDescent="0.3">
      <c r="A48" s="9" t="s">
        <v>247</v>
      </c>
      <c r="B48" s="9">
        <v>16</v>
      </c>
      <c r="C48" s="9" t="s">
        <v>28</v>
      </c>
      <c r="D48" s="10">
        <v>10</v>
      </c>
      <c r="E48" s="295"/>
      <c r="F48" s="11">
        <f t="shared" si="17"/>
        <v>1381</v>
      </c>
      <c r="G48" s="10">
        <f>COUNT(N48,O48,P48,Q48,R48,#REF!,T48,V48,X48,AA48,AC48,AE48,AG48)</f>
        <v>8</v>
      </c>
      <c r="H48" s="15">
        <f t="shared" si="18"/>
        <v>172.625</v>
      </c>
      <c r="I48" s="159">
        <f t="shared" si="14"/>
        <v>0</v>
      </c>
      <c r="J48" s="159">
        <f t="shared" si="15"/>
        <v>3</v>
      </c>
      <c r="K48" s="52">
        <f t="shared" si="19"/>
        <v>237</v>
      </c>
      <c r="L48" s="189">
        <f t="shared" si="20"/>
        <v>526</v>
      </c>
      <c r="M48" s="182">
        <v>10</v>
      </c>
      <c r="N48" s="189">
        <v>156</v>
      </c>
      <c r="O48" s="189">
        <v>178</v>
      </c>
      <c r="P48" s="189">
        <v>192</v>
      </c>
      <c r="Q48" s="189">
        <v>177</v>
      </c>
      <c r="R48" s="189">
        <v>237</v>
      </c>
      <c r="S48" s="10">
        <f t="shared" si="21"/>
        <v>990</v>
      </c>
      <c r="T48" s="189">
        <v>137</v>
      </c>
      <c r="U48" s="189">
        <v>0</v>
      </c>
      <c r="V48" s="189">
        <v>164</v>
      </c>
      <c r="W48" s="189">
        <v>0</v>
      </c>
      <c r="X48" s="189">
        <v>140</v>
      </c>
      <c r="Y48" s="189">
        <v>0</v>
      </c>
      <c r="Z48" s="10">
        <f t="shared" si="16"/>
        <v>1461</v>
      </c>
      <c r="AA48" s="190"/>
      <c r="AB48" s="190"/>
      <c r="AC48" s="190"/>
      <c r="AD48" s="190"/>
      <c r="AE48" s="190"/>
      <c r="AF48" s="190"/>
      <c r="AG48" s="190"/>
      <c r="AH48" s="190"/>
    </row>
    <row r="49" spans="1:34" x14ac:dyDescent="0.3">
      <c r="A49" s="9" t="s">
        <v>279</v>
      </c>
      <c r="B49" s="9">
        <v>16</v>
      </c>
      <c r="C49" s="9" t="s">
        <v>28</v>
      </c>
      <c r="D49" s="10">
        <v>11</v>
      </c>
      <c r="E49" s="295"/>
      <c r="F49" s="11">
        <f t="shared" si="17"/>
        <v>899</v>
      </c>
      <c r="G49" s="10">
        <f>COUNT(N49,O49,P49,Q49,R49,#REF!,T49,V49,X49,AA49,AC49,AE49,AG49)</f>
        <v>5</v>
      </c>
      <c r="H49" s="15">
        <f t="shared" si="18"/>
        <v>179.8</v>
      </c>
      <c r="I49" s="159"/>
      <c r="J49" s="159"/>
      <c r="K49" s="52">
        <f t="shared" si="19"/>
        <v>210</v>
      </c>
      <c r="L49" s="189">
        <f t="shared" si="20"/>
        <v>581</v>
      </c>
      <c r="M49" s="182">
        <v>12</v>
      </c>
      <c r="N49" s="189">
        <v>169</v>
      </c>
      <c r="O49" s="189">
        <v>210</v>
      </c>
      <c r="P49" s="189">
        <v>202</v>
      </c>
      <c r="Q49" s="189">
        <v>178</v>
      </c>
      <c r="R49" s="189">
        <v>140</v>
      </c>
      <c r="S49" s="10">
        <f t="shared" si="21"/>
        <v>959</v>
      </c>
      <c r="T49" s="296"/>
      <c r="U49" s="296"/>
      <c r="V49" s="296"/>
      <c r="W49" s="296"/>
      <c r="X49" s="296"/>
      <c r="Y49" s="296"/>
      <c r="Z49" s="56">
        <f t="shared" ref="Z49:Z57" si="22">SUM(S49:Y49)+(M49*3)</f>
        <v>995</v>
      </c>
      <c r="AA49" s="190"/>
      <c r="AB49" s="190"/>
      <c r="AC49" s="190"/>
      <c r="AD49" s="190"/>
      <c r="AE49" s="190"/>
      <c r="AF49" s="190"/>
      <c r="AG49" s="190"/>
      <c r="AH49" s="190"/>
    </row>
    <row r="50" spans="1:34" x14ac:dyDescent="0.3">
      <c r="A50" s="9" t="s">
        <v>277</v>
      </c>
      <c r="B50" s="9">
        <v>16</v>
      </c>
      <c r="C50" s="9" t="s">
        <v>28</v>
      </c>
      <c r="D50" s="10">
        <v>12</v>
      </c>
      <c r="E50" s="295"/>
      <c r="F50" s="11">
        <f t="shared" si="17"/>
        <v>802</v>
      </c>
      <c r="G50" s="10">
        <f>COUNT(N50,O50,P50,Q50,R50,#REF!,T50,V50,X50,AA50,AC50,AE50,AG50)</f>
        <v>5</v>
      </c>
      <c r="H50" s="15">
        <f t="shared" si="18"/>
        <v>160.4</v>
      </c>
      <c r="I50" s="9"/>
      <c r="J50" s="9"/>
      <c r="K50" s="52">
        <f t="shared" si="19"/>
        <v>215</v>
      </c>
      <c r="L50" s="189">
        <f t="shared" si="20"/>
        <v>398</v>
      </c>
      <c r="M50" s="182">
        <v>31</v>
      </c>
      <c r="N50" s="189">
        <v>104</v>
      </c>
      <c r="O50" s="189">
        <v>144</v>
      </c>
      <c r="P50" s="189">
        <v>150</v>
      </c>
      <c r="Q50" s="189">
        <v>189</v>
      </c>
      <c r="R50" s="189">
        <v>215</v>
      </c>
      <c r="S50" s="10">
        <f t="shared" si="21"/>
        <v>957</v>
      </c>
      <c r="T50" s="296"/>
      <c r="U50" s="296"/>
      <c r="V50" s="296"/>
      <c r="W50" s="296"/>
      <c r="X50" s="296"/>
      <c r="Y50" s="296"/>
      <c r="Z50" s="56">
        <f t="shared" si="22"/>
        <v>1050</v>
      </c>
      <c r="AA50" s="190"/>
      <c r="AB50" s="190"/>
      <c r="AC50" s="190"/>
      <c r="AD50" s="190"/>
      <c r="AE50" s="190"/>
      <c r="AF50" s="190"/>
      <c r="AG50" s="190"/>
      <c r="AH50" s="190"/>
    </row>
    <row r="51" spans="1:34" x14ac:dyDescent="0.3">
      <c r="A51" s="9" t="s">
        <v>163</v>
      </c>
      <c r="B51" s="9">
        <v>16</v>
      </c>
      <c r="C51" s="9" t="s">
        <v>28</v>
      </c>
      <c r="D51" s="10">
        <v>13</v>
      </c>
      <c r="F51" s="11">
        <f t="shared" si="17"/>
        <v>907</v>
      </c>
      <c r="G51" s="10">
        <f>COUNT(N51,O51,P51,Q51,R51,#REF!,T51,V51,X51,AA51,AC51,AE51,AG51)</f>
        <v>5</v>
      </c>
      <c r="H51" s="15">
        <f t="shared" si="18"/>
        <v>181.4</v>
      </c>
      <c r="I51" s="159"/>
      <c r="J51" s="159"/>
      <c r="K51" s="52">
        <f t="shared" si="19"/>
        <v>206</v>
      </c>
      <c r="L51" s="189">
        <f t="shared" si="20"/>
        <v>535</v>
      </c>
      <c r="M51" s="182">
        <v>9</v>
      </c>
      <c r="N51" s="189">
        <v>158</v>
      </c>
      <c r="O51" s="189">
        <v>171</v>
      </c>
      <c r="P51" s="189">
        <v>206</v>
      </c>
      <c r="Q51" s="189">
        <v>193</v>
      </c>
      <c r="R51" s="189">
        <v>179</v>
      </c>
      <c r="S51" s="10">
        <f t="shared" si="21"/>
        <v>952</v>
      </c>
      <c r="T51" s="296"/>
      <c r="U51" s="296"/>
      <c r="V51" s="296"/>
      <c r="W51" s="296"/>
      <c r="X51" s="296"/>
      <c r="Y51" s="296"/>
      <c r="Z51" s="56">
        <f t="shared" si="22"/>
        <v>979</v>
      </c>
      <c r="AA51" s="190"/>
      <c r="AB51" s="190"/>
      <c r="AC51" s="190"/>
      <c r="AD51" s="190"/>
      <c r="AE51" s="190"/>
      <c r="AF51" s="190"/>
      <c r="AG51" s="190"/>
      <c r="AH51" s="190"/>
    </row>
    <row r="52" spans="1:34" x14ac:dyDescent="0.3">
      <c r="A52" s="9" t="s">
        <v>149</v>
      </c>
      <c r="B52" s="9">
        <v>16</v>
      </c>
      <c r="C52" s="9" t="s">
        <v>28</v>
      </c>
      <c r="D52" s="10">
        <v>14</v>
      </c>
      <c r="E52" s="186"/>
      <c r="F52" s="11">
        <f t="shared" si="17"/>
        <v>908</v>
      </c>
      <c r="G52" s="10">
        <f>COUNT(N52,O52,P52,Q52,R52,#REF!,T52,V52,X52,AA52,AC52,AE52,AG52)</f>
        <v>5</v>
      </c>
      <c r="H52" s="15">
        <f t="shared" si="18"/>
        <v>181.6</v>
      </c>
      <c r="I52" s="159"/>
      <c r="J52" s="159"/>
      <c r="K52" s="52">
        <f t="shared" si="19"/>
        <v>249</v>
      </c>
      <c r="L52" s="189">
        <f t="shared" si="20"/>
        <v>573</v>
      </c>
      <c r="M52" s="182">
        <v>5</v>
      </c>
      <c r="N52" s="189">
        <v>156</v>
      </c>
      <c r="O52" s="189">
        <v>249</v>
      </c>
      <c r="P52" s="189">
        <v>168</v>
      </c>
      <c r="Q52" s="189">
        <v>163</v>
      </c>
      <c r="R52" s="189">
        <v>172</v>
      </c>
      <c r="S52" s="10">
        <f t="shared" si="21"/>
        <v>933</v>
      </c>
      <c r="T52" s="296"/>
      <c r="U52" s="296"/>
      <c r="V52" s="296"/>
      <c r="W52" s="296"/>
      <c r="X52" s="296"/>
      <c r="Y52" s="296"/>
      <c r="Z52" s="56">
        <f t="shared" si="22"/>
        <v>948</v>
      </c>
      <c r="AA52" s="190"/>
      <c r="AB52" s="190"/>
      <c r="AC52" s="190"/>
      <c r="AD52" s="190"/>
      <c r="AE52" s="190"/>
      <c r="AF52" s="190"/>
      <c r="AG52" s="190"/>
      <c r="AH52" s="190"/>
    </row>
    <row r="53" spans="1:34" x14ac:dyDescent="0.3">
      <c r="A53" s="9" t="s">
        <v>118</v>
      </c>
      <c r="B53" s="9">
        <v>16</v>
      </c>
      <c r="C53" s="9" t="s">
        <v>28</v>
      </c>
      <c r="D53" s="10">
        <v>15</v>
      </c>
      <c r="E53" s="190"/>
      <c r="F53" s="11">
        <f t="shared" si="17"/>
        <v>846</v>
      </c>
      <c r="G53" s="10">
        <f>COUNT(N53,O53,P53,Q53,R53,#REF!,T53,V53,X53,AA53,AC53,AE53,AG53)</f>
        <v>5</v>
      </c>
      <c r="H53" s="15">
        <f t="shared" si="18"/>
        <v>169.2</v>
      </c>
      <c r="I53" s="9"/>
      <c r="J53" s="9"/>
      <c r="K53" s="52">
        <f t="shared" si="19"/>
        <v>224</v>
      </c>
      <c r="L53" s="189">
        <f t="shared" si="20"/>
        <v>464</v>
      </c>
      <c r="M53" s="182">
        <v>17</v>
      </c>
      <c r="N53" s="189">
        <v>156</v>
      </c>
      <c r="O53" s="189">
        <v>170</v>
      </c>
      <c r="P53" s="189">
        <v>138</v>
      </c>
      <c r="Q53" s="189">
        <v>158</v>
      </c>
      <c r="R53" s="189">
        <v>224</v>
      </c>
      <c r="S53" s="10">
        <f t="shared" si="21"/>
        <v>931</v>
      </c>
      <c r="T53" s="57"/>
      <c r="U53" s="57"/>
      <c r="V53" s="57"/>
      <c r="W53" s="57"/>
      <c r="X53" s="57"/>
      <c r="Y53" s="57"/>
      <c r="Z53" s="56">
        <f t="shared" si="22"/>
        <v>982</v>
      </c>
      <c r="AA53" s="190"/>
      <c r="AB53" s="190"/>
      <c r="AC53" s="190"/>
      <c r="AD53" s="190"/>
      <c r="AE53" s="190"/>
      <c r="AF53" s="190"/>
      <c r="AG53" s="190"/>
      <c r="AH53" s="190"/>
    </row>
    <row r="54" spans="1:34" x14ac:dyDescent="0.3">
      <c r="A54" s="9" t="s">
        <v>151</v>
      </c>
      <c r="B54" s="9">
        <v>16</v>
      </c>
      <c r="C54" s="9" t="s">
        <v>28</v>
      </c>
      <c r="D54" s="10">
        <v>16</v>
      </c>
      <c r="E54" s="190"/>
      <c r="F54" s="11">
        <f t="shared" si="17"/>
        <v>669</v>
      </c>
      <c r="G54" s="10">
        <f>COUNT(N54,O54,P54,Q54,R54,#REF!,T54,V54,X54,AA54,AC54,AE54,AG54)</f>
        <v>5</v>
      </c>
      <c r="H54" s="15">
        <f t="shared" si="18"/>
        <v>133.80000000000001</v>
      </c>
      <c r="I54" s="9"/>
      <c r="J54" s="9"/>
      <c r="K54" s="52">
        <f t="shared" si="19"/>
        <v>151</v>
      </c>
      <c r="L54" s="189">
        <f t="shared" si="20"/>
        <v>395</v>
      </c>
      <c r="M54" s="182">
        <v>49</v>
      </c>
      <c r="N54" s="189">
        <v>146</v>
      </c>
      <c r="O54" s="189">
        <v>109</v>
      </c>
      <c r="P54" s="189">
        <v>140</v>
      </c>
      <c r="Q54" s="189">
        <v>123</v>
      </c>
      <c r="R54" s="189">
        <v>151</v>
      </c>
      <c r="S54" s="10">
        <f t="shared" si="21"/>
        <v>914</v>
      </c>
      <c r="T54" s="57"/>
      <c r="U54" s="57"/>
      <c r="V54" s="57"/>
      <c r="W54" s="57"/>
      <c r="X54" s="57"/>
      <c r="Y54" s="57"/>
      <c r="Z54" s="56">
        <f t="shared" si="22"/>
        <v>1061</v>
      </c>
      <c r="AA54" s="190"/>
      <c r="AB54" s="190"/>
      <c r="AC54" s="190"/>
      <c r="AD54" s="190"/>
      <c r="AE54" s="190"/>
      <c r="AF54" s="190"/>
      <c r="AG54" s="190"/>
      <c r="AH54" s="190"/>
    </row>
    <row r="55" spans="1:34" x14ac:dyDescent="0.3">
      <c r="A55" s="9" t="s">
        <v>272</v>
      </c>
      <c r="B55" s="9">
        <v>16</v>
      </c>
      <c r="C55" s="9" t="s">
        <v>28</v>
      </c>
      <c r="D55" s="10">
        <v>17</v>
      </c>
      <c r="E55" s="190"/>
      <c r="F55" s="11">
        <f t="shared" si="17"/>
        <v>740</v>
      </c>
      <c r="G55" s="10">
        <f>COUNT(N55,O55,P55,Q55,R55,#REF!,T55,V55,X55,AA55,AC55,AE55,AG55)</f>
        <v>5</v>
      </c>
      <c r="H55" s="15">
        <f t="shared" si="18"/>
        <v>148</v>
      </c>
      <c r="I55" s="9"/>
      <c r="J55" s="9"/>
      <c r="K55" s="52">
        <f t="shared" si="19"/>
        <v>171</v>
      </c>
      <c r="L55" s="189">
        <f t="shared" si="20"/>
        <v>433</v>
      </c>
      <c r="M55" s="182">
        <v>32</v>
      </c>
      <c r="N55" s="189">
        <v>152</v>
      </c>
      <c r="O55" s="189">
        <v>124</v>
      </c>
      <c r="P55" s="189">
        <v>157</v>
      </c>
      <c r="Q55" s="189">
        <v>171</v>
      </c>
      <c r="R55" s="189">
        <v>136</v>
      </c>
      <c r="S55" s="10">
        <f t="shared" si="21"/>
        <v>900</v>
      </c>
      <c r="T55" s="57"/>
      <c r="U55" s="57"/>
      <c r="V55" s="57"/>
      <c r="W55" s="57"/>
      <c r="X55" s="57"/>
      <c r="Y55" s="57"/>
      <c r="Z55" s="56">
        <f t="shared" si="22"/>
        <v>996</v>
      </c>
      <c r="AA55" s="190"/>
      <c r="AB55" s="190"/>
      <c r="AC55" s="190"/>
      <c r="AD55" s="190"/>
      <c r="AE55" s="190"/>
      <c r="AF55" s="190"/>
      <c r="AG55" s="190"/>
      <c r="AH55" s="190"/>
    </row>
    <row r="56" spans="1:34" x14ac:dyDescent="0.3">
      <c r="A56" s="9" t="s">
        <v>283</v>
      </c>
      <c r="B56" s="9">
        <v>16</v>
      </c>
      <c r="C56" s="9" t="s">
        <v>28</v>
      </c>
      <c r="D56" s="10">
        <v>18</v>
      </c>
      <c r="F56" s="11">
        <f t="shared" si="17"/>
        <v>857</v>
      </c>
      <c r="G56" s="10">
        <f>COUNT(N56,O56,P56,Q56,R56,#REF!,T56,V56,X56,AA56,AC56,AE56,AG56)</f>
        <v>5</v>
      </c>
      <c r="H56" s="15">
        <f t="shared" si="18"/>
        <v>171.4</v>
      </c>
      <c r="I56" s="159"/>
      <c r="J56" s="159"/>
      <c r="K56" s="52">
        <f t="shared" si="19"/>
        <v>214</v>
      </c>
      <c r="L56" s="189">
        <f t="shared" si="20"/>
        <v>564</v>
      </c>
      <c r="M56" s="182">
        <v>7</v>
      </c>
      <c r="N56" s="189">
        <v>214</v>
      </c>
      <c r="O56" s="189">
        <v>150</v>
      </c>
      <c r="P56" s="189">
        <v>200</v>
      </c>
      <c r="Q56" s="189">
        <v>154</v>
      </c>
      <c r="R56" s="189">
        <v>139</v>
      </c>
      <c r="S56" s="10">
        <f t="shared" si="21"/>
        <v>892</v>
      </c>
      <c r="T56" s="57"/>
      <c r="U56" s="57"/>
      <c r="V56" s="57"/>
      <c r="W56" s="57"/>
      <c r="X56" s="57"/>
      <c r="Y56" s="57"/>
      <c r="Z56" s="56">
        <f t="shared" si="22"/>
        <v>913</v>
      </c>
      <c r="AA56" s="190"/>
      <c r="AB56" s="190"/>
      <c r="AC56" s="190"/>
      <c r="AD56" s="190"/>
      <c r="AE56" s="190"/>
      <c r="AF56" s="190"/>
      <c r="AG56" s="190"/>
      <c r="AH56" s="190"/>
    </row>
    <row r="57" spans="1:34" x14ac:dyDescent="0.3">
      <c r="A57" s="9" t="s">
        <v>326</v>
      </c>
      <c r="B57" s="9">
        <v>16</v>
      </c>
      <c r="C57" s="9" t="s">
        <v>28</v>
      </c>
      <c r="D57" s="10">
        <v>19</v>
      </c>
      <c r="E57" s="190"/>
      <c r="F57" s="11">
        <f t="shared" si="17"/>
        <v>686</v>
      </c>
      <c r="G57" s="10">
        <f>COUNT(N57,O57,P57,Q57,R57,#REF!,T57,V57,X57,AA57,AC57,AE57,AG57)</f>
        <v>5</v>
      </c>
      <c r="H57" s="15">
        <f t="shared" si="18"/>
        <v>137.19999999999999</v>
      </c>
      <c r="I57" s="9"/>
      <c r="J57" s="9"/>
      <c r="K57" s="52">
        <f t="shared" si="19"/>
        <v>164</v>
      </c>
      <c r="L57" s="189">
        <f t="shared" si="20"/>
        <v>399</v>
      </c>
      <c r="M57" s="182">
        <v>37</v>
      </c>
      <c r="N57" s="189">
        <v>129</v>
      </c>
      <c r="O57" s="189">
        <v>125</v>
      </c>
      <c r="P57" s="189">
        <v>145</v>
      </c>
      <c r="Q57" s="189">
        <v>164</v>
      </c>
      <c r="R57" s="189">
        <v>123</v>
      </c>
      <c r="S57" s="10">
        <f t="shared" si="21"/>
        <v>871</v>
      </c>
      <c r="T57" s="57"/>
      <c r="U57" s="57"/>
      <c r="V57" s="57"/>
      <c r="W57" s="57"/>
      <c r="X57" s="57"/>
      <c r="Y57" s="57"/>
      <c r="Z57" s="56">
        <f t="shared" si="22"/>
        <v>982</v>
      </c>
      <c r="AA57" s="190"/>
      <c r="AB57" s="190"/>
      <c r="AC57" s="190"/>
      <c r="AD57" s="190"/>
      <c r="AE57" s="190"/>
      <c r="AF57" s="190"/>
      <c r="AG57" s="190"/>
      <c r="AH57" s="190"/>
    </row>
    <row r="58" spans="1:34" x14ac:dyDescent="0.3">
      <c r="F58" s="64">
        <f>SUM(F39:F57)</f>
        <v>22424</v>
      </c>
      <c r="G58" s="63">
        <f>SUM(G39:G57)</f>
        <v>133</v>
      </c>
      <c r="H58" s="65">
        <f>F58/G58</f>
        <v>168.6015037593985</v>
      </c>
      <c r="M58" s="190"/>
      <c r="N58">
        <f>AVERAGE(N39:N57)</f>
        <v>160.36842105263159</v>
      </c>
      <c r="O58">
        <f t="shared" ref="O58:X58" si="23">AVERAGE(O39:O57)</f>
        <v>172.84210526315789</v>
      </c>
      <c r="P58">
        <f t="shared" si="23"/>
        <v>164.42105263157896</v>
      </c>
      <c r="Q58">
        <f t="shared" si="23"/>
        <v>171.21052631578948</v>
      </c>
      <c r="R58">
        <f t="shared" si="23"/>
        <v>164.78947368421052</v>
      </c>
      <c r="T58">
        <f t="shared" si="23"/>
        <v>172</v>
      </c>
      <c r="V58">
        <f t="shared" si="23"/>
        <v>169.1</v>
      </c>
      <c r="X58">
        <f t="shared" si="23"/>
        <v>173.5</v>
      </c>
      <c r="AA58">
        <f>AVERAGE(AA39:AA57)</f>
        <v>151.5</v>
      </c>
      <c r="AC58">
        <f>AVERAGE(AC39:AC57)</f>
        <v>201</v>
      </c>
      <c r="AE58">
        <f>AVERAGE(AE39:AE57)</f>
        <v>191</v>
      </c>
      <c r="AG58">
        <f>AVERAGE(AG39:AG57)</f>
        <v>176</v>
      </c>
    </row>
  </sheetData>
  <sortState ref="A39:AH43">
    <sortCondition ref="D39:D43"/>
  </sortState>
  <mergeCells count="2">
    <mergeCell ref="A1:AH2"/>
    <mergeCell ref="A36:AH37"/>
  </mergeCells>
  <pageMargins left="0.7" right="0.7" top="0.75" bottom="0.75" header="0.3" footer="0.3"/>
  <pageSetup scale="63" orientation="landscape" r:id="rId1"/>
  <rowBreaks count="1" manualBreakCount="1">
    <brk id="35" max="16383" man="1"/>
  </rowBreaks>
  <ignoredErrors>
    <ignoredError sqref="L18:L33 L16:L1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AH57"/>
  <sheetViews>
    <sheetView topLeftCell="A6" zoomScaleNormal="100" workbookViewId="0">
      <selection activeCell="A47" sqref="A47"/>
    </sheetView>
  </sheetViews>
  <sheetFormatPr defaultColWidth="9.109375" defaultRowHeight="14.4" x14ac:dyDescent="0.3"/>
  <cols>
    <col min="1" max="1" width="18" style="222" bestFit="1" customWidth="1"/>
    <col min="2" max="2" width="3" style="222" hidden="1" customWidth="1"/>
    <col min="3" max="3" width="3.109375" style="222" hidden="1" customWidth="1"/>
    <col min="4" max="5" width="5.6640625" style="222" customWidth="1"/>
    <col min="6" max="6" width="6" style="222" customWidth="1"/>
    <col min="7" max="7" width="4" style="222" customWidth="1"/>
    <col min="8" max="8" width="6.5546875" style="222" customWidth="1"/>
    <col min="9" max="10" width="3.5546875" style="222" customWidth="1"/>
    <col min="11" max="12" width="4" style="222" customWidth="1"/>
    <col min="13" max="13" width="3" style="222" bestFit="1" customWidth="1"/>
    <col min="14" max="18" width="4" style="222" bestFit="1" customWidth="1"/>
    <col min="19" max="19" width="6.5546875" style="222" bestFit="1" customWidth="1"/>
    <col min="20" max="20" width="4" style="222" bestFit="1" customWidth="1"/>
    <col min="21" max="21" width="3" style="222" bestFit="1" customWidth="1"/>
    <col min="22" max="22" width="4" style="222" bestFit="1" customWidth="1"/>
    <col min="23" max="23" width="3" style="222" bestFit="1" customWidth="1"/>
    <col min="24" max="24" width="4" style="222" bestFit="1" customWidth="1"/>
    <col min="25" max="25" width="3" style="222" bestFit="1" customWidth="1"/>
    <col min="26" max="26" width="6.5546875" style="222" bestFit="1" customWidth="1"/>
    <col min="27" max="27" width="4" style="222" bestFit="1" customWidth="1"/>
    <col min="28" max="28" width="2.88671875" style="222" bestFit="1" customWidth="1"/>
    <col min="29" max="29" width="4" style="222" bestFit="1" customWidth="1"/>
    <col min="30" max="30" width="2.88671875" style="222" bestFit="1" customWidth="1"/>
    <col min="31" max="31" width="4" style="222" bestFit="1" customWidth="1"/>
    <col min="32" max="32" width="2.88671875" style="222" bestFit="1" customWidth="1"/>
    <col min="33" max="33" width="4" style="222" bestFit="1" customWidth="1"/>
    <col min="34" max="34" width="2.88671875" style="222" bestFit="1" customWidth="1"/>
    <col min="35" max="16384" width="9.109375" style="222"/>
  </cols>
  <sheetData>
    <row r="1" spans="1:34" x14ac:dyDescent="0.3">
      <c r="A1" s="587" t="s">
        <v>53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187</v>
      </c>
      <c r="B4" s="3">
        <v>17</v>
      </c>
      <c r="C4" s="3" t="s">
        <v>28</v>
      </c>
      <c r="D4" s="11">
        <v>1</v>
      </c>
      <c r="E4" s="239">
        <v>200</v>
      </c>
      <c r="F4" s="6">
        <f t="shared" ref="F4:F15" si="0">SUM(N4:R4)+T4+V4+X4+AA4+AC4+AE4+AG4</f>
        <v>2182</v>
      </c>
      <c r="G4" s="6">
        <f>COUNT(N4,O4,P4,Q4,R4,#REF!,T4,V4,X4,AA4,AC4, AE4, AG4)</f>
        <v>10</v>
      </c>
      <c r="H4" s="7">
        <f t="shared" ref="H4:H15" si="1">F4/G4</f>
        <v>218.2</v>
      </c>
      <c r="I4" s="159">
        <f t="shared" ref="I4:I15" si="2">((SUM(U4+W4+Y4))/30)+(COUNTIFS(AB4,"W")+(COUNTIFS(AD4,"W")+(COUNTIFS(AF4,"W")+(COUNTIFS(AH4,"W")))))</f>
        <v>5</v>
      </c>
      <c r="J4" s="159">
        <f t="shared" ref="J4:J15" si="3">(3-(SUM(U4+W4+Y4)/30))+(COUNTIFS(AB4,"L"))+(COUNTIFS(AD4,"L"))+(COUNTIFS(AF4,"L"))+(COUNTIFS(AH4,"L"))</f>
        <v>0</v>
      </c>
      <c r="K4" s="52">
        <f t="shared" ref="K4:K15" si="4">MAX(N4,O4,P4,Q4,R4,T4,V4,X4,AA4,AC4,AE4,AG4)</f>
        <v>269</v>
      </c>
      <c r="L4" s="90">
        <f t="shared" ref="L4:L15" si="5">MAX((SUM(N4:P4)), (SUM(T4,V4,X4)), (SUM(AA4,AC4,AE4)), (SUM(AE4,AH4,AJ4)))</f>
        <v>699</v>
      </c>
      <c r="M4" s="157"/>
      <c r="N4" s="122">
        <v>247</v>
      </c>
      <c r="O4" s="122">
        <v>204</v>
      </c>
      <c r="P4" s="122">
        <v>154</v>
      </c>
      <c r="Q4" s="122">
        <v>180</v>
      </c>
      <c r="R4" s="122">
        <v>192</v>
      </c>
      <c r="S4" s="10">
        <f t="shared" ref="S4:S15" si="6">SUM(N4:R4)</f>
        <v>977</v>
      </c>
      <c r="T4" s="105">
        <v>221</v>
      </c>
      <c r="U4" s="122">
        <v>30</v>
      </c>
      <c r="V4" s="122">
        <v>235</v>
      </c>
      <c r="W4" s="122">
        <v>30</v>
      </c>
      <c r="X4" s="122">
        <v>243</v>
      </c>
      <c r="Y4" s="122">
        <v>30</v>
      </c>
      <c r="Z4" s="1">
        <f t="shared" ref="Z4:Z15" si="7">SUM(S4:Y4)</f>
        <v>1766</v>
      </c>
      <c r="AA4" s="122"/>
      <c r="AB4" s="287"/>
      <c r="AC4" s="287"/>
      <c r="AD4" s="287"/>
      <c r="AE4" s="287">
        <v>269</v>
      </c>
      <c r="AF4" s="287" t="s">
        <v>23</v>
      </c>
      <c r="AG4" s="287">
        <v>237</v>
      </c>
      <c r="AH4" s="122" t="s">
        <v>23</v>
      </c>
    </row>
    <row r="5" spans="1:34" x14ac:dyDescent="0.3">
      <c r="A5" s="3" t="s">
        <v>374</v>
      </c>
      <c r="B5" s="3">
        <v>17</v>
      </c>
      <c r="C5" s="3" t="s">
        <v>28</v>
      </c>
      <c r="D5" s="11">
        <v>2</v>
      </c>
      <c r="E5" s="239">
        <v>100</v>
      </c>
      <c r="F5" s="6">
        <f t="shared" si="0"/>
        <v>1976</v>
      </c>
      <c r="G5" s="6">
        <f>COUNT(N5,O5,P5,Q5,R5,#REF!,T5,V5,X5,AA5,AC5, AE5, AG5)</f>
        <v>9</v>
      </c>
      <c r="H5" s="7">
        <f t="shared" si="1"/>
        <v>219.55555555555554</v>
      </c>
      <c r="I5" s="159">
        <f t="shared" si="2"/>
        <v>3</v>
      </c>
      <c r="J5" s="159">
        <f t="shared" si="3"/>
        <v>1</v>
      </c>
      <c r="K5" s="52">
        <f t="shared" si="4"/>
        <v>258</v>
      </c>
      <c r="L5" s="90">
        <f t="shared" si="5"/>
        <v>722</v>
      </c>
      <c r="M5" s="157"/>
      <c r="N5" s="122">
        <v>204</v>
      </c>
      <c r="O5" s="122">
        <v>198</v>
      </c>
      <c r="P5" s="122">
        <v>202</v>
      </c>
      <c r="Q5" s="122">
        <v>201</v>
      </c>
      <c r="R5" s="122">
        <v>234</v>
      </c>
      <c r="S5" s="10">
        <f t="shared" si="6"/>
        <v>1039</v>
      </c>
      <c r="T5" s="105">
        <v>258</v>
      </c>
      <c r="U5" s="122">
        <v>30</v>
      </c>
      <c r="V5" s="122">
        <v>226</v>
      </c>
      <c r="W5" s="122">
        <v>30</v>
      </c>
      <c r="X5" s="122">
        <v>238</v>
      </c>
      <c r="Y5" s="122">
        <v>30</v>
      </c>
      <c r="Z5" s="1">
        <f t="shared" si="7"/>
        <v>1851</v>
      </c>
      <c r="AA5" s="122"/>
      <c r="AB5" s="287"/>
      <c r="AC5" s="287"/>
      <c r="AD5" s="287"/>
      <c r="AE5" s="287"/>
      <c r="AF5" s="287"/>
      <c r="AG5" s="287">
        <v>215</v>
      </c>
      <c r="AH5" s="122" t="s">
        <v>24</v>
      </c>
    </row>
    <row r="6" spans="1:34" x14ac:dyDescent="0.3">
      <c r="A6" s="3" t="s">
        <v>128</v>
      </c>
      <c r="B6" s="3">
        <v>17</v>
      </c>
      <c r="C6" s="3" t="s">
        <v>28</v>
      </c>
      <c r="D6" s="11">
        <v>3</v>
      </c>
      <c r="E6" s="239">
        <v>50</v>
      </c>
      <c r="F6" s="6">
        <f t="shared" si="0"/>
        <v>2331</v>
      </c>
      <c r="G6" s="6">
        <f>COUNT(N6,O6,P6,Q6,R6,#REF!,T6,V6,X6,AA6,AC6, AE6, AG6)</f>
        <v>11</v>
      </c>
      <c r="H6" s="7">
        <f t="shared" si="1"/>
        <v>211.90909090909091</v>
      </c>
      <c r="I6" s="159">
        <f t="shared" si="2"/>
        <v>4</v>
      </c>
      <c r="J6" s="159">
        <f t="shared" si="3"/>
        <v>2</v>
      </c>
      <c r="K6" s="52">
        <f t="shared" si="4"/>
        <v>256</v>
      </c>
      <c r="L6" s="90">
        <f t="shared" si="5"/>
        <v>692</v>
      </c>
      <c r="M6" s="157"/>
      <c r="N6" s="122">
        <v>220</v>
      </c>
      <c r="O6" s="122">
        <v>204</v>
      </c>
      <c r="P6" s="122">
        <v>192</v>
      </c>
      <c r="Q6" s="122">
        <v>194</v>
      </c>
      <c r="R6" s="122">
        <v>200</v>
      </c>
      <c r="S6" s="10">
        <f t="shared" si="6"/>
        <v>1010</v>
      </c>
      <c r="T6" s="105">
        <v>192</v>
      </c>
      <c r="U6" s="122">
        <v>30</v>
      </c>
      <c r="V6" s="122">
        <v>256</v>
      </c>
      <c r="W6" s="122">
        <v>30</v>
      </c>
      <c r="X6" s="122">
        <v>181</v>
      </c>
      <c r="Y6" s="122">
        <v>0</v>
      </c>
      <c r="Z6" s="1">
        <f t="shared" si="7"/>
        <v>1699</v>
      </c>
      <c r="AA6" s="105">
        <v>238</v>
      </c>
      <c r="AB6" s="122" t="s">
        <v>23</v>
      </c>
      <c r="AC6" s="122">
        <v>234</v>
      </c>
      <c r="AD6" s="122" t="s">
        <v>23</v>
      </c>
      <c r="AE6" s="122">
        <v>220</v>
      </c>
      <c r="AF6" s="122" t="s">
        <v>24</v>
      </c>
      <c r="AG6" s="88"/>
      <c r="AH6" s="88"/>
    </row>
    <row r="7" spans="1:34" x14ac:dyDescent="0.3">
      <c r="A7" s="3" t="s">
        <v>140</v>
      </c>
      <c r="B7" s="3">
        <v>17</v>
      </c>
      <c r="C7" s="3" t="s">
        <v>28</v>
      </c>
      <c r="D7" s="11">
        <v>4</v>
      </c>
      <c r="E7" s="239">
        <v>40</v>
      </c>
      <c r="F7" s="6">
        <f t="shared" si="0"/>
        <v>1832</v>
      </c>
      <c r="G7" s="6">
        <f>COUNT(N7,O7,P7,Q7,R7,#REF!,T7,V7,X7,AA7,AC7, AE7, AG7)</f>
        <v>9</v>
      </c>
      <c r="H7" s="7">
        <f t="shared" si="1"/>
        <v>203.55555555555554</v>
      </c>
      <c r="I7" s="159">
        <f t="shared" si="2"/>
        <v>2</v>
      </c>
      <c r="J7" s="159">
        <f t="shared" si="3"/>
        <v>2</v>
      </c>
      <c r="K7" s="52">
        <f t="shared" si="4"/>
        <v>246</v>
      </c>
      <c r="L7" s="90">
        <f t="shared" si="5"/>
        <v>626</v>
      </c>
      <c r="M7" s="157"/>
      <c r="N7" s="122">
        <v>204</v>
      </c>
      <c r="O7" s="122">
        <v>209</v>
      </c>
      <c r="P7" s="122">
        <v>201</v>
      </c>
      <c r="Q7" s="122">
        <v>164</v>
      </c>
      <c r="R7" s="122">
        <v>246</v>
      </c>
      <c r="S7" s="10">
        <f t="shared" si="6"/>
        <v>1024</v>
      </c>
      <c r="T7" s="245">
        <v>163</v>
      </c>
      <c r="U7" s="123">
        <v>0</v>
      </c>
      <c r="V7" s="123">
        <v>226</v>
      </c>
      <c r="W7" s="123">
        <v>30</v>
      </c>
      <c r="X7" s="123">
        <v>237</v>
      </c>
      <c r="Y7" s="123">
        <v>30</v>
      </c>
      <c r="Z7" s="1">
        <f t="shared" si="7"/>
        <v>1710</v>
      </c>
      <c r="AA7" s="105"/>
      <c r="AB7" s="122"/>
      <c r="AC7" s="123">
        <v>182</v>
      </c>
      <c r="AD7" s="122" t="s">
        <v>24</v>
      </c>
      <c r="AE7" s="88"/>
      <c r="AF7" s="88"/>
      <c r="AG7" s="88"/>
      <c r="AH7" s="88"/>
    </row>
    <row r="8" spans="1:34" x14ac:dyDescent="0.3">
      <c r="A8" s="3" t="s">
        <v>110</v>
      </c>
      <c r="B8" s="3">
        <v>17</v>
      </c>
      <c r="C8" s="3" t="s">
        <v>28</v>
      </c>
      <c r="D8" s="11">
        <v>5</v>
      </c>
      <c r="E8" s="239">
        <v>30</v>
      </c>
      <c r="F8" s="6">
        <f t="shared" si="0"/>
        <v>1829</v>
      </c>
      <c r="G8" s="6">
        <f>COUNT(N8,O8,P8,Q8,R8,#REF!,T8,V8,X8,AA8,AC8, AE8, AG8)</f>
        <v>9</v>
      </c>
      <c r="H8" s="7">
        <f t="shared" si="1"/>
        <v>203.22222222222223</v>
      </c>
      <c r="I8" s="159">
        <f t="shared" si="2"/>
        <v>1</v>
      </c>
      <c r="J8" s="159">
        <f t="shared" si="3"/>
        <v>3</v>
      </c>
      <c r="K8" s="52">
        <f t="shared" si="4"/>
        <v>258</v>
      </c>
      <c r="L8" s="90">
        <f t="shared" si="5"/>
        <v>661</v>
      </c>
      <c r="M8" s="157"/>
      <c r="N8" s="123">
        <v>214</v>
      </c>
      <c r="O8" s="123">
        <v>149</v>
      </c>
      <c r="P8" s="123">
        <v>237</v>
      </c>
      <c r="Q8" s="123">
        <v>166</v>
      </c>
      <c r="R8" s="123">
        <v>221</v>
      </c>
      <c r="S8" s="10">
        <f t="shared" si="6"/>
        <v>987</v>
      </c>
      <c r="T8" s="105">
        <v>193</v>
      </c>
      <c r="U8" s="122">
        <v>0</v>
      </c>
      <c r="V8" s="122">
        <v>210</v>
      </c>
      <c r="W8" s="122">
        <v>0</v>
      </c>
      <c r="X8" s="122">
        <v>258</v>
      </c>
      <c r="Y8" s="122">
        <v>30</v>
      </c>
      <c r="Z8" s="1">
        <f t="shared" si="7"/>
        <v>1678</v>
      </c>
      <c r="AA8" s="105">
        <v>181</v>
      </c>
      <c r="AB8" s="122" t="s">
        <v>24</v>
      </c>
      <c r="AC8" s="88"/>
      <c r="AD8" s="88"/>
      <c r="AE8" s="88"/>
      <c r="AF8" s="88"/>
      <c r="AG8" s="88"/>
      <c r="AH8" s="88"/>
    </row>
    <row r="9" spans="1:34" x14ac:dyDescent="0.3">
      <c r="A9" s="3" t="s">
        <v>196</v>
      </c>
      <c r="B9" s="3">
        <v>17</v>
      </c>
      <c r="C9" s="3" t="s">
        <v>28</v>
      </c>
      <c r="D9" s="11">
        <v>6</v>
      </c>
      <c r="E9" s="244"/>
      <c r="F9" s="6">
        <f t="shared" si="0"/>
        <v>1636</v>
      </c>
      <c r="G9" s="6">
        <f>COUNT(N9,O9,P9,Q9,R9,#REF!,T9,V9,X9,AA9,AC9, AE9, AG9)</f>
        <v>8</v>
      </c>
      <c r="H9" s="7">
        <f t="shared" si="1"/>
        <v>204.5</v>
      </c>
      <c r="I9" s="159">
        <f t="shared" si="2"/>
        <v>1</v>
      </c>
      <c r="J9" s="159">
        <f t="shared" si="3"/>
        <v>2</v>
      </c>
      <c r="K9" s="52">
        <f t="shared" si="4"/>
        <v>257</v>
      </c>
      <c r="L9" s="90">
        <f t="shared" si="5"/>
        <v>653</v>
      </c>
      <c r="M9" s="157"/>
      <c r="N9" s="122">
        <v>193</v>
      </c>
      <c r="O9" s="122">
        <v>257</v>
      </c>
      <c r="P9" s="122">
        <v>203</v>
      </c>
      <c r="Q9" s="122">
        <v>167</v>
      </c>
      <c r="R9" s="122">
        <v>234</v>
      </c>
      <c r="S9" s="10">
        <f t="shared" si="6"/>
        <v>1054</v>
      </c>
      <c r="T9" s="105">
        <v>192</v>
      </c>
      <c r="U9" s="122">
        <v>0</v>
      </c>
      <c r="V9" s="122">
        <v>197</v>
      </c>
      <c r="W9" s="122">
        <v>30</v>
      </c>
      <c r="X9" s="122">
        <v>193</v>
      </c>
      <c r="Y9" s="122">
        <v>0</v>
      </c>
      <c r="Z9" s="1">
        <f t="shared" si="7"/>
        <v>1666</v>
      </c>
      <c r="AA9" s="88"/>
      <c r="AB9" s="88"/>
      <c r="AC9" s="88"/>
      <c r="AD9" s="88"/>
      <c r="AE9" s="88"/>
      <c r="AF9" s="88"/>
      <c r="AG9" s="88"/>
      <c r="AH9" s="88"/>
    </row>
    <row r="10" spans="1:34" x14ac:dyDescent="0.3">
      <c r="A10" s="3" t="s">
        <v>135</v>
      </c>
      <c r="B10" s="3">
        <v>17</v>
      </c>
      <c r="C10" s="3" t="s">
        <v>28</v>
      </c>
      <c r="D10" s="11">
        <v>7</v>
      </c>
      <c r="F10" s="6">
        <f t="shared" si="0"/>
        <v>1597</v>
      </c>
      <c r="G10" s="6">
        <f>COUNT(N10,O10,P10,Q10,R10,#REF!,T10,V10,X10,AA10,AC10, AE10, AG10)</f>
        <v>8</v>
      </c>
      <c r="H10" s="7">
        <f t="shared" si="1"/>
        <v>199.625</v>
      </c>
      <c r="I10" s="159">
        <f t="shared" si="2"/>
        <v>2</v>
      </c>
      <c r="J10" s="159">
        <f t="shared" si="3"/>
        <v>1</v>
      </c>
      <c r="K10" s="52">
        <f t="shared" si="4"/>
        <v>248</v>
      </c>
      <c r="L10" s="90">
        <f t="shared" si="5"/>
        <v>625</v>
      </c>
      <c r="M10" s="157"/>
      <c r="N10" s="122">
        <v>171</v>
      </c>
      <c r="O10" s="122">
        <v>183</v>
      </c>
      <c r="P10" s="122">
        <v>204</v>
      </c>
      <c r="Q10" s="122">
        <v>237</v>
      </c>
      <c r="R10" s="122">
        <v>177</v>
      </c>
      <c r="S10" s="10">
        <f t="shared" si="6"/>
        <v>972</v>
      </c>
      <c r="T10" s="247">
        <v>182</v>
      </c>
      <c r="U10" s="248">
        <v>0</v>
      </c>
      <c r="V10" s="248">
        <v>248</v>
      </c>
      <c r="W10" s="248">
        <v>30</v>
      </c>
      <c r="X10" s="248">
        <v>195</v>
      </c>
      <c r="Y10" s="248">
        <v>30</v>
      </c>
      <c r="Z10" s="1">
        <f t="shared" si="7"/>
        <v>1657</v>
      </c>
      <c r="AA10" s="88"/>
      <c r="AB10" s="88"/>
      <c r="AC10" s="88"/>
      <c r="AD10" s="88"/>
      <c r="AE10" s="88"/>
      <c r="AF10" s="88"/>
      <c r="AG10" s="88"/>
      <c r="AH10" s="88"/>
    </row>
    <row r="11" spans="1:34" x14ac:dyDescent="0.3">
      <c r="A11" s="3" t="s">
        <v>243</v>
      </c>
      <c r="B11" s="3">
        <v>17</v>
      </c>
      <c r="C11" s="3" t="s">
        <v>28</v>
      </c>
      <c r="D11" s="11">
        <v>8</v>
      </c>
      <c r="E11" s="301"/>
      <c r="F11" s="6">
        <f t="shared" si="0"/>
        <v>1575</v>
      </c>
      <c r="G11" s="6">
        <f>COUNT(N11,O11,P11,Q11,R11,#REF!,T11,V11,X11,AA11,AC11, AE11, AG11)</f>
        <v>8</v>
      </c>
      <c r="H11" s="7">
        <f t="shared" si="1"/>
        <v>196.875</v>
      </c>
      <c r="I11" s="159">
        <f t="shared" si="2"/>
        <v>1</v>
      </c>
      <c r="J11" s="159">
        <f t="shared" si="3"/>
        <v>2</v>
      </c>
      <c r="K11" s="52">
        <f t="shared" si="4"/>
        <v>235</v>
      </c>
      <c r="L11" s="90">
        <f t="shared" si="5"/>
        <v>639</v>
      </c>
      <c r="M11" s="157"/>
      <c r="N11" s="122">
        <v>212</v>
      </c>
      <c r="O11" s="122">
        <v>205</v>
      </c>
      <c r="P11" s="122">
        <v>222</v>
      </c>
      <c r="Q11" s="122">
        <v>190</v>
      </c>
      <c r="R11" s="122">
        <v>204</v>
      </c>
      <c r="S11" s="10">
        <f t="shared" si="6"/>
        <v>1033</v>
      </c>
      <c r="T11" s="122">
        <v>235</v>
      </c>
      <c r="U11" s="122">
        <v>30</v>
      </c>
      <c r="V11" s="122">
        <v>161</v>
      </c>
      <c r="W11" s="122">
        <v>0</v>
      </c>
      <c r="X11" s="122">
        <v>146</v>
      </c>
      <c r="Y11" s="122">
        <v>0</v>
      </c>
      <c r="Z11" s="1">
        <f t="shared" si="7"/>
        <v>1605</v>
      </c>
      <c r="AA11" s="88"/>
      <c r="AB11" s="88"/>
      <c r="AC11" s="88"/>
      <c r="AD11" s="88"/>
      <c r="AE11" s="88"/>
      <c r="AF11" s="88"/>
      <c r="AG11" s="88"/>
      <c r="AH11" s="88"/>
    </row>
    <row r="12" spans="1:34" x14ac:dyDescent="0.3">
      <c r="A12" s="3" t="s">
        <v>143</v>
      </c>
      <c r="B12" s="3">
        <v>17</v>
      </c>
      <c r="C12" s="3" t="s">
        <v>28</v>
      </c>
      <c r="D12" s="11">
        <v>9</v>
      </c>
      <c r="E12" s="244"/>
      <c r="F12" s="6">
        <f t="shared" si="0"/>
        <v>1570</v>
      </c>
      <c r="G12" s="6">
        <f>COUNT(N12,O12,P12,Q12,R12,#REF!,T12,V12,X12,AA12,AC12, AE12, AG12)</f>
        <v>8</v>
      </c>
      <c r="H12" s="7">
        <f t="shared" si="1"/>
        <v>196.25</v>
      </c>
      <c r="I12" s="159">
        <f t="shared" si="2"/>
        <v>1</v>
      </c>
      <c r="J12" s="159">
        <f t="shared" si="3"/>
        <v>2</v>
      </c>
      <c r="K12" s="52">
        <f t="shared" si="4"/>
        <v>244</v>
      </c>
      <c r="L12" s="90">
        <f t="shared" si="5"/>
        <v>608</v>
      </c>
      <c r="M12" s="157"/>
      <c r="N12" s="122">
        <v>170</v>
      </c>
      <c r="O12" s="122">
        <v>200</v>
      </c>
      <c r="P12" s="122">
        <v>183</v>
      </c>
      <c r="Q12" s="122">
        <v>190</v>
      </c>
      <c r="R12" s="122">
        <v>219</v>
      </c>
      <c r="S12" s="10">
        <f t="shared" si="6"/>
        <v>962</v>
      </c>
      <c r="T12" s="248">
        <v>244</v>
      </c>
      <c r="U12" s="248">
        <v>30</v>
      </c>
      <c r="V12" s="248">
        <v>190</v>
      </c>
      <c r="W12" s="248">
        <v>0</v>
      </c>
      <c r="X12" s="248">
        <v>174</v>
      </c>
      <c r="Y12" s="248">
        <v>0</v>
      </c>
      <c r="Z12" s="1">
        <f t="shared" si="7"/>
        <v>1600</v>
      </c>
      <c r="AA12" s="88"/>
      <c r="AB12" s="88"/>
      <c r="AC12" s="88"/>
      <c r="AD12" s="88"/>
      <c r="AE12" s="88"/>
      <c r="AF12" s="88"/>
      <c r="AG12" s="88"/>
      <c r="AH12" s="88"/>
    </row>
    <row r="13" spans="1:34" x14ac:dyDescent="0.3">
      <c r="A13" s="3" t="s">
        <v>195</v>
      </c>
      <c r="B13" s="3">
        <v>17</v>
      </c>
      <c r="C13" s="3" t="s">
        <v>28</v>
      </c>
      <c r="D13" s="11">
        <v>10</v>
      </c>
      <c r="F13" s="6">
        <f t="shared" si="0"/>
        <v>1531</v>
      </c>
      <c r="G13" s="6">
        <f>COUNT(N13,O13,P13,Q13,R13,#REF!,T13,V13,X13,AA13,AC13, AE13, AG13)</f>
        <v>8</v>
      </c>
      <c r="H13" s="7">
        <f t="shared" si="1"/>
        <v>191.375</v>
      </c>
      <c r="I13" s="159">
        <f t="shared" si="2"/>
        <v>1</v>
      </c>
      <c r="J13" s="159">
        <f t="shared" si="3"/>
        <v>2</v>
      </c>
      <c r="K13" s="52">
        <f t="shared" si="4"/>
        <v>214</v>
      </c>
      <c r="L13" s="90">
        <f t="shared" si="5"/>
        <v>596</v>
      </c>
      <c r="M13" s="157"/>
      <c r="N13" s="122">
        <v>195</v>
      </c>
      <c r="O13" s="122">
        <v>187</v>
      </c>
      <c r="P13" s="122">
        <v>214</v>
      </c>
      <c r="Q13" s="122">
        <v>200</v>
      </c>
      <c r="R13" s="122">
        <v>180</v>
      </c>
      <c r="S13" s="10">
        <f t="shared" si="6"/>
        <v>976</v>
      </c>
      <c r="T13" s="105">
        <v>190</v>
      </c>
      <c r="U13" s="122">
        <v>30</v>
      </c>
      <c r="V13" s="122">
        <v>159</v>
      </c>
      <c r="W13" s="122">
        <v>0</v>
      </c>
      <c r="X13" s="122">
        <v>206</v>
      </c>
      <c r="Y13" s="122">
        <v>0</v>
      </c>
      <c r="Z13" s="1">
        <f t="shared" si="7"/>
        <v>1561</v>
      </c>
      <c r="AA13" s="88"/>
      <c r="AB13" s="88"/>
      <c r="AC13" s="88"/>
      <c r="AD13" s="88"/>
      <c r="AE13" s="88"/>
      <c r="AF13" s="88"/>
      <c r="AG13" s="88"/>
      <c r="AH13" s="88"/>
    </row>
    <row r="14" spans="1:34" x14ac:dyDescent="0.3">
      <c r="A14" s="3" t="s">
        <v>667</v>
      </c>
      <c r="B14" s="3">
        <v>17</v>
      </c>
      <c r="C14" s="3" t="s">
        <v>28</v>
      </c>
      <c r="D14" s="11">
        <v>11</v>
      </c>
      <c r="E14" s="301"/>
      <c r="F14" s="6">
        <f t="shared" si="0"/>
        <v>1463</v>
      </c>
      <c r="G14" s="6">
        <f>COUNT(N14,O14,P14,Q14,R14,#REF!,T14,V14,X14,AA14,AC14, AE14, AG14)</f>
        <v>8</v>
      </c>
      <c r="H14" s="7">
        <f t="shared" si="1"/>
        <v>182.875</v>
      </c>
      <c r="I14" s="159">
        <f t="shared" si="2"/>
        <v>1</v>
      </c>
      <c r="J14" s="159">
        <f t="shared" si="3"/>
        <v>2</v>
      </c>
      <c r="K14" s="52">
        <f t="shared" si="4"/>
        <v>222</v>
      </c>
      <c r="L14" s="90">
        <f t="shared" si="5"/>
        <v>589</v>
      </c>
      <c r="M14" s="157"/>
      <c r="N14" s="122">
        <v>199</v>
      </c>
      <c r="O14" s="122">
        <v>168</v>
      </c>
      <c r="P14" s="122">
        <v>222</v>
      </c>
      <c r="Q14" s="122">
        <v>182</v>
      </c>
      <c r="R14" s="122">
        <v>166</v>
      </c>
      <c r="S14" s="10">
        <f t="shared" si="6"/>
        <v>937</v>
      </c>
      <c r="T14" s="105">
        <v>132</v>
      </c>
      <c r="U14" s="122">
        <v>0</v>
      </c>
      <c r="V14" s="122">
        <v>190</v>
      </c>
      <c r="W14" s="122">
        <v>0</v>
      </c>
      <c r="X14" s="122">
        <v>204</v>
      </c>
      <c r="Y14" s="122">
        <v>30</v>
      </c>
      <c r="Z14" s="1">
        <f t="shared" si="7"/>
        <v>1493</v>
      </c>
      <c r="AA14" s="88"/>
      <c r="AB14" s="88"/>
      <c r="AC14" s="88"/>
      <c r="AD14" s="88"/>
      <c r="AE14" s="88"/>
      <c r="AF14" s="88"/>
      <c r="AG14" s="88"/>
      <c r="AH14" s="88"/>
    </row>
    <row r="15" spans="1:34" x14ac:dyDescent="0.3">
      <c r="A15" s="3" t="s">
        <v>202</v>
      </c>
      <c r="B15" s="3">
        <v>17</v>
      </c>
      <c r="C15" s="3" t="s">
        <v>28</v>
      </c>
      <c r="D15" s="11">
        <v>12</v>
      </c>
      <c r="E15" s="267"/>
      <c r="F15" s="6">
        <f t="shared" si="0"/>
        <v>1469</v>
      </c>
      <c r="G15" s="6">
        <f>COUNT(N15,O15,P15,Q15,R15,#REF!,T15,V15,X15,AA15,AC15, AE15, AG15)</f>
        <v>8</v>
      </c>
      <c r="H15" s="7">
        <f t="shared" si="1"/>
        <v>183.625</v>
      </c>
      <c r="I15" s="159">
        <f t="shared" si="2"/>
        <v>0</v>
      </c>
      <c r="J15" s="159">
        <f t="shared" si="3"/>
        <v>3</v>
      </c>
      <c r="K15" s="52">
        <f t="shared" si="4"/>
        <v>251</v>
      </c>
      <c r="L15" s="90">
        <f t="shared" si="5"/>
        <v>634</v>
      </c>
      <c r="M15" s="157"/>
      <c r="N15" s="122">
        <v>188</v>
      </c>
      <c r="O15" s="122">
        <v>195</v>
      </c>
      <c r="P15" s="122">
        <v>251</v>
      </c>
      <c r="Q15" s="122">
        <v>185</v>
      </c>
      <c r="R15" s="122">
        <v>145</v>
      </c>
      <c r="S15" s="10">
        <f t="shared" si="6"/>
        <v>964</v>
      </c>
      <c r="T15" s="245">
        <v>181</v>
      </c>
      <c r="U15" s="123">
        <v>0</v>
      </c>
      <c r="V15" s="123">
        <v>161</v>
      </c>
      <c r="W15" s="123">
        <v>0</v>
      </c>
      <c r="X15" s="123">
        <v>163</v>
      </c>
      <c r="Y15" s="123">
        <v>0</v>
      </c>
      <c r="Z15" s="1">
        <f t="shared" si="7"/>
        <v>1469</v>
      </c>
      <c r="AA15" s="88"/>
      <c r="AB15" s="88"/>
      <c r="AC15" s="88"/>
      <c r="AD15" s="88"/>
      <c r="AE15" s="88"/>
      <c r="AF15" s="88"/>
      <c r="AG15" s="88"/>
      <c r="AH15" s="88"/>
    </row>
    <row r="16" spans="1:34" x14ac:dyDescent="0.3">
      <c r="A16" s="3" t="s">
        <v>376</v>
      </c>
      <c r="B16" s="3">
        <v>17</v>
      </c>
      <c r="C16" s="3" t="s">
        <v>28</v>
      </c>
      <c r="D16" s="11">
        <v>13</v>
      </c>
      <c r="E16" s="249"/>
      <c r="F16" s="6">
        <f t="shared" ref="F16:F21" si="8">SUM(N16:R16)+T16+V16+X16+AA16+AC16+AE16+AG16</f>
        <v>926</v>
      </c>
      <c r="G16" s="6">
        <f>COUNT(N16,O16,P16,Q16,R16,#REF!,T16,V16,X16,AA16,AC16, AE16, AG16)</f>
        <v>5</v>
      </c>
      <c r="H16" s="7">
        <f t="shared" ref="H16:H21" si="9">F16/G16</f>
        <v>185.2</v>
      </c>
      <c r="I16" s="159"/>
      <c r="J16" s="159"/>
      <c r="K16" s="52">
        <f t="shared" ref="K16:K21" si="10">MAX(N16,O16,P16,Q16,R16,T16,V16,X16,AA16,AC16,AE16,AG16)</f>
        <v>237</v>
      </c>
      <c r="L16" s="90">
        <f t="shared" ref="L16:L21" si="11">MAX((SUM(N16:P16)), (SUM(T16,V16,X16)), (SUM(AA16,AC16,AE16)), (SUM(AE16,AH16,AJ16)))</f>
        <v>502</v>
      </c>
      <c r="M16" s="157"/>
      <c r="N16" s="123">
        <v>188</v>
      </c>
      <c r="O16" s="123">
        <v>152</v>
      </c>
      <c r="P16" s="123">
        <v>162</v>
      </c>
      <c r="Q16" s="123">
        <v>237</v>
      </c>
      <c r="R16" s="123">
        <v>187</v>
      </c>
      <c r="S16" s="10">
        <f t="shared" ref="S16:S21" si="12">SUM(N16:R16)</f>
        <v>926</v>
      </c>
      <c r="T16" s="244"/>
      <c r="U16" s="244"/>
      <c r="V16" s="244"/>
      <c r="W16" s="244"/>
      <c r="X16" s="244"/>
      <c r="Y16" s="244"/>
      <c r="Z16" s="56"/>
      <c r="AA16" s="88"/>
      <c r="AB16" s="88"/>
      <c r="AC16" s="88"/>
      <c r="AD16" s="88"/>
      <c r="AE16" s="88"/>
      <c r="AF16" s="88"/>
      <c r="AG16" s="88"/>
      <c r="AH16" s="88"/>
    </row>
    <row r="17" spans="1:34" x14ac:dyDescent="0.3">
      <c r="A17" s="3" t="s">
        <v>109</v>
      </c>
      <c r="B17" s="3">
        <v>17</v>
      </c>
      <c r="C17" s="3" t="s">
        <v>28</v>
      </c>
      <c r="D17" s="11">
        <v>14</v>
      </c>
      <c r="E17" s="267"/>
      <c r="F17" s="6">
        <f t="shared" si="8"/>
        <v>925</v>
      </c>
      <c r="G17" s="6">
        <f>COUNT(N17,O17,P17,Q17,R17,#REF!,T17,V17,X17,AA17,AC17, AE17, AG17)</f>
        <v>5</v>
      </c>
      <c r="H17" s="7">
        <f t="shared" si="9"/>
        <v>185</v>
      </c>
      <c r="I17" s="159"/>
      <c r="J17" s="159"/>
      <c r="K17" s="52">
        <f t="shared" si="10"/>
        <v>267</v>
      </c>
      <c r="L17" s="90">
        <f t="shared" si="11"/>
        <v>588</v>
      </c>
      <c r="M17" s="157"/>
      <c r="N17" s="122">
        <v>167</v>
      </c>
      <c r="O17" s="122">
        <v>267</v>
      </c>
      <c r="P17" s="122">
        <v>154</v>
      </c>
      <c r="Q17" s="122">
        <v>181</v>
      </c>
      <c r="R17" s="122">
        <v>156</v>
      </c>
      <c r="S17" s="10">
        <f t="shared" si="12"/>
        <v>925</v>
      </c>
      <c r="T17" s="244"/>
      <c r="U17" s="244"/>
      <c r="V17" s="244"/>
      <c r="W17" s="244"/>
      <c r="X17" s="244"/>
      <c r="Y17" s="244"/>
      <c r="Z17" s="56"/>
      <c r="AA17" s="88"/>
      <c r="AB17" s="88"/>
      <c r="AC17" s="88"/>
      <c r="AD17" s="88"/>
      <c r="AE17" s="88"/>
      <c r="AF17" s="88"/>
      <c r="AG17" s="88"/>
      <c r="AH17" s="88"/>
    </row>
    <row r="18" spans="1:34" x14ac:dyDescent="0.3">
      <c r="A18" s="3" t="s">
        <v>663</v>
      </c>
      <c r="B18" s="3">
        <v>17</v>
      </c>
      <c r="C18" s="3" t="s">
        <v>28</v>
      </c>
      <c r="D18" s="11">
        <v>15</v>
      </c>
      <c r="E18" s="267"/>
      <c r="F18" s="6">
        <f t="shared" si="8"/>
        <v>924</v>
      </c>
      <c r="G18" s="6">
        <f>COUNT(N18,O18,P18,Q18,R18,#REF!,T18,V18,X18,AA18,AC18, AE18, AG18)</f>
        <v>5</v>
      </c>
      <c r="H18" s="7">
        <f t="shared" si="9"/>
        <v>184.8</v>
      </c>
      <c r="I18" s="159"/>
      <c r="J18" s="159"/>
      <c r="K18" s="52">
        <f t="shared" si="10"/>
        <v>225</v>
      </c>
      <c r="L18" s="90">
        <f t="shared" si="11"/>
        <v>539</v>
      </c>
      <c r="M18" s="157"/>
      <c r="N18" s="122">
        <v>143</v>
      </c>
      <c r="O18" s="122">
        <v>206</v>
      </c>
      <c r="P18" s="122">
        <v>190</v>
      </c>
      <c r="Q18" s="122">
        <v>225</v>
      </c>
      <c r="R18" s="122">
        <v>160</v>
      </c>
      <c r="S18" s="10">
        <f t="shared" si="12"/>
        <v>924</v>
      </c>
      <c r="T18" s="244"/>
      <c r="U18" s="244"/>
      <c r="V18" s="244"/>
      <c r="W18" s="244"/>
      <c r="X18" s="244"/>
      <c r="Y18" s="244"/>
      <c r="Z18" s="56"/>
      <c r="AA18" s="88"/>
      <c r="AB18" s="88"/>
      <c r="AC18" s="88"/>
      <c r="AD18" s="88"/>
      <c r="AE18" s="88"/>
      <c r="AF18" s="88"/>
      <c r="AG18" s="88"/>
      <c r="AH18" s="88"/>
    </row>
    <row r="19" spans="1:34" x14ac:dyDescent="0.3">
      <c r="A19" s="3" t="s">
        <v>211</v>
      </c>
      <c r="B19" s="3">
        <v>17</v>
      </c>
      <c r="C19" s="3" t="s">
        <v>28</v>
      </c>
      <c r="D19" s="11">
        <v>16</v>
      </c>
      <c r="E19" s="249"/>
      <c r="F19" s="6">
        <f t="shared" si="8"/>
        <v>920</v>
      </c>
      <c r="G19" s="6">
        <f>COUNT(N19,O19,P19,Q19,R19,#REF!,T19,V19,X19,AA19,AC19, AE19, AG19)</f>
        <v>5</v>
      </c>
      <c r="H19" s="7">
        <f t="shared" si="9"/>
        <v>184</v>
      </c>
      <c r="I19" s="159"/>
      <c r="J19" s="159"/>
      <c r="K19" s="52">
        <f t="shared" si="10"/>
        <v>201</v>
      </c>
      <c r="L19" s="90">
        <f t="shared" si="11"/>
        <v>533</v>
      </c>
      <c r="M19" s="157"/>
      <c r="N19" s="123">
        <v>172</v>
      </c>
      <c r="O19" s="123">
        <v>201</v>
      </c>
      <c r="P19" s="123">
        <v>160</v>
      </c>
      <c r="Q19" s="123">
        <v>201</v>
      </c>
      <c r="R19" s="123">
        <v>186</v>
      </c>
      <c r="S19" s="10">
        <f t="shared" si="12"/>
        <v>920</v>
      </c>
      <c r="T19" s="244"/>
      <c r="U19" s="244"/>
      <c r="V19" s="244"/>
      <c r="W19" s="244"/>
      <c r="X19" s="244"/>
      <c r="Y19" s="244"/>
      <c r="Z19" s="56"/>
      <c r="AA19" s="88"/>
      <c r="AB19" s="88"/>
      <c r="AC19" s="88"/>
      <c r="AD19" s="88"/>
      <c r="AE19" s="88"/>
      <c r="AF19" s="88"/>
      <c r="AG19" s="88"/>
      <c r="AH19" s="88"/>
    </row>
    <row r="20" spans="1:34" x14ac:dyDescent="0.3">
      <c r="A20" s="3" t="s">
        <v>198</v>
      </c>
      <c r="B20" s="3">
        <v>17</v>
      </c>
      <c r="C20" s="3" t="s">
        <v>28</v>
      </c>
      <c r="D20" s="11">
        <v>17</v>
      </c>
      <c r="E20" s="249"/>
      <c r="F20" s="6">
        <f t="shared" si="8"/>
        <v>907</v>
      </c>
      <c r="G20" s="6">
        <f>COUNT(N20,O20,P20,Q20,R20,#REF!,T20,V20,X20,AA20,AC20, AE20, AG20)</f>
        <v>5</v>
      </c>
      <c r="H20" s="7">
        <f t="shared" si="9"/>
        <v>181.4</v>
      </c>
      <c r="I20" s="159"/>
      <c r="J20" s="159"/>
      <c r="K20" s="52">
        <f t="shared" si="10"/>
        <v>232</v>
      </c>
      <c r="L20" s="90">
        <f t="shared" si="11"/>
        <v>577</v>
      </c>
      <c r="M20" s="157"/>
      <c r="N20" s="123">
        <v>161</v>
      </c>
      <c r="O20" s="123">
        <v>184</v>
      </c>
      <c r="P20" s="123">
        <v>232</v>
      </c>
      <c r="Q20" s="123">
        <v>167</v>
      </c>
      <c r="R20" s="123">
        <v>163</v>
      </c>
      <c r="S20" s="10">
        <f t="shared" si="12"/>
        <v>907</v>
      </c>
      <c r="T20" s="244"/>
      <c r="U20" s="244"/>
      <c r="V20" s="244"/>
      <c r="W20" s="244"/>
      <c r="X20" s="244"/>
      <c r="Y20" s="244"/>
      <c r="Z20" s="56"/>
      <c r="AA20" s="88"/>
      <c r="AB20" s="88"/>
      <c r="AC20" s="88"/>
      <c r="AD20" s="88"/>
      <c r="AE20" s="88"/>
      <c r="AF20" s="88"/>
      <c r="AG20" s="88"/>
      <c r="AH20" s="88"/>
    </row>
    <row r="21" spans="1:34" x14ac:dyDescent="0.3">
      <c r="A21" s="3" t="s">
        <v>112</v>
      </c>
      <c r="B21" s="3">
        <v>17</v>
      </c>
      <c r="C21" s="3" t="s">
        <v>28</v>
      </c>
      <c r="D21" s="11">
        <v>18</v>
      </c>
      <c r="E21" s="267"/>
      <c r="F21" s="6">
        <f t="shared" si="8"/>
        <v>903</v>
      </c>
      <c r="G21" s="6">
        <f>COUNT(N21,O21,P21,Q21,R21,#REF!,T21,V21,X21,AA21,AC21, AE21, AG21)</f>
        <v>5</v>
      </c>
      <c r="H21" s="7">
        <f t="shared" si="9"/>
        <v>180.6</v>
      </c>
      <c r="I21" s="159"/>
      <c r="J21" s="159"/>
      <c r="K21" s="52">
        <f t="shared" si="10"/>
        <v>194</v>
      </c>
      <c r="L21" s="90">
        <f t="shared" si="11"/>
        <v>557</v>
      </c>
      <c r="M21" s="157"/>
      <c r="N21" s="122">
        <v>182</v>
      </c>
      <c r="O21" s="122">
        <v>184</v>
      </c>
      <c r="P21" s="122">
        <v>191</v>
      </c>
      <c r="Q21" s="122">
        <v>194</v>
      </c>
      <c r="R21" s="122">
        <v>152</v>
      </c>
      <c r="S21" s="10">
        <f t="shared" si="12"/>
        <v>903</v>
      </c>
      <c r="T21" s="244"/>
      <c r="U21" s="244"/>
      <c r="V21" s="244"/>
      <c r="W21" s="244"/>
      <c r="X21" s="244"/>
      <c r="Y21" s="244"/>
      <c r="Z21" s="56"/>
      <c r="AA21" s="88"/>
      <c r="AB21" s="88"/>
      <c r="AC21" s="88"/>
      <c r="AD21" s="88"/>
      <c r="AE21" s="88"/>
      <c r="AF21" s="88"/>
      <c r="AG21" s="88"/>
      <c r="AH21" s="88"/>
    </row>
    <row r="22" spans="1:34" x14ac:dyDescent="0.3">
      <c r="A22" s="3" t="s">
        <v>268</v>
      </c>
      <c r="B22" s="3">
        <v>17</v>
      </c>
      <c r="C22" s="3" t="s">
        <v>28</v>
      </c>
      <c r="D22" s="11">
        <v>19</v>
      </c>
      <c r="E22" s="249"/>
      <c r="F22" s="6">
        <f t="shared" ref="F22:F32" si="13">SUM(N22:R22)+T22+V22+X22+AA22+AC22+AE22+AG22</f>
        <v>889</v>
      </c>
      <c r="G22" s="6">
        <f>COUNT(N22,O22,P22,Q22,R22,#REF!,T22,V22,X22,AA22,AC22, AE22, AG22)</f>
        <v>5</v>
      </c>
      <c r="H22" s="7">
        <f t="shared" ref="H22:H32" si="14">F22/G22</f>
        <v>177.8</v>
      </c>
      <c r="I22" s="3"/>
      <c r="J22" s="3"/>
      <c r="K22" s="52">
        <f t="shared" ref="K22:K32" si="15">MAX(N22,O22,P22,Q22,R22,T22,V22,X22,AA22,AC22,AE22,AG22)</f>
        <v>199</v>
      </c>
      <c r="L22" s="90">
        <f t="shared" ref="L22:L32" si="16">MAX((SUM(N22:P22)), (SUM(T22,V22,X22)), (SUM(AA22,AC22,AE22)), (SUM(AE22,AH22,AJ22)))</f>
        <v>553</v>
      </c>
      <c r="M22" s="157"/>
      <c r="N22" s="123">
        <v>177</v>
      </c>
      <c r="O22" s="123">
        <v>177</v>
      </c>
      <c r="P22" s="123">
        <v>199</v>
      </c>
      <c r="Q22" s="123">
        <v>146</v>
      </c>
      <c r="R22" s="123">
        <v>190</v>
      </c>
      <c r="S22" s="10">
        <f t="shared" ref="S22:S32" si="17">SUM(N22:R22)</f>
        <v>889</v>
      </c>
      <c r="T22" s="244"/>
      <c r="U22" s="244"/>
      <c r="V22" s="244"/>
      <c r="W22" s="244"/>
      <c r="X22" s="244"/>
      <c r="Y22" s="244"/>
      <c r="Z22" s="56"/>
      <c r="AA22" s="88"/>
      <c r="AB22" s="88"/>
      <c r="AC22" s="88"/>
      <c r="AD22" s="88"/>
      <c r="AE22" s="88"/>
      <c r="AF22" s="88"/>
      <c r="AG22" s="88"/>
      <c r="AH22" s="88"/>
    </row>
    <row r="23" spans="1:34" x14ac:dyDescent="0.3">
      <c r="A23" s="3" t="s">
        <v>133</v>
      </c>
      <c r="B23" s="3">
        <v>17</v>
      </c>
      <c r="C23" s="3" t="s">
        <v>28</v>
      </c>
      <c r="D23" s="11">
        <v>20</v>
      </c>
      <c r="E23" s="249"/>
      <c r="F23" s="6">
        <f t="shared" si="13"/>
        <v>886</v>
      </c>
      <c r="G23" s="6">
        <f>COUNT(N23,O23,P23,Q23,R23,#REF!,T23,V23,X23,AA23,AC23, AE23, AG23)</f>
        <v>5</v>
      </c>
      <c r="H23" s="7">
        <f t="shared" si="14"/>
        <v>177.2</v>
      </c>
      <c r="I23" s="3"/>
      <c r="J23" s="3"/>
      <c r="K23" s="52">
        <f t="shared" si="15"/>
        <v>209</v>
      </c>
      <c r="L23" s="90">
        <f t="shared" si="16"/>
        <v>521</v>
      </c>
      <c r="M23" s="157"/>
      <c r="N23" s="123">
        <v>154</v>
      </c>
      <c r="O23" s="123">
        <v>190</v>
      </c>
      <c r="P23" s="123">
        <v>177</v>
      </c>
      <c r="Q23" s="123">
        <v>156</v>
      </c>
      <c r="R23" s="123">
        <v>209</v>
      </c>
      <c r="S23" s="10">
        <f t="shared" si="17"/>
        <v>886</v>
      </c>
      <c r="T23" s="244"/>
      <c r="U23" s="244"/>
      <c r="V23" s="244"/>
      <c r="W23" s="244"/>
      <c r="X23" s="244"/>
      <c r="Y23" s="244"/>
      <c r="Z23" s="56"/>
      <c r="AA23" s="88"/>
      <c r="AB23" s="88"/>
      <c r="AC23" s="88"/>
      <c r="AD23" s="88"/>
      <c r="AE23" s="88"/>
      <c r="AF23" s="88"/>
      <c r="AG23" s="88"/>
      <c r="AH23" s="88"/>
    </row>
    <row r="24" spans="1:34" x14ac:dyDescent="0.3">
      <c r="A24" s="3" t="s">
        <v>184</v>
      </c>
      <c r="B24" s="3">
        <v>17</v>
      </c>
      <c r="C24" s="3" t="s">
        <v>28</v>
      </c>
      <c r="D24" s="11">
        <v>21</v>
      </c>
      <c r="E24" s="249"/>
      <c r="F24" s="6">
        <f t="shared" si="13"/>
        <v>851</v>
      </c>
      <c r="G24" s="6">
        <f>COUNT(N24,O24,P24,Q24,R24,#REF!,T24,V24,X24,AA24,AC24, AE24, AG24)</f>
        <v>5</v>
      </c>
      <c r="H24" s="7">
        <f t="shared" si="14"/>
        <v>170.2</v>
      </c>
      <c r="I24" s="3"/>
      <c r="J24" s="3"/>
      <c r="K24" s="52">
        <f t="shared" si="15"/>
        <v>199</v>
      </c>
      <c r="L24" s="90">
        <f t="shared" si="16"/>
        <v>561</v>
      </c>
      <c r="M24" s="157"/>
      <c r="N24" s="123">
        <v>175</v>
      </c>
      <c r="O24" s="123">
        <v>199</v>
      </c>
      <c r="P24" s="123">
        <v>187</v>
      </c>
      <c r="Q24" s="123">
        <v>151</v>
      </c>
      <c r="R24" s="123">
        <v>139</v>
      </c>
      <c r="S24" s="10">
        <f t="shared" si="17"/>
        <v>851</v>
      </c>
      <c r="T24" s="244"/>
      <c r="U24" s="244"/>
      <c r="V24" s="244"/>
      <c r="W24" s="244"/>
      <c r="X24" s="244"/>
      <c r="Y24" s="244"/>
      <c r="Z24" s="56"/>
      <c r="AA24" s="88"/>
      <c r="AB24" s="88"/>
      <c r="AC24" s="88"/>
      <c r="AD24" s="88"/>
      <c r="AE24" s="88"/>
      <c r="AF24" s="88"/>
      <c r="AG24" s="88"/>
      <c r="AH24" s="88"/>
    </row>
    <row r="25" spans="1:34" x14ac:dyDescent="0.3">
      <c r="A25" s="3" t="s">
        <v>191</v>
      </c>
      <c r="B25" s="3">
        <v>17</v>
      </c>
      <c r="C25" s="3" t="s">
        <v>28</v>
      </c>
      <c r="D25" s="11">
        <v>22</v>
      </c>
      <c r="E25" s="249"/>
      <c r="F25" s="6">
        <f t="shared" si="13"/>
        <v>833</v>
      </c>
      <c r="G25" s="6">
        <f>COUNT(N25,O25,P25,Q25,R25,#REF!,T25,V25,X25,AA25,AC25, AE25, AG25)</f>
        <v>5</v>
      </c>
      <c r="H25" s="7">
        <f t="shared" si="14"/>
        <v>166.6</v>
      </c>
      <c r="I25" s="3"/>
      <c r="J25" s="3"/>
      <c r="K25" s="52">
        <f t="shared" si="15"/>
        <v>180</v>
      </c>
      <c r="L25" s="90">
        <f t="shared" si="16"/>
        <v>499</v>
      </c>
      <c r="M25" s="157"/>
      <c r="N25" s="123">
        <v>180</v>
      </c>
      <c r="O25" s="123">
        <v>165</v>
      </c>
      <c r="P25" s="122">
        <v>154</v>
      </c>
      <c r="Q25" s="123">
        <v>164</v>
      </c>
      <c r="R25" s="123">
        <v>170</v>
      </c>
      <c r="S25" s="10">
        <f t="shared" si="17"/>
        <v>833</v>
      </c>
      <c r="T25" s="244"/>
      <c r="U25" s="244"/>
      <c r="V25" s="244"/>
      <c r="W25" s="244"/>
      <c r="X25" s="244"/>
      <c r="Y25" s="244"/>
      <c r="Z25" s="56"/>
      <c r="AA25" s="88"/>
      <c r="AB25" s="88"/>
      <c r="AC25" s="88"/>
      <c r="AD25" s="88"/>
      <c r="AE25" s="88"/>
      <c r="AF25" s="88"/>
      <c r="AG25" s="88"/>
      <c r="AH25" s="88"/>
    </row>
    <row r="26" spans="1:34" x14ac:dyDescent="0.3">
      <c r="A26" s="3" t="s">
        <v>267</v>
      </c>
      <c r="B26" s="3">
        <v>17</v>
      </c>
      <c r="C26" s="3" t="s">
        <v>28</v>
      </c>
      <c r="D26" s="11">
        <v>23</v>
      </c>
      <c r="E26" s="249"/>
      <c r="F26" s="6">
        <f t="shared" si="13"/>
        <v>813</v>
      </c>
      <c r="G26" s="6">
        <f>COUNT(N26,O26,P26,Q26,R26,#REF!,T26,V26,X26,AA26,AC26, AE26, AG26)</f>
        <v>5</v>
      </c>
      <c r="H26" s="7">
        <f t="shared" si="14"/>
        <v>162.6</v>
      </c>
      <c r="I26" s="3"/>
      <c r="J26" s="3"/>
      <c r="K26" s="52">
        <f t="shared" si="15"/>
        <v>200</v>
      </c>
      <c r="L26" s="90">
        <f t="shared" si="16"/>
        <v>453</v>
      </c>
      <c r="M26" s="157"/>
      <c r="N26" s="123">
        <v>167</v>
      </c>
      <c r="O26" s="123">
        <v>127</v>
      </c>
      <c r="P26" s="122">
        <v>159</v>
      </c>
      <c r="Q26" s="123">
        <v>200</v>
      </c>
      <c r="R26" s="123">
        <v>160</v>
      </c>
      <c r="S26" s="10">
        <f t="shared" si="17"/>
        <v>813</v>
      </c>
      <c r="T26" s="244"/>
      <c r="U26" s="244"/>
      <c r="V26" s="244"/>
      <c r="W26" s="244"/>
      <c r="X26" s="244"/>
      <c r="Y26" s="244"/>
      <c r="Z26" s="56"/>
      <c r="AA26" s="88"/>
      <c r="AB26" s="88"/>
      <c r="AC26" s="88"/>
      <c r="AD26" s="88"/>
      <c r="AE26" s="88"/>
      <c r="AF26" s="88"/>
      <c r="AG26" s="88"/>
      <c r="AH26" s="88"/>
    </row>
    <row r="27" spans="1:34" x14ac:dyDescent="0.3">
      <c r="A27" s="3" t="s">
        <v>210</v>
      </c>
      <c r="B27" s="3">
        <v>17</v>
      </c>
      <c r="C27" s="3" t="s">
        <v>28</v>
      </c>
      <c r="D27" s="11">
        <v>24</v>
      </c>
      <c r="E27" s="249"/>
      <c r="F27" s="6">
        <f t="shared" si="13"/>
        <v>812</v>
      </c>
      <c r="G27" s="6">
        <f>COUNT(N27,O27,P27,Q27,R27,#REF!,T27,V27,X27,AA27,AC27, AE27, AG27)</f>
        <v>5</v>
      </c>
      <c r="H27" s="7">
        <f t="shared" si="14"/>
        <v>162.4</v>
      </c>
      <c r="I27" s="3"/>
      <c r="J27" s="3"/>
      <c r="K27" s="52">
        <f t="shared" si="15"/>
        <v>185</v>
      </c>
      <c r="L27" s="90">
        <f t="shared" si="16"/>
        <v>470</v>
      </c>
      <c r="M27" s="157"/>
      <c r="N27" s="123">
        <v>158</v>
      </c>
      <c r="O27" s="123">
        <v>144</v>
      </c>
      <c r="P27" s="122">
        <v>168</v>
      </c>
      <c r="Q27" s="123">
        <v>185</v>
      </c>
      <c r="R27" s="123">
        <v>157</v>
      </c>
      <c r="S27" s="10">
        <f t="shared" si="17"/>
        <v>812</v>
      </c>
      <c r="T27" s="244"/>
      <c r="U27" s="244"/>
      <c r="V27" s="244"/>
      <c r="W27" s="244"/>
      <c r="X27" s="244"/>
      <c r="Y27" s="244"/>
      <c r="Z27" s="56"/>
      <c r="AA27" s="88"/>
      <c r="AB27" s="88"/>
      <c r="AC27" s="88"/>
      <c r="AD27" s="88"/>
      <c r="AE27" s="88"/>
      <c r="AF27" s="88"/>
      <c r="AG27" s="88"/>
      <c r="AH27" s="88"/>
    </row>
    <row r="28" spans="1:34" x14ac:dyDescent="0.3">
      <c r="A28" s="3" t="s">
        <v>668</v>
      </c>
      <c r="B28" s="3">
        <v>17</v>
      </c>
      <c r="C28" s="3" t="s">
        <v>28</v>
      </c>
      <c r="D28" s="11">
        <v>25</v>
      </c>
      <c r="E28" s="249"/>
      <c r="F28" s="6">
        <f t="shared" si="13"/>
        <v>802</v>
      </c>
      <c r="G28" s="6">
        <f>COUNT(N28,O28,P28,Q28,R28,#REF!,T28,V28,X28,AA28,AC28, AE28, AG28)</f>
        <v>5</v>
      </c>
      <c r="H28" s="7">
        <f t="shared" si="14"/>
        <v>160.4</v>
      </c>
      <c r="I28" s="3"/>
      <c r="J28" s="3"/>
      <c r="K28" s="52">
        <f t="shared" si="15"/>
        <v>193</v>
      </c>
      <c r="L28" s="90">
        <f t="shared" si="16"/>
        <v>457</v>
      </c>
      <c r="M28" s="157"/>
      <c r="N28" s="123">
        <v>127</v>
      </c>
      <c r="O28" s="123">
        <v>158</v>
      </c>
      <c r="P28" s="122">
        <v>172</v>
      </c>
      <c r="Q28" s="123">
        <v>152</v>
      </c>
      <c r="R28" s="123">
        <v>193</v>
      </c>
      <c r="S28" s="10">
        <f t="shared" si="17"/>
        <v>802</v>
      </c>
      <c r="T28" s="244"/>
      <c r="U28" s="244"/>
      <c r="V28" s="244"/>
      <c r="W28" s="244"/>
      <c r="X28" s="244"/>
      <c r="Y28" s="244"/>
      <c r="Z28" s="56"/>
      <c r="AA28" s="88"/>
      <c r="AB28" s="88"/>
      <c r="AC28" s="88"/>
      <c r="AD28" s="88"/>
      <c r="AE28" s="88"/>
      <c r="AF28" s="88"/>
      <c r="AG28" s="88"/>
      <c r="AH28" s="88"/>
    </row>
    <row r="29" spans="1:34" x14ac:dyDescent="0.3">
      <c r="A29" s="3" t="s">
        <v>669</v>
      </c>
      <c r="B29" s="3">
        <v>17</v>
      </c>
      <c r="C29" s="3" t="s">
        <v>28</v>
      </c>
      <c r="D29" s="11">
        <v>26</v>
      </c>
      <c r="E29" s="249"/>
      <c r="F29" s="6">
        <f t="shared" si="13"/>
        <v>794</v>
      </c>
      <c r="G29" s="6">
        <f>COUNT(N29,O29,P29,Q29,R29,#REF!,T29,V29,X29,AA29,AC29, AE29, AG29)</f>
        <v>5</v>
      </c>
      <c r="H29" s="7">
        <f t="shared" si="14"/>
        <v>158.80000000000001</v>
      </c>
      <c r="I29" s="3"/>
      <c r="J29" s="3"/>
      <c r="K29" s="52">
        <f t="shared" si="15"/>
        <v>186</v>
      </c>
      <c r="L29" s="90">
        <f t="shared" si="16"/>
        <v>440</v>
      </c>
      <c r="M29" s="157"/>
      <c r="N29" s="123">
        <v>169</v>
      </c>
      <c r="O29" s="123">
        <v>124</v>
      </c>
      <c r="P29" s="122">
        <v>147</v>
      </c>
      <c r="Q29" s="123">
        <v>186</v>
      </c>
      <c r="R29" s="123">
        <v>168</v>
      </c>
      <c r="S29" s="10">
        <f t="shared" si="17"/>
        <v>794</v>
      </c>
      <c r="T29" s="244"/>
      <c r="U29" s="244"/>
      <c r="V29" s="244"/>
      <c r="W29" s="244"/>
      <c r="X29" s="244"/>
      <c r="Y29" s="244"/>
      <c r="Z29" s="56"/>
      <c r="AA29" s="88"/>
      <c r="AB29" s="88"/>
      <c r="AC29" s="88"/>
      <c r="AD29" s="88"/>
      <c r="AE29" s="88"/>
      <c r="AF29" s="88"/>
      <c r="AG29" s="88"/>
      <c r="AH29" s="88"/>
    </row>
    <row r="30" spans="1:34" x14ac:dyDescent="0.3">
      <c r="A30" s="3" t="s">
        <v>335</v>
      </c>
      <c r="B30" s="3">
        <v>17</v>
      </c>
      <c r="C30" s="3" t="s">
        <v>28</v>
      </c>
      <c r="D30" s="11">
        <v>27</v>
      </c>
      <c r="E30" s="249"/>
      <c r="F30" s="6">
        <f t="shared" si="13"/>
        <v>787</v>
      </c>
      <c r="G30" s="6">
        <f>COUNT(N30,O30,P30,Q30,R30,#REF!,T30,V30,X30,AA30,AC30, AE30, AG30)</f>
        <v>5</v>
      </c>
      <c r="H30" s="7">
        <f t="shared" si="14"/>
        <v>157.4</v>
      </c>
      <c r="I30" s="3"/>
      <c r="J30" s="3"/>
      <c r="K30" s="52">
        <f t="shared" si="15"/>
        <v>164</v>
      </c>
      <c r="L30" s="90">
        <f t="shared" si="16"/>
        <v>465</v>
      </c>
      <c r="M30" s="157"/>
      <c r="N30" s="123">
        <v>159</v>
      </c>
      <c r="O30" s="123">
        <v>145</v>
      </c>
      <c r="P30" s="122">
        <v>161</v>
      </c>
      <c r="Q30" s="123">
        <v>164</v>
      </c>
      <c r="R30" s="123">
        <v>158</v>
      </c>
      <c r="S30" s="10">
        <f t="shared" si="17"/>
        <v>787</v>
      </c>
      <c r="T30" s="244"/>
      <c r="U30" s="244"/>
      <c r="V30" s="244"/>
      <c r="W30" s="244"/>
      <c r="X30" s="244"/>
      <c r="Y30" s="244"/>
      <c r="Z30" s="56"/>
      <c r="AA30" s="88"/>
      <c r="AB30" s="88"/>
      <c r="AC30" s="88"/>
      <c r="AD30" s="88"/>
      <c r="AE30" s="88"/>
      <c r="AF30" s="88"/>
      <c r="AG30" s="88"/>
      <c r="AH30" s="88"/>
    </row>
    <row r="31" spans="1:34" x14ac:dyDescent="0.3">
      <c r="A31" s="3" t="s">
        <v>456</v>
      </c>
      <c r="B31" s="3">
        <v>17</v>
      </c>
      <c r="C31" s="3" t="s">
        <v>28</v>
      </c>
      <c r="D31" s="11">
        <v>28</v>
      </c>
      <c r="E31" s="249"/>
      <c r="F31" s="6">
        <f t="shared" si="13"/>
        <v>741</v>
      </c>
      <c r="G31" s="6">
        <f>COUNT(N31,O31,P31,Q31,R31,#REF!,T31,V31,X31,AA31,AC31, AE31, AG31)</f>
        <v>5</v>
      </c>
      <c r="H31" s="7">
        <f t="shared" si="14"/>
        <v>148.19999999999999</v>
      </c>
      <c r="I31" s="3"/>
      <c r="J31" s="3"/>
      <c r="K31" s="52">
        <f t="shared" si="15"/>
        <v>168</v>
      </c>
      <c r="L31" s="90">
        <f t="shared" si="16"/>
        <v>453</v>
      </c>
      <c r="M31" s="157"/>
      <c r="N31" s="123">
        <v>168</v>
      </c>
      <c r="O31" s="123">
        <v>149</v>
      </c>
      <c r="P31" s="122">
        <v>136</v>
      </c>
      <c r="Q31" s="123">
        <v>155</v>
      </c>
      <c r="R31" s="123">
        <v>133</v>
      </c>
      <c r="S31" s="10">
        <f t="shared" si="17"/>
        <v>741</v>
      </c>
      <c r="T31" s="244"/>
      <c r="U31" s="244"/>
      <c r="V31" s="244"/>
      <c r="W31" s="244"/>
      <c r="X31" s="244"/>
      <c r="Y31" s="244"/>
      <c r="Z31" s="56"/>
      <c r="AA31" s="88"/>
      <c r="AB31" s="88"/>
      <c r="AC31" s="88"/>
      <c r="AD31" s="88"/>
      <c r="AE31" s="88"/>
      <c r="AF31" s="88"/>
      <c r="AG31" s="88"/>
      <c r="AH31" s="88"/>
    </row>
    <row r="32" spans="1:34" x14ac:dyDescent="0.3">
      <c r="A32" s="3" t="s">
        <v>670</v>
      </c>
      <c r="B32" s="3">
        <v>17</v>
      </c>
      <c r="C32" s="3" t="s">
        <v>28</v>
      </c>
      <c r="D32" s="11">
        <v>29</v>
      </c>
      <c r="E32" s="249"/>
      <c r="F32" s="6">
        <f t="shared" si="13"/>
        <v>723</v>
      </c>
      <c r="G32" s="6">
        <f>COUNT(N32,O32,P32,Q32,R32,#REF!,T32,V32,X32,AA32,AC32, AE32, AG32)</f>
        <v>5</v>
      </c>
      <c r="H32" s="7">
        <f t="shared" si="14"/>
        <v>144.6</v>
      </c>
      <c r="I32" s="3"/>
      <c r="J32" s="3"/>
      <c r="K32" s="52">
        <f t="shared" si="15"/>
        <v>174</v>
      </c>
      <c r="L32" s="90">
        <f t="shared" si="16"/>
        <v>411</v>
      </c>
      <c r="M32" s="157"/>
      <c r="N32" s="123">
        <v>167</v>
      </c>
      <c r="O32" s="123">
        <v>126</v>
      </c>
      <c r="P32" s="122">
        <v>118</v>
      </c>
      <c r="Q32" s="123">
        <v>138</v>
      </c>
      <c r="R32" s="123">
        <v>174</v>
      </c>
      <c r="S32" s="10">
        <f t="shared" si="17"/>
        <v>723</v>
      </c>
      <c r="T32" s="88"/>
      <c r="U32" s="88"/>
      <c r="V32" s="88"/>
      <c r="W32" s="88"/>
      <c r="X32" s="88"/>
      <c r="Y32" s="88"/>
      <c r="Z32" s="250"/>
      <c r="AA32" s="88"/>
      <c r="AB32" s="88"/>
      <c r="AC32" s="88"/>
      <c r="AD32" s="88"/>
      <c r="AE32" s="88"/>
      <c r="AF32" s="88"/>
      <c r="AG32" s="88"/>
      <c r="AH32" s="88"/>
    </row>
    <row r="33" spans="1:34" x14ac:dyDescent="0.3">
      <c r="F33" s="6">
        <f>SUM(F4:F32)</f>
        <v>35427</v>
      </c>
      <c r="G33" s="6">
        <f>SUM(G4:G32)</f>
        <v>189</v>
      </c>
      <c r="H33" s="7">
        <f>F33/G33</f>
        <v>187.44444444444446</v>
      </c>
      <c r="N33" s="222">
        <f>AVERAGE(N4:N32)</f>
        <v>180.37931034482759</v>
      </c>
      <c r="O33" s="222">
        <f t="shared" ref="O33:X33" si="18">AVERAGE(O4:O32)</f>
        <v>181.27586206896552</v>
      </c>
      <c r="P33" s="222">
        <f t="shared" si="18"/>
        <v>184.55172413793105</v>
      </c>
      <c r="Q33" s="222">
        <f t="shared" si="18"/>
        <v>181.31034482758622</v>
      </c>
      <c r="R33" s="222">
        <f t="shared" si="18"/>
        <v>181.82758620689654</v>
      </c>
      <c r="T33" s="222">
        <f t="shared" si="18"/>
        <v>198.58333333333334</v>
      </c>
      <c r="V33" s="222">
        <f t="shared" si="18"/>
        <v>204.91666666666666</v>
      </c>
      <c r="X33" s="222">
        <f t="shared" si="18"/>
        <v>203.16666666666666</v>
      </c>
      <c r="AA33" s="222">
        <f>AVERAGE(AA4:AA32)</f>
        <v>209.5</v>
      </c>
      <c r="AC33" s="222">
        <f>AVERAGE(AC4:AC32)</f>
        <v>208</v>
      </c>
      <c r="AE33" s="222">
        <f>AVERAGE(AE4:AE32)</f>
        <v>244.5</v>
      </c>
      <c r="AG33" s="222">
        <f>AVERAGE(AG4:AG32)</f>
        <v>226</v>
      </c>
    </row>
    <row r="35" spans="1:34" x14ac:dyDescent="0.3">
      <c r="A35" s="587" t="s">
        <v>54</v>
      </c>
      <c r="B35" s="587"/>
      <c r="C35" s="587"/>
      <c r="D35" s="587"/>
      <c r="E35" s="587"/>
      <c r="F35" s="587"/>
      <c r="G35" s="587"/>
      <c r="H35" s="587"/>
      <c r="I35" s="587"/>
      <c r="J35" s="587"/>
      <c r="K35" s="587"/>
      <c r="L35" s="587"/>
      <c r="M35" s="587"/>
      <c r="N35" s="587"/>
      <c r="O35" s="587"/>
      <c r="P35" s="587"/>
      <c r="Q35" s="587"/>
      <c r="R35" s="587"/>
      <c r="S35" s="587"/>
      <c r="T35" s="587"/>
      <c r="U35" s="587"/>
      <c r="V35" s="587"/>
      <c r="W35" s="587"/>
      <c r="X35" s="587"/>
      <c r="Y35" s="587"/>
      <c r="Z35" s="587"/>
      <c r="AA35" s="587"/>
      <c r="AB35" s="587"/>
      <c r="AC35" s="587"/>
      <c r="AD35" s="587"/>
      <c r="AE35" s="587"/>
      <c r="AF35" s="587"/>
      <c r="AG35" s="587"/>
      <c r="AH35" s="587"/>
    </row>
    <row r="36" spans="1:34" x14ac:dyDescent="0.3">
      <c r="A36" s="587"/>
      <c r="B36" s="587"/>
      <c r="C36" s="587"/>
      <c r="D36" s="587"/>
      <c r="E36" s="587"/>
      <c r="F36" s="587"/>
      <c r="G36" s="587"/>
      <c r="H36" s="587"/>
      <c r="I36" s="587"/>
      <c r="J36" s="587"/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7"/>
      <c r="W36" s="587"/>
      <c r="X36" s="587"/>
      <c r="Y36" s="587"/>
      <c r="Z36" s="587"/>
      <c r="AA36" s="587"/>
      <c r="AB36" s="587"/>
      <c r="AC36" s="587"/>
      <c r="AD36" s="587"/>
      <c r="AE36" s="587"/>
      <c r="AF36" s="587"/>
      <c r="AG36" s="587"/>
      <c r="AH36" s="587"/>
    </row>
    <row r="37" spans="1:34" x14ac:dyDescent="0.3">
      <c r="A37" s="10" t="s">
        <v>0</v>
      </c>
      <c r="B37" s="10"/>
      <c r="C37" s="10"/>
      <c r="D37" s="10" t="s">
        <v>2</v>
      </c>
      <c r="E37" s="10" t="s">
        <v>3</v>
      </c>
      <c r="F37" s="11" t="s">
        <v>4</v>
      </c>
      <c r="G37" s="10" t="s">
        <v>5</v>
      </c>
      <c r="H37" s="10" t="s">
        <v>6</v>
      </c>
      <c r="I37" s="1" t="s">
        <v>23</v>
      </c>
      <c r="J37" s="1" t="s">
        <v>24</v>
      </c>
      <c r="K37" s="1" t="s">
        <v>25</v>
      </c>
      <c r="L37" s="1" t="s">
        <v>26</v>
      </c>
      <c r="M37" s="10" t="s">
        <v>9</v>
      </c>
      <c r="N37" s="10">
        <v>1</v>
      </c>
      <c r="O37" s="10">
        <v>2</v>
      </c>
      <c r="P37" s="10">
        <v>3</v>
      </c>
      <c r="Q37" s="10">
        <v>4</v>
      </c>
      <c r="R37" s="10">
        <v>5</v>
      </c>
      <c r="S37" s="10" t="s">
        <v>8</v>
      </c>
      <c r="T37" s="10">
        <v>6</v>
      </c>
      <c r="U37" s="10" t="s">
        <v>7</v>
      </c>
      <c r="V37" s="10">
        <v>7</v>
      </c>
      <c r="W37" s="10" t="s">
        <v>7</v>
      </c>
      <c r="X37" s="10">
        <v>8</v>
      </c>
      <c r="Y37" s="10" t="s">
        <v>7</v>
      </c>
      <c r="Z37" s="10" t="s">
        <v>8</v>
      </c>
      <c r="AA37" s="10">
        <v>9</v>
      </c>
      <c r="AB37" s="10"/>
      <c r="AC37" s="10">
        <v>10</v>
      </c>
      <c r="AD37" s="10"/>
      <c r="AE37" s="10">
        <v>11</v>
      </c>
      <c r="AF37" s="10"/>
      <c r="AG37" s="10">
        <v>12</v>
      </c>
      <c r="AH37" s="10"/>
    </row>
    <row r="38" spans="1:34" x14ac:dyDescent="0.3">
      <c r="A38" s="3" t="s">
        <v>155</v>
      </c>
      <c r="B38" s="3">
        <v>17</v>
      </c>
      <c r="C38" s="3" t="s">
        <v>28</v>
      </c>
      <c r="D38" s="10">
        <v>1</v>
      </c>
      <c r="E38" s="303">
        <v>200</v>
      </c>
      <c r="F38" s="11">
        <f t="shared" ref="F38:F47" si="19">SUM(N38:R38)+T38+V38+X38+AA38+AC38+AE38+AG38</f>
        <v>1969</v>
      </c>
      <c r="G38" s="10">
        <f>COUNT(N38,O38,P38,Q38,R38,#REF!,T38,V38,X38,AA38,AC38,AE38,AG38)</f>
        <v>12</v>
      </c>
      <c r="H38" s="15">
        <f t="shared" ref="H38:H47" si="20">F38/G38</f>
        <v>164.08333333333334</v>
      </c>
      <c r="I38" s="159">
        <f t="shared" ref="I38:I47" si="21">((SUM(U38+W38+Y38))/30)+(COUNTIFS(AB38,"W")+(COUNTIFS(AD38,"W")+(COUNTIFS(AF38,"W")+(COUNTIFS(AH38,"W")))))</f>
        <v>5</v>
      </c>
      <c r="J38" s="159">
        <f t="shared" ref="J38:J47" si="22">(3-(SUM(U38+W38+Y38)/30))+(COUNTIFS(AB38,"L"))+(COUNTIFS(AD38,"L"))+(COUNTIFS(AF38,"L"))+(COUNTIFS(AH38,"L"))</f>
        <v>2</v>
      </c>
      <c r="K38" s="52">
        <f t="shared" ref="K38:K47" si="23">MAX(N38,O38,P38,Q38,R38,T38,V38,X38,AA38,AC38,AE38,AG38)</f>
        <v>201</v>
      </c>
      <c r="L38" s="90">
        <f t="shared" ref="L38:L47" si="24">MAX((SUM(N38:P38)), (SUM(T38,V38,X38)), (SUM(AA38,AC38,AE38)), (SUM(AE38,AG38,AC38)))</f>
        <v>521</v>
      </c>
      <c r="M38" s="182">
        <v>35</v>
      </c>
      <c r="N38" s="90">
        <v>137</v>
      </c>
      <c r="O38" s="90">
        <v>160</v>
      </c>
      <c r="P38" s="90">
        <v>197</v>
      </c>
      <c r="Q38" s="90">
        <v>189</v>
      </c>
      <c r="R38" s="90">
        <v>171</v>
      </c>
      <c r="S38" s="10">
        <f t="shared" ref="S38:S47" si="25">SUM(N38:R38)+(M38*5)</f>
        <v>1029</v>
      </c>
      <c r="T38" s="90">
        <v>152</v>
      </c>
      <c r="U38" s="90">
        <v>30</v>
      </c>
      <c r="V38" s="90">
        <v>159</v>
      </c>
      <c r="W38" s="90">
        <v>0</v>
      </c>
      <c r="X38" s="90">
        <v>128</v>
      </c>
      <c r="Y38" s="90">
        <v>0</v>
      </c>
      <c r="Z38" s="10">
        <f t="shared" ref="Z38:Z47" si="26">SUM(S38:Y38)+(M38*3)</f>
        <v>1603</v>
      </c>
      <c r="AA38" s="95">
        <v>155</v>
      </c>
      <c r="AB38" s="95" t="s">
        <v>23</v>
      </c>
      <c r="AC38" s="95">
        <v>201</v>
      </c>
      <c r="AD38" s="95" t="s">
        <v>23</v>
      </c>
      <c r="AE38" s="90">
        <v>154</v>
      </c>
      <c r="AF38" s="95" t="s">
        <v>23</v>
      </c>
      <c r="AG38" s="90">
        <v>166</v>
      </c>
      <c r="AH38" s="95" t="s">
        <v>23</v>
      </c>
    </row>
    <row r="39" spans="1:34" x14ac:dyDescent="0.3">
      <c r="A39" s="3" t="s">
        <v>171</v>
      </c>
      <c r="B39" s="3">
        <v>17</v>
      </c>
      <c r="C39" s="3" t="s">
        <v>28</v>
      </c>
      <c r="D39" s="10">
        <v>2</v>
      </c>
      <c r="E39" s="303">
        <v>100</v>
      </c>
      <c r="F39" s="11">
        <f t="shared" si="19"/>
        <v>1334</v>
      </c>
      <c r="G39" s="10">
        <f>COUNT(N39,O39,P39,Q39,R39,#REF!,T39,V39,X39,AA39,AC39,AE39,AG39)</f>
        <v>9</v>
      </c>
      <c r="H39" s="15">
        <f t="shared" si="20"/>
        <v>148.22222222222223</v>
      </c>
      <c r="I39" s="159">
        <f t="shared" si="21"/>
        <v>3</v>
      </c>
      <c r="J39" s="159">
        <f t="shared" si="22"/>
        <v>1</v>
      </c>
      <c r="K39" s="52">
        <f t="shared" si="23"/>
        <v>187</v>
      </c>
      <c r="L39" s="90">
        <f t="shared" si="24"/>
        <v>480</v>
      </c>
      <c r="M39" s="182">
        <v>49</v>
      </c>
      <c r="N39" s="90">
        <v>98</v>
      </c>
      <c r="O39" s="90">
        <v>161</v>
      </c>
      <c r="P39" s="90">
        <v>123</v>
      </c>
      <c r="Q39" s="90">
        <v>138</v>
      </c>
      <c r="R39" s="90">
        <v>187</v>
      </c>
      <c r="S39" s="10">
        <f t="shared" si="25"/>
        <v>952</v>
      </c>
      <c r="T39" s="90">
        <v>168</v>
      </c>
      <c r="U39" s="90">
        <v>30</v>
      </c>
      <c r="V39" s="90">
        <v>151</v>
      </c>
      <c r="W39" s="90">
        <v>30</v>
      </c>
      <c r="X39" s="90">
        <v>161</v>
      </c>
      <c r="Y39" s="90">
        <v>30</v>
      </c>
      <c r="Z39" s="10">
        <f t="shared" si="26"/>
        <v>1669</v>
      </c>
      <c r="AA39" s="95"/>
      <c r="AB39" s="95"/>
      <c r="AC39" s="95"/>
      <c r="AD39" s="95"/>
      <c r="AE39" s="90"/>
      <c r="AF39" s="95"/>
      <c r="AG39" s="90">
        <v>147</v>
      </c>
      <c r="AH39" s="95" t="s">
        <v>24</v>
      </c>
    </row>
    <row r="40" spans="1:34" x14ac:dyDescent="0.3">
      <c r="A40" s="3" t="s">
        <v>119</v>
      </c>
      <c r="B40" s="3">
        <v>17</v>
      </c>
      <c r="C40" s="3" t="s">
        <v>28</v>
      </c>
      <c r="D40" s="10">
        <v>3</v>
      </c>
      <c r="E40" s="303">
        <v>50</v>
      </c>
      <c r="F40" s="11">
        <f t="shared" si="19"/>
        <v>1637</v>
      </c>
      <c r="G40" s="10">
        <f>COUNT(N40,O40,P40,Q40,R40,#REF!,T40,V40,X40,AA40,AC40,AE40,AG40)</f>
        <v>9</v>
      </c>
      <c r="H40" s="15">
        <f t="shared" si="20"/>
        <v>181.88888888888889</v>
      </c>
      <c r="I40" s="159">
        <f t="shared" si="21"/>
        <v>2</v>
      </c>
      <c r="J40" s="159">
        <f t="shared" si="22"/>
        <v>2</v>
      </c>
      <c r="K40" s="52">
        <f t="shared" si="23"/>
        <v>212</v>
      </c>
      <c r="L40" s="90">
        <f t="shared" si="24"/>
        <v>584</v>
      </c>
      <c r="M40" s="182">
        <v>12</v>
      </c>
      <c r="N40" s="90">
        <v>202</v>
      </c>
      <c r="O40" s="90">
        <v>212</v>
      </c>
      <c r="P40" s="90">
        <v>170</v>
      </c>
      <c r="Q40" s="90">
        <v>166</v>
      </c>
      <c r="R40" s="90">
        <v>184</v>
      </c>
      <c r="S40" s="10">
        <f t="shared" si="25"/>
        <v>994</v>
      </c>
      <c r="T40" s="90">
        <v>199</v>
      </c>
      <c r="U40" s="90">
        <v>30</v>
      </c>
      <c r="V40" s="90">
        <v>192</v>
      </c>
      <c r="W40" s="90">
        <v>30</v>
      </c>
      <c r="X40" s="90">
        <v>148</v>
      </c>
      <c r="Y40" s="90">
        <v>0</v>
      </c>
      <c r="Z40" s="10">
        <f t="shared" si="26"/>
        <v>1629</v>
      </c>
      <c r="AA40" s="90"/>
      <c r="AB40" s="95"/>
      <c r="AC40" s="90"/>
      <c r="AD40" s="90"/>
      <c r="AE40" s="90">
        <v>164</v>
      </c>
      <c r="AF40" s="95" t="s">
        <v>24</v>
      </c>
      <c r="AG40" s="92"/>
      <c r="AH40" s="92"/>
    </row>
    <row r="41" spans="1:34" x14ac:dyDescent="0.3">
      <c r="A41" s="3" t="s">
        <v>170</v>
      </c>
      <c r="B41" s="3">
        <v>17</v>
      </c>
      <c r="C41" s="3" t="s">
        <v>28</v>
      </c>
      <c r="D41" s="10">
        <v>4</v>
      </c>
      <c r="E41" s="303">
        <v>40</v>
      </c>
      <c r="F41" s="11">
        <f t="shared" si="19"/>
        <v>1585</v>
      </c>
      <c r="G41" s="10">
        <f>COUNT(N41,O41,P41,Q41,R41,#REF!,T41,V41,X41,AA41,AC41,AE41,AG41)</f>
        <v>9</v>
      </c>
      <c r="H41" s="15">
        <f t="shared" si="20"/>
        <v>176.11111111111111</v>
      </c>
      <c r="I41" s="159">
        <f t="shared" si="21"/>
        <v>2</v>
      </c>
      <c r="J41" s="159">
        <f t="shared" si="22"/>
        <v>2</v>
      </c>
      <c r="K41" s="52">
        <f t="shared" si="23"/>
        <v>215</v>
      </c>
      <c r="L41" s="90">
        <f t="shared" si="24"/>
        <v>571</v>
      </c>
      <c r="M41" s="182">
        <v>17</v>
      </c>
      <c r="N41" s="90">
        <v>215</v>
      </c>
      <c r="O41" s="90">
        <v>146</v>
      </c>
      <c r="P41" s="90">
        <v>177</v>
      </c>
      <c r="Q41" s="90">
        <v>160</v>
      </c>
      <c r="R41" s="90">
        <v>163</v>
      </c>
      <c r="S41" s="10">
        <f t="shared" si="25"/>
        <v>946</v>
      </c>
      <c r="T41" s="90">
        <v>199</v>
      </c>
      <c r="U41" s="90">
        <v>30</v>
      </c>
      <c r="V41" s="90">
        <v>179</v>
      </c>
      <c r="W41" s="90">
        <v>0</v>
      </c>
      <c r="X41" s="90">
        <v>193</v>
      </c>
      <c r="Y41" s="90">
        <v>30</v>
      </c>
      <c r="Z41" s="10">
        <f t="shared" si="26"/>
        <v>1628</v>
      </c>
      <c r="AA41" s="90"/>
      <c r="AB41" s="95"/>
      <c r="AC41" s="90">
        <v>153</v>
      </c>
      <c r="AD41" s="95" t="s">
        <v>24</v>
      </c>
      <c r="AE41" s="92"/>
      <c r="AF41" s="92"/>
      <c r="AG41" s="92"/>
      <c r="AH41" s="92"/>
    </row>
    <row r="42" spans="1:34" x14ac:dyDescent="0.3">
      <c r="A42" s="3" t="s">
        <v>553</v>
      </c>
      <c r="B42" s="3">
        <v>17</v>
      </c>
      <c r="C42" s="3" t="s">
        <v>28</v>
      </c>
      <c r="D42" s="10">
        <v>5</v>
      </c>
      <c r="E42" s="303">
        <v>30</v>
      </c>
      <c r="F42" s="11">
        <f t="shared" si="19"/>
        <v>1543</v>
      </c>
      <c r="G42" s="10">
        <f>COUNT(N42,O42,P42,Q42,R42,#REF!,T42,V42,X42,AA42,AC42,AE42,AG42)</f>
        <v>9</v>
      </c>
      <c r="H42" s="15">
        <f t="shared" si="20"/>
        <v>171.44444444444446</v>
      </c>
      <c r="I42" s="159">
        <f t="shared" si="21"/>
        <v>2</v>
      </c>
      <c r="J42" s="159">
        <f t="shared" si="22"/>
        <v>2</v>
      </c>
      <c r="K42" s="52">
        <f t="shared" si="23"/>
        <v>219</v>
      </c>
      <c r="L42" s="90">
        <f t="shared" si="24"/>
        <v>507</v>
      </c>
      <c r="M42" s="182">
        <v>21</v>
      </c>
      <c r="N42" s="90">
        <v>143</v>
      </c>
      <c r="O42" s="90">
        <v>170</v>
      </c>
      <c r="P42" s="90">
        <v>180</v>
      </c>
      <c r="Q42" s="90">
        <v>168</v>
      </c>
      <c r="R42" s="90">
        <v>219</v>
      </c>
      <c r="S42" s="10">
        <f t="shared" si="25"/>
        <v>985</v>
      </c>
      <c r="T42" s="89">
        <v>135</v>
      </c>
      <c r="U42" s="89">
        <v>0</v>
      </c>
      <c r="V42" s="89">
        <v>184</v>
      </c>
      <c r="W42" s="89">
        <v>30</v>
      </c>
      <c r="X42" s="89">
        <v>188</v>
      </c>
      <c r="Y42" s="89">
        <v>30</v>
      </c>
      <c r="Z42" s="10">
        <f t="shared" si="26"/>
        <v>1615</v>
      </c>
      <c r="AA42" s="90">
        <v>156</v>
      </c>
      <c r="AB42" s="95" t="s">
        <v>24</v>
      </c>
      <c r="AC42" s="92"/>
      <c r="AD42" s="92"/>
      <c r="AE42" s="92"/>
      <c r="AF42" s="92"/>
      <c r="AG42" s="92"/>
      <c r="AH42" s="92"/>
    </row>
    <row r="43" spans="1:34" x14ac:dyDescent="0.3">
      <c r="A43" s="12" t="s">
        <v>287</v>
      </c>
      <c r="B43" s="3">
        <v>17</v>
      </c>
      <c r="C43" s="3" t="s">
        <v>28</v>
      </c>
      <c r="D43" s="10">
        <v>6</v>
      </c>
      <c r="E43" s="268"/>
      <c r="F43" s="11">
        <f t="shared" si="19"/>
        <v>1298</v>
      </c>
      <c r="G43" s="10">
        <f>COUNT(N43,O43,P43,Q43,R43,#REF!,T43,V43,X43,AA43,AC43,AE43,AG43)</f>
        <v>8</v>
      </c>
      <c r="H43" s="15">
        <f t="shared" si="20"/>
        <v>162.25</v>
      </c>
      <c r="I43" s="159">
        <f t="shared" si="21"/>
        <v>1</v>
      </c>
      <c r="J43" s="159">
        <f t="shared" si="22"/>
        <v>2</v>
      </c>
      <c r="K43" s="52">
        <f t="shared" si="23"/>
        <v>189</v>
      </c>
      <c r="L43" s="90">
        <f t="shared" si="24"/>
        <v>494</v>
      </c>
      <c r="M43" s="183">
        <v>32</v>
      </c>
      <c r="N43" s="91">
        <v>187</v>
      </c>
      <c r="O43" s="91">
        <v>131</v>
      </c>
      <c r="P43" s="91">
        <v>176</v>
      </c>
      <c r="Q43" s="91">
        <v>167</v>
      </c>
      <c r="R43" s="91">
        <v>178</v>
      </c>
      <c r="S43" s="10">
        <f t="shared" si="25"/>
        <v>999</v>
      </c>
      <c r="T43" s="91">
        <v>147</v>
      </c>
      <c r="U43" s="91">
        <v>0</v>
      </c>
      <c r="V43" s="91">
        <v>189</v>
      </c>
      <c r="W43" s="91">
        <v>30</v>
      </c>
      <c r="X43" s="91">
        <v>123</v>
      </c>
      <c r="Y43" s="90">
        <v>0</v>
      </c>
      <c r="Z43" s="10">
        <f t="shared" si="26"/>
        <v>1584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283</v>
      </c>
      <c r="B44" s="3">
        <v>17</v>
      </c>
      <c r="C44" s="3" t="s">
        <v>28</v>
      </c>
      <c r="D44" s="10">
        <v>7</v>
      </c>
      <c r="E44" s="268"/>
      <c r="F44" s="11">
        <f t="shared" si="19"/>
        <v>1485</v>
      </c>
      <c r="G44" s="10">
        <f>COUNT(N44,O44,P44,Q44,R44,#REF!,T44,V44,X44,AA44,AC44,AE44,AG44)</f>
        <v>8</v>
      </c>
      <c r="H44" s="15">
        <f t="shared" si="20"/>
        <v>185.625</v>
      </c>
      <c r="I44" s="159">
        <f t="shared" si="21"/>
        <v>1</v>
      </c>
      <c r="J44" s="159">
        <f t="shared" si="22"/>
        <v>2</v>
      </c>
      <c r="K44" s="52">
        <f t="shared" si="23"/>
        <v>226</v>
      </c>
      <c r="L44" s="90">
        <f t="shared" si="24"/>
        <v>566</v>
      </c>
      <c r="M44" s="182">
        <v>7</v>
      </c>
      <c r="N44" s="90">
        <v>168</v>
      </c>
      <c r="O44" s="90">
        <v>216</v>
      </c>
      <c r="P44" s="90">
        <v>182</v>
      </c>
      <c r="Q44" s="90">
        <v>178</v>
      </c>
      <c r="R44" s="90">
        <v>226</v>
      </c>
      <c r="S44" s="10">
        <f t="shared" si="25"/>
        <v>1005</v>
      </c>
      <c r="T44" s="89">
        <v>124</v>
      </c>
      <c r="U44" s="89">
        <v>0</v>
      </c>
      <c r="V44" s="89">
        <v>190</v>
      </c>
      <c r="W44" s="89">
        <v>0</v>
      </c>
      <c r="X44" s="89">
        <v>201</v>
      </c>
      <c r="Y44" s="89">
        <v>30</v>
      </c>
      <c r="Z44" s="10">
        <f t="shared" si="26"/>
        <v>1571</v>
      </c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105</v>
      </c>
      <c r="B45" s="3">
        <v>17</v>
      </c>
      <c r="C45" s="3" t="s">
        <v>28</v>
      </c>
      <c r="D45" s="10">
        <v>8</v>
      </c>
      <c r="E45" s="88"/>
      <c r="F45" s="11">
        <f t="shared" si="19"/>
        <v>1234</v>
      </c>
      <c r="G45" s="10">
        <f>COUNT(N45,O45,P45,Q45,R45,#REF!,T45,V45,X45,AA45,AC45,AE45,AG45)</f>
        <v>8</v>
      </c>
      <c r="H45" s="15">
        <f t="shared" si="20"/>
        <v>154.25</v>
      </c>
      <c r="I45" s="159">
        <f t="shared" si="21"/>
        <v>1</v>
      </c>
      <c r="J45" s="159">
        <f t="shared" si="22"/>
        <v>2</v>
      </c>
      <c r="K45" s="52">
        <f t="shared" si="23"/>
        <v>205</v>
      </c>
      <c r="L45" s="90">
        <f t="shared" si="24"/>
        <v>459</v>
      </c>
      <c r="M45" s="182">
        <v>38</v>
      </c>
      <c r="N45" s="90">
        <v>106</v>
      </c>
      <c r="O45" s="90">
        <v>167</v>
      </c>
      <c r="P45" s="90">
        <v>168</v>
      </c>
      <c r="Q45" s="90">
        <v>129</v>
      </c>
      <c r="R45" s="90">
        <v>205</v>
      </c>
      <c r="S45" s="10">
        <f t="shared" si="25"/>
        <v>965</v>
      </c>
      <c r="T45" s="89">
        <v>156</v>
      </c>
      <c r="U45" s="89">
        <v>30</v>
      </c>
      <c r="V45" s="89">
        <v>154</v>
      </c>
      <c r="W45" s="89">
        <v>0</v>
      </c>
      <c r="X45" s="89">
        <v>149</v>
      </c>
      <c r="Y45" s="89">
        <v>0</v>
      </c>
      <c r="Z45" s="10">
        <f t="shared" si="26"/>
        <v>1568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151</v>
      </c>
      <c r="B46" s="3">
        <v>17</v>
      </c>
      <c r="C46" s="3" t="s">
        <v>28</v>
      </c>
      <c r="D46" s="10">
        <v>9</v>
      </c>
      <c r="E46" s="92"/>
      <c r="F46" s="11">
        <f t="shared" si="19"/>
        <v>1144</v>
      </c>
      <c r="G46" s="10">
        <f>COUNT(N46,O46,P46,Q46,R46,#REF!,T46,V46,X46,AA46,AC46,AE46,AG46)</f>
        <v>8</v>
      </c>
      <c r="H46" s="15">
        <f t="shared" si="20"/>
        <v>143</v>
      </c>
      <c r="I46" s="159">
        <f t="shared" si="21"/>
        <v>1</v>
      </c>
      <c r="J46" s="159">
        <f t="shared" si="22"/>
        <v>2</v>
      </c>
      <c r="K46" s="52">
        <f t="shared" si="23"/>
        <v>161</v>
      </c>
      <c r="L46" s="90">
        <f t="shared" si="24"/>
        <v>441</v>
      </c>
      <c r="M46" s="182">
        <v>49</v>
      </c>
      <c r="N46" s="89">
        <v>149</v>
      </c>
      <c r="O46" s="89">
        <v>157</v>
      </c>
      <c r="P46" s="89">
        <v>135</v>
      </c>
      <c r="Q46" s="89">
        <v>161</v>
      </c>
      <c r="R46" s="89">
        <v>149</v>
      </c>
      <c r="S46" s="10">
        <f t="shared" si="25"/>
        <v>996</v>
      </c>
      <c r="T46" s="90">
        <v>132</v>
      </c>
      <c r="U46" s="90">
        <v>0</v>
      </c>
      <c r="V46" s="90">
        <v>124</v>
      </c>
      <c r="W46" s="90">
        <v>0</v>
      </c>
      <c r="X46" s="90">
        <v>137</v>
      </c>
      <c r="Y46" s="90">
        <v>30</v>
      </c>
      <c r="Z46" s="10">
        <f t="shared" si="26"/>
        <v>1566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534</v>
      </c>
      <c r="B47" s="3">
        <v>17</v>
      </c>
      <c r="C47" s="3" t="s">
        <v>28</v>
      </c>
      <c r="D47" s="10">
        <v>10</v>
      </c>
      <c r="E47" s="93"/>
      <c r="F47" s="11">
        <f t="shared" si="19"/>
        <v>1151</v>
      </c>
      <c r="G47" s="10">
        <f>COUNT(N47,O47,P47,Q47,R47,#REF!,T47,V47,X47,AA47,AC47,AE47,AG47)</f>
        <v>8</v>
      </c>
      <c r="H47" s="15">
        <f t="shared" si="20"/>
        <v>143.875</v>
      </c>
      <c r="I47" s="159">
        <f t="shared" si="21"/>
        <v>1</v>
      </c>
      <c r="J47" s="159">
        <f t="shared" si="22"/>
        <v>2</v>
      </c>
      <c r="K47" s="52">
        <f t="shared" si="23"/>
        <v>175</v>
      </c>
      <c r="L47" s="90">
        <f t="shared" si="24"/>
        <v>450</v>
      </c>
      <c r="M47" s="182">
        <v>42</v>
      </c>
      <c r="N47" s="90">
        <v>164</v>
      </c>
      <c r="O47" s="90">
        <v>135</v>
      </c>
      <c r="P47" s="90">
        <v>126</v>
      </c>
      <c r="Q47" s="90">
        <v>139</v>
      </c>
      <c r="R47" s="90">
        <v>137</v>
      </c>
      <c r="S47" s="10">
        <f t="shared" si="25"/>
        <v>911</v>
      </c>
      <c r="T47" s="90">
        <v>136</v>
      </c>
      <c r="U47" s="90">
        <v>0</v>
      </c>
      <c r="V47" s="90">
        <v>175</v>
      </c>
      <c r="W47" s="90">
        <v>30</v>
      </c>
      <c r="X47" s="90">
        <v>139</v>
      </c>
      <c r="Y47" s="90">
        <v>0</v>
      </c>
      <c r="Z47" s="10">
        <f t="shared" si="26"/>
        <v>1517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169</v>
      </c>
      <c r="B48" s="3">
        <v>17</v>
      </c>
      <c r="C48" s="3" t="s">
        <v>28</v>
      </c>
      <c r="D48" s="10">
        <v>11</v>
      </c>
      <c r="E48" s="268"/>
      <c r="F48" s="11">
        <f t="shared" ref="F48:F56" si="27">SUM(N48:R48)+T48+V48+X48+AA48+AC48+AE48+AG48</f>
        <v>856</v>
      </c>
      <c r="G48" s="10">
        <f>COUNT(N48,O48,P48,Q48,R48,#REF!,T48,V48,X48,AA48,AC48,AE48,AG48)</f>
        <v>5</v>
      </c>
      <c r="H48" s="15">
        <f t="shared" ref="H48:H57" si="28">F48/G48</f>
        <v>171.2</v>
      </c>
      <c r="I48" s="159"/>
      <c r="J48" s="159"/>
      <c r="K48" s="52">
        <f t="shared" ref="K48:K56" si="29">MAX(N48,O48,P48,Q48,R48,T48,V48,X48,AA48,AC48,AE48,AG48)</f>
        <v>184</v>
      </c>
      <c r="L48" s="90">
        <f t="shared" ref="L48:L56" si="30">MAX((SUM(N48:P48)), (SUM(T48,V48,X48)), (SUM(AA48,AC48,AE48)), (SUM(AE48,AG48,AC48)))</f>
        <v>511</v>
      </c>
      <c r="M48" s="182">
        <v>10</v>
      </c>
      <c r="N48" s="89">
        <v>157</v>
      </c>
      <c r="O48" s="89">
        <v>184</v>
      </c>
      <c r="P48" s="89">
        <v>170</v>
      </c>
      <c r="Q48" s="89">
        <v>171</v>
      </c>
      <c r="R48" s="89">
        <v>174</v>
      </c>
      <c r="S48" s="10">
        <f t="shared" ref="S48:S56" si="31">SUM(N48:R48)+(M48*5)</f>
        <v>906</v>
      </c>
      <c r="T48" s="94"/>
      <c r="U48" s="94"/>
      <c r="V48" s="94"/>
      <c r="W48" s="94"/>
      <c r="X48" s="94"/>
      <c r="Y48" s="94"/>
      <c r="Z48" s="56">
        <f t="shared" ref="Z48:Z56" si="32">SUM(S48:Y48)+(M48*3)</f>
        <v>936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249</v>
      </c>
      <c r="B49" s="3">
        <v>17</v>
      </c>
      <c r="C49" s="3" t="s">
        <v>28</v>
      </c>
      <c r="D49" s="10">
        <v>12</v>
      </c>
      <c r="E49" s="268"/>
      <c r="F49" s="11">
        <f t="shared" si="27"/>
        <v>800</v>
      </c>
      <c r="G49" s="10">
        <f>COUNT(N49,O49,P49,Q49,R49,#REF!,T49,V49,X49,AA49,AC49,AE49,AG49)</f>
        <v>5</v>
      </c>
      <c r="H49" s="15">
        <f t="shared" si="28"/>
        <v>160</v>
      </c>
      <c r="I49" s="159"/>
      <c r="J49" s="159"/>
      <c r="K49" s="52">
        <f t="shared" si="29"/>
        <v>193</v>
      </c>
      <c r="L49" s="90">
        <f t="shared" si="30"/>
        <v>501</v>
      </c>
      <c r="M49" s="182">
        <v>20</v>
      </c>
      <c r="N49" s="90">
        <v>143</v>
      </c>
      <c r="O49" s="90">
        <v>165</v>
      </c>
      <c r="P49" s="90">
        <v>193</v>
      </c>
      <c r="Q49" s="90">
        <v>155</v>
      </c>
      <c r="R49" s="90">
        <v>144</v>
      </c>
      <c r="S49" s="10">
        <f t="shared" si="31"/>
        <v>900</v>
      </c>
      <c r="T49" s="94"/>
      <c r="U49" s="94"/>
      <c r="V49" s="94"/>
      <c r="W49" s="94"/>
      <c r="X49" s="94"/>
      <c r="Y49" s="94"/>
      <c r="Z49" s="56">
        <f t="shared" si="32"/>
        <v>960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533</v>
      </c>
      <c r="B50" s="3">
        <v>17</v>
      </c>
      <c r="C50" s="3" t="s">
        <v>28</v>
      </c>
      <c r="D50" s="10">
        <v>13</v>
      </c>
      <c r="E50" s="88"/>
      <c r="F50" s="11">
        <f t="shared" si="27"/>
        <v>806</v>
      </c>
      <c r="G50" s="10">
        <f>COUNT(N50,O50,P50,Q50,R50,#REF!,T50,V50,X50,AA50,AC50,AE50,AG50)</f>
        <v>5</v>
      </c>
      <c r="H50" s="15">
        <f t="shared" si="28"/>
        <v>161.19999999999999</v>
      </c>
      <c r="I50" s="159"/>
      <c r="J50" s="159"/>
      <c r="K50" s="52">
        <f t="shared" si="29"/>
        <v>212</v>
      </c>
      <c r="L50" s="90">
        <f t="shared" si="30"/>
        <v>517</v>
      </c>
      <c r="M50" s="182">
        <v>18</v>
      </c>
      <c r="N50" s="90">
        <v>172</v>
      </c>
      <c r="O50" s="90">
        <v>212</v>
      </c>
      <c r="P50" s="90">
        <v>133</v>
      </c>
      <c r="Q50" s="90">
        <v>138</v>
      </c>
      <c r="R50" s="90">
        <v>151</v>
      </c>
      <c r="S50" s="10">
        <f t="shared" si="31"/>
        <v>896</v>
      </c>
      <c r="T50" s="94"/>
      <c r="U50" s="94"/>
      <c r="V50" s="94"/>
      <c r="W50" s="94"/>
      <c r="X50" s="94"/>
      <c r="Y50" s="94"/>
      <c r="Z50" s="56">
        <f t="shared" si="32"/>
        <v>950</v>
      </c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562</v>
      </c>
      <c r="B51" s="3">
        <v>17</v>
      </c>
      <c r="C51" s="3" t="s">
        <v>28</v>
      </c>
      <c r="D51" s="10">
        <v>14</v>
      </c>
      <c r="E51" s="92"/>
      <c r="F51" s="11">
        <f t="shared" si="27"/>
        <v>835</v>
      </c>
      <c r="G51" s="10">
        <f>COUNT(N51,O51,P51,Q51,R51,#REF!,T51,V51,X51,AA51,AC51,AE51,AG51)</f>
        <v>5</v>
      </c>
      <c r="H51" s="15">
        <f t="shared" si="28"/>
        <v>167</v>
      </c>
      <c r="I51" s="159"/>
      <c r="J51" s="159"/>
      <c r="K51" s="52">
        <f t="shared" si="29"/>
        <v>205</v>
      </c>
      <c r="L51" s="90">
        <f t="shared" si="30"/>
        <v>468</v>
      </c>
      <c r="M51" s="182">
        <v>12</v>
      </c>
      <c r="N51" s="90">
        <v>176</v>
      </c>
      <c r="O51" s="90">
        <v>156</v>
      </c>
      <c r="P51" s="90">
        <v>136</v>
      </c>
      <c r="Q51" s="90">
        <v>205</v>
      </c>
      <c r="R51" s="90">
        <v>162</v>
      </c>
      <c r="S51" s="10">
        <f t="shared" si="31"/>
        <v>895</v>
      </c>
      <c r="T51" s="94"/>
      <c r="U51" s="94"/>
      <c r="V51" s="94"/>
      <c r="W51" s="94"/>
      <c r="X51" s="94"/>
      <c r="Y51" s="94"/>
      <c r="Z51" s="56">
        <f t="shared" si="32"/>
        <v>931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671</v>
      </c>
      <c r="B52" s="3">
        <v>17</v>
      </c>
      <c r="C52" s="3" t="s">
        <v>28</v>
      </c>
      <c r="D52" s="10">
        <v>15</v>
      </c>
      <c r="E52" s="92"/>
      <c r="F52" s="11">
        <f t="shared" si="27"/>
        <v>590</v>
      </c>
      <c r="G52" s="10">
        <f>COUNT(N52,O52,P52,Q52,R52,#REF!,T52,V52,X52,AA52,AC52,AE52,AG52)</f>
        <v>5</v>
      </c>
      <c r="H52" s="15">
        <f t="shared" si="28"/>
        <v>118</v>
      </c>
      <c r="I52" s="3"/>
      <c r="J52" s="3"/>
      <c r="K52" s="52">
        <f t="shared" si="29"/>
        <v>133</v>
      </c>
      <c r="L52" s="90">
        <f t="shared" si="30"/>
        <v>357</v>
      </c>
      <c r="M52" s="182">
        <v>54</v>
      </c>
      <c r="N52" s="90">
        <v>133</v>
      </c>
      <c r="O52" s="90">
        <v>98</v>
      </c>
      <c r="P52" s="90">
        <v>126</v>
      </c>
      <c r="Q52" s="90">
        <v>100</v>
      </c>
      <c r="R52" s="90">
        <v>133</v>
      </c>
      <c r="S52" s="10">
        <f t="shared" si="31"/>
        <v>860</v>
      </c>
      <c r="T52" s="94"/>
      <c r="U52" s="94"/>
      <c r="V52" s="94"/>
      <c r="W52" s="94"/>
      <c r="X52" s="94"/>
      <c r="Y52" s="94"/>
      <c r="Z52" s="56">
        <f t="shared" si="32"/>
        <v>1022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120</v>
      </c>
      <c r="B53" s="3">
        <v>17</v>
      </c>
      <c r="C53" s="3" t="s">
        <v>28</v>
      </c>
      <c r="D53" s="10">
        <v>16</v>
      </c>
      <c r="E53" s="92"/>
      <c r="F53" s="11">
        <f t="shared" si="27"/>
        <v>794</v>
      </c>
      <c r="G53" s="10">
        <f>COUNT(N53,O53,P53,Q53,R53,#REF!,T53,V53,X53,AA53,AC53,AE53,AG53)</f>
        <v>5</v>
      </c>
      <c r="H53" s="15">
        <f t="shared" si="28"/>
        <v>158.80000000000001</v>
      </c>
      <c r="I53" s="3"/>
      <c r="J53" s="3"/>
      <c r="K53" s="52">
        <f t="shared" si="29"/>
        <v>170</v>
      </c>
      <c r="L53" s="90">
        <f t="shared" si="30"/>
        <v>484</v>
      </c>
      <c r="M53" s="182">
        <v>12</v>
      </c>
      <c r="N53" s="90">
        <v>164</v>
      </c>
      <c r="O53" s="90">
        <v>150</v>
      </c>
      <c r="P53" s="90">
        <v>170</v>
      </c>
      <c r="Q53" s="90">
        <v>140</v>
      </c>
      <c r="R53" s="90">
        <v>170</v>
      </c>
      <c r="S53" s="10">
        <f t="shared" si="31"/>
        <v>854</v>
      </c>
      <c r="T53" s="94"/>
      <c r="U53" s="94"/>
      <c r="V53" s="94"/>
      <c r="W53" s="94"/>
      <c r="X53" s="94"/>
      <c r="Y53" s="94"/>
      <c r="Z53" s="56">
        <f t="shared" si="32"/>
        <v>890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396</v>
      </c>
      <c r="B54" s="3">
        <v>17</v>
      </c>
      <c r="C54" s="3" t="s">
        <v>28</v>
      </c>
      <c r="D54" s="10">
        <v>17</v>
      </c>
      <c r="E54" s="92"/>
      <c r="F54" s="11">
        <f t="shared" si="27"/>
        <v>731</v>
      </c>
      <c r="G54" s="10">
        <f>COUNT(N54,O54,P54,Q54,R54,#REF!,T54,V54,X54,AA54,AC54,AE54,AG54)</f>
        <v>5</v>
      </c>
      <c r="H54" s="15">
        <f t="shared" si="28"/>
        <v>146.19999999999999</v>
      </c>
      <c r="I54" s="3"/>
      <c r="J54" s="3"/>
      <c r="K54" s="52">
        <f t="shared" si="29"/>
        <v>175</v>
      </c>
      <c r="L54" s="90">
        <f t="shared" si="30"/>
        <v>389</v>
      </c>
      <c r="M54" s="182">
        <v>23</v>
      </c>
      <c r="N54" s="90">
        <v>138</v>
      </c>
      <c r="O54" s="90">
        <v>136</v>
      </c>
      <c r="P54" s="90">
        <v>115</v>
      </c>
      <c r="Q54" s="90">
        <v>175</v>
      </c>
      <c r="R54" s="90">
        <v>167</v>
      </c>
      <c r="S54" s="10">
        <f t="shared" si="31"/>
        <v>846</v>
      </c>
      <c r="T54" s="94"/>
      <c r="U54" s="94"/>
      <c r="V54" s="94"/>
      <c r="W54" s="94"/>
      <c r="X54" s="94"/>
      <c r="Y54" s="94"/>
      <c r="Z54" s="56">
        <f t="shared" si="32"/>
        <v>915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114</v>
      </c>
      <c r="B55" s="3">
        <v>17</v>
      </c>
      <c r="C55" s="3" t="s">
        <v>28</v>
      </c>
      <c r="D55" s="10">
        <v>18</v>
      </c>
      <c r="E55" s="92"/>
      <c r="F55" s="11">
        <f t="shared" si="27"/>
        <v>729</v>
      </c>
      <c r="G55" s="10">
        <f>COUNT(N55,O55,P55,Q55,R55,#REF!,T55,V55,X55,AA55,AC55,AE55,AG55)</f>
        <v>5</v>
      </c>
      <c r="H55" s="15">
        <f t="shared" si="28"/>
        <v>145.80000000000001</v>
      </c>
      <c r="I55" s="3"/>
      <c r="J55" s="3"/>
      <c r="K55" s="52">
        <f t="shared" si="29"/>
        <v>166</v>
      </c>
      <c r="L55" s="90">
        <f t="shared" si="30"/>
        <v>439</v>
      </c>
      <c r="M55" s="182">
        <v>13</v>
      </c>
      <c r="N55" s="89">
        <v>131</v>
      </c>
      <c r="O55" s="89">
        <v>166</v>
      </c>
      <c r="P55" s="89">
        <v>142</v>
      </c>
      <c r="Q55" s="89">
        <v>140</v>
      </c>
      <c r="R55" s="89">
        <v>150</v>
      </c>
      <c r="S55" s="10">
        <f t="shared" si="31"/>
        <v>794</v>
      </c>
      <c r="T55" s="94"/>
      <c r="U55" s="94"/>
      <c r="V55" s="94"/>
      <c r="W55" s="94"/>
      <c r="X55" s="94"/>
      <c r="Y55" s="94"/>
      <c r="Z55" s="56">
        <f t="shared" si="32"/>
        <v>833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3" t="s">
        <v>253</v>
      </c>
      <c r="B56" s="3">
        <v>17</v>
      </c>
      <c r="C56" s="3" t="s">
        <v>28</v>
      </c>
      <c r="D56" s="10">
        <v>19</v>
      </c>
      <c r="E56" s="92"/>
      <c r="F56" s="11">
        <f t="shared" si="27"/>
        <v>681</v>
      </c>
      <c r="G56" s="10">
        <f>COUNT(N56,O56,P56,Q56,R56,#REF!,T56,V56,X56,AA56,AC56,AE56,AG56)</f>
        <v>5</v>
      </c>
      <c r="H56" s="15">
        <f t="shared" si="28"/>
        <v>136.19999999999999</v>
      </c>
      <c r="I56" s="3"/>
      <c r="J56" s="3"/>
      <c r="K56" s="52">
        <f t="shared" si="29"/>
        <v>162</v>
      </c>
      <c r="L56" s="90">
        <f t="shared" si="30"/>
        <v>432</v>
      </c>
      <c r="M56" s="182">
        <v>21</v>
      </c>
      <c r="N56" s="89">
        <v>134</v>
      </c>
      <c r="O56" s="89">
        <v>162</v>
      </c>
      <c r="P56" s="89">
        <v>136</v>
      </c>
      <c r="Q56" s="89">
        <v>117</v>
      </c>
      <c r="R56" s="89">
        <v>132</v>
      </c>
      <c r="S56" s="10">
        <f t="shared" si="31"/>
        <v>786</v>
      </c>
      <c r="T56" s="94"/>
      <c r="U56" s="94"/>
      <c r="V56" s="94"/>
      <c r="W56" s="94"/>
      <c r="X56" s="94"/>
      <c r="Y56" s="94"/>
      <c r="Z56" s="56">
        <f t="shared" si="32"/>
        <v>849</v>
      </c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A57" s="88"/>
      <c r="B57" s="88"/>
      <c r="C57" s="88"/>
      <c r="E57" s="88"/>
      <c r="F57" s="11">
        <f>SUM(F38:F56)</f>
        <v>21202</v>
      </c>
      <c r="G57" s="10">
        <f>SUM(G38:G56)</f>
        <v>133</v>
      </c>
      <c r="H57" s="15">
        <f t="shared" si="28"/>
        <v>159.41353383458647</v>
      </c>
      <c r="I57" s="88"/>
      <c r="J57" s="88"/>
      <c r="K57" s="88"/>
      <c r="L57" s="88"/>
      <c r="M57" s="92"/>
      <c r="N57" s="88">
        <f>AVERAGE(N38:N56)</f>
        <v>153.52631578947367</v>
      </c>
      <c r="O57" s="88">
        <f t="shared" ref="O57:X57" si="33">AVERAGE(O38:O56)</f>
        <v>162.31578947368422</v>
      </c>
      <c r="P57" s="88">
        <f t="shared" si="33"/>
        <v>155.52631578947367</v>
      </c>
      <c r="Q57" s="88">
        <f t="shared" si="33"/>
        <v>154.52631578947367</v>
      </c>
      <c r="R57" s="88">
        <f t="shared" si="33"/>
        <v>168.52631578947367</v>
      </c>
      <c r="S57" s="88"/>
      <c r="T57" s="88">
        <f t="shared" si="33"/>
        <v>154.80000000000001</v>
      </c>
      <c r="U57" s="88"/>
      <c r="V57" s="88">
        <f t="shared" si="33"/>
        <v>169.7</v>
      </c>
      <c r="W57" s="88"/>
      <c r="X57" s="88">
        <f t="shared" si="33"/>
        <v>156.69999999999999</v>
      </c>
      <c r="Y57" s="88"/>
      <c r="Z57" s="88"/>
      <c r="AA57" s="88">
        <f>AVERAGE(AA38:AA56)</f>
        <v>155.5</v>
      </c>
      <c r="AB57" s="88"/>
      <c r="AC57" s="88">
        <f>AVERAGE(AC38:AC56)</f>
        <v>177</v>
      </c>
      <c r="AD57" s="88"/>
      <c r="AE57" s="88">
        <f>AVERAGE(AE38:AE56)</f>
        <v>159</v>
      </c>
      <c r="AF57" s="88"/>
      <c r="AG57" s="88">
        <f>AVERAGE(AG38:AG56)</f>
        <v>156.5</v>
      </c>
      <c r="AH57" s="88"/>
    </row>
  </sheetData>
  <sortState ref="A6:Z7">
    <sortCondition ref="D6:D7"/>
  </sortState>
  <mergeCells count="2">
    <mergeCell ref="A1:AH2"/>
    <mergeCell ref="A35:AH36"/>
  </mergeCells>
  <pageMargins left="0.7" right="0.7" top="0.75" bottom="0.75" header="0.3" footer="0.3"/>
  <pageSetup scale="60" orientation="landscape" r:id="rId1"/>
  <rowBreaks count="1" manualBreakCount="1">
    <brk id="34" max="16383" man="1"/>
  </rowBreaks>
  <ignoredErrors>
    <ignoredError sqref="L16:L32 L48:L56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AH56"/>
  <sheetViews>
    <sheetView zoomScaleNormal="100" workbookViewId="0">
      <selection activeCell="A15" sqref="A15"/>
    </sheetView>
  </sheetViews>
  <sheetFormatPr defaultColWidth="9.109375" defaultRowHeight="14.4" x14ac:dyDescent="0.3"/>
  <cols>
    <col min="1" max="1" width="18" style="222" bestFit="1" customWidth="1"/>
    <col min="2" max="2" width="3" style="222" hidden="1" customWidth="1"/>
    <col min="3" max="3" width="3.109375" style="222" hidden="1" customWidth="1"/>
    <col min="4" max="5" width="5.6640625" style="222" bestFit="1" customWidth="1"/>
    <col min="6" max="6" width="6" style="222" bestFit="1" customWidth="1"/>
    <col min="7" max="7" width="4" style="222" bestFit="1" customWidth="1"/>
    <col min="8" max="8" width="6.5546875" style="222" bestFit="1" customWidth="1"/>
    <col min="9" max="10" width="3.5546875" style="222" bestFit="1" customWidth="1"/>
    <col min="11" max="12" width="4" style="222" bestFit="1" customWidth="1"/>
    <col min="13" max="13" width="3" style="222" bestFit="1" customWidth="1"/>
    <col min="14" max="18" width="4" style="222" bestFit="1" customWidth="1"/>
    <col min="19" max="19" width="6.5546875" style="222" bestFit="1" customWidth="1"/>
    <col min="20" max="20" width="4" style="222" bestFit="1" customWidth="1"/>
    <col min="21" max="21" width="3" style="222" bestFit="1" customWidth="1"/>
    <col min="22" max="22" width="4" style="222" bestFit="1" customWidth="1"/>
    <col min="23" max="23" width="3" style="222" bestFit="1" customWidth="1"/>
    <col min="24" max="24" width="4" style="222" bestFit="1" customWidth="1"/>
    <col min="25" max="25" width="3" style="222" bestFit="1" customWidth="1"/>
    <col min="26" max="26" width="6.5546875" style="222" bestFit="1" customWidth="1"/>
    <col min="27" max="27" width="4" style="222" bestFit="1" customWidth="1"/>
    <col min="28" max="28" width="2.88671875" style="222" bestFit="1" customWidth="1"/>
    <col min="29" max="29" width="4" style="222" bestFit="1" customWidth="1"/>
    <col min="30" max="30" width="2.88671875" style="222" bestFit="1" customWidth="1"/>
    <col min="31" max="31" width="4" style="222" bestFit="1" customWidth="1"/>
    <col min="32" max="32" width="2.88671875" style="222" bestFit="1" customWidth="1"/>
    <col min="33" max="33" width="4" style="222" bestFit="1" customWidth="1"/>
    <col min="34" max="34" width="2.88671875" style="222" bestFit="1" customWidth="1"/>
    <col min="35" max="16384" width="9.109375" style="222"/>
  </cols>
  <sheetData>
    <row r="1" spans="1:34" x14ac:dyDescent="0.3">
      <c r="A1" s="587" t="s">
        <v>886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110</v>
      </c>
      <c r="B4" s="3">
        <v>18</v>
      </c>
      <c r="C4" s="3" t="s">
        <v>28</v>
      </c>
      <c r="D4" s="11">
        <v>1</v>
      </c>
      <c r="E4" s="239">
        <v>200</v>
      </c>
      <c r="F4" s="6">
        <f t="shared" ref="F4" si="0">SUM(N4:R4)+T4+V4+X4+AA4+AC4+AE4+AG4</f>
        <v>2225</v>
      </c>
      <c r="G4" s="6">
        <f>COUNT(N4,O4,P4,Q4,R4,#REF!,T4,V4,X4,AA4,AC4, AE4, AG4)</f>
        <v>9</v>
      </c>
      <c r="H4" s="7">
        <f t="shared" ref="H4:H30" si="1">F4/G4</f>
        <v>247.22222222222223</v>
      </c>
      <c r="I4" s="159">
        <f t="shared" ref="I4" si="2">((SUM(U4+W4+Y4))/30)+(COUNTIFS(AB4,"W")+(COUNTIFS(AD4,"W")+(COUNTIFS(AF4,"W")+(COUNTIFS(AH4,"W")))))</f>
        <v>3</v>
      </c>
      <c r="J4" s="159">
        <f t="shared" ref="J4" si="3">(3-(SUM(U4+W4+Y4)/30))+(COUNTIFS(AB4,"L"))+(COUNTIFS(AD4,"L"))+(COUNTIFS(AF4,"L"))+(COUNTIFS(AH4,"L"))</f>
        <v>1</v>
      </c>
      <c r="K4" s="52">
        <f t="shared" ref="K4:K29" si="4">MAX(N4,O4,P4,Q4,R4,T4,V4,X4,AA4,AC4,AE4,AG4)</f>
        <v>289</v>
      </c>
      <c r="L4" s="90">
        <f t="shared" ref="L4:L29" si="5">MAX((SUM(N4:P4)), (SUM(T4,V4,X4)), (SUM(AA4,AC4,AE4)), (SUM(AE4,AH4,AJ4)))</f>
        <v>767</v>
      </c>
      <c r="M4" s="157"/>
      <c r="N4" s="122">
        <v>258</v>
      </c>
      <c r="O4" s="122">
        <v>289</v>
      </c>
      <c r="P4" s="122">
        <v>220</v>
      </c>
      <c r="Q4" s="122">
        <v>216</v>
      </c>
      <c r="R4" s="122">
        <v>289</v>
      </c>
      <c r="S4" s="10">
        <f t="shared" ref="S4:S29" si="6">SUM(N4:R4)</f>
        <v>1272</v>
      </c>
      <c r="T4" s="105">
        <v>243</v>
      </c>
      <c r="U4" s="122">
        <v>30</v>
      </c>
      <c r="V4" s="122">
        <v>258</v>
      </c>
      <c r="W4" s="122">
        <v>30</v>
      </c>
      <c r="X4" s="122">
        <v>236</v>
      </c>
      <c r="Y4" s="122">
        <v>0</v>
      </c>
      <c r="Z4" s="1">
        <f t="shared" ref="Z4:Z15" si="7">SUM(S4:Y4)</f>
        <v>2069</v>
      </c>
      <c r="AA4" s="122"/>
      <c r="AB4" s="287"/>
      <c r="AC4" s="287"/>
      <c r="AD4" s="287"/>
      <c r="AE4" s="287"/>
      <c r="AF4" s="287"/>
      <c r="AG4" s="287">
        <v>216</v>
      </c>
      <c r="AH4" s="122" t="s">
        <v>23</v>
      </c>
    </row>
    <row r="5" spans="1:34" x14ac:dyDescent="0.3">
      <c r="A5" s="3" t="s">
        <v>187</v>
      </c>
      <c r="B5" s="3">
        <v>18</v>
      </c>
      <c r="C5" s="3" t="s">
        <v>28</v>
      </c>
      <c r="D5" s="11">
        <v>2</v>
      </c>
      <c r="E5" s="239">
        <v>100</v>
      </c>
      <c r="F5" s="6">
        <f t="shared" ref="F5:F15" si="8">SUM(N5:R5)+T5+V5+X5+AA5+AC5+AE5+AG5</f>
        <v>2933</v>
      </c>
      <c r="G5" s="6">
        <f>COUNT(N5,O5,P5,Q5,R5,#REF!,T5,V5,X5,AA5,AC5, AE5, AG5)</f>
        <v>12</v>
      </c>
      <c r="H5" s="7">
        <f t="shared" ref="H5:H15" si="9">F5/G5</f>
        <v>244.41666666666666</v>
      </c>
      <c r="I5" s="159">
        <f t="shared" ref="I5:I15" si="10">((SUM(U5+W5+Y5))/30)+(COUNTIFS(AB5,"W")+(COUNTIFS(AD5,"W")+(COUNTIFS(AF5,"W")+(COUNTIFS(AH5,"W")))))</f>
        <v>5</v>
      </c>
      <c r="J5" s="159">
        <f t="shared" ref="J5:J15" si="11">(3-(SUM(U5+W5+Y5)/30))+(COUNTIFS(AB5,"L"))+(COUNTIFS(AD5,"L"))+(COUNTIFS(AF5,"L"))+(COUNTIFS(AH5,"L"))</f>
        <v>2</v>
      </c>
      <c r="K5" s="52">
        <f t="shared" ref="K5:K15" si="12">MAX(N5,O5,P5,Q5,R5,T5,V5,X5,AA5,AC5,AE5,AG5)</f>
        <v>299</v>
      </c>
      <c r="L5" s="90">
        <f t="shared" ref="L5:L15" si="13">MAX((SUM(N5:P5)), (SUM(T5,V5,X5)), (SUM(AA5,AC5,AE5)), (SUM(AE5,AH5,AJ5)))</f>
        <v>792</v>
      </c>
      <c r="M5" s="157"/>
      <c r="N5" s="122">
        <v>299</v>
      </c>
      <c r="O5" s="122">
        <v>181</v>
      </c>
      <c r="P5" s="122">
        <v>278</v>
      </c>
      <c r="Q5" s="122">
        <v>267</v>
      </c>
      <c r="R5" s="122">
        <v>225</v>
      </c>
      <c r="S5" s="10">
        <f t="shared" ref="S5:S15" si="14">SUM(N5:R5)</f>
        <v>1250</v>
      </c>
      <c r="T5" s="105">
        <v>275</v>
      </c>
      <c r="U5" s="122">
        <v>30</v>
      </c>
      <c r="V5" s="122">
        <v>219</v>
      </c>
      <c r="W5" s="122">
        <v>30</v>
      </c>
      <c r="X5" s="122">
        <v>192</v>
      </c>
      <c r="Y5" s="122">
        <v>0</v>
      </c>
      <c r="Z5" s="1">
        <f>SUM(S5:Y5)</f>
        <v>1996</v>
      </c>
      <c r="AA5" s="122">
        <v>289</v>
      </c>
      <c r="AB5" s="287" t="s">
        <v>23</v>
      </c>
      <c r="AC5" s="287">
        <v>226</v>
      </c>
      <c r="AD5" s="287" t="s">
        <v>23</v>
      </c>
      <c r="AE5" s="287">
        <v>277</v>
      </c>
      <c r="AF5" s="287" t="s">
        <v>23</v>
      </c>
      <c r="AG5" s="287">
        <v>205</v>
      </c>
      <c r="AH5" s="122" t="s">
        <v>24</v>
      </c>
    </row>
    <row r="6" spans="1:34" x14ac:dyDescent="0.3">
      <c r="A6" s="3" t="s">
        <v>440</v>
      </c>
      <c r="B6" s="3">
        <v>18</v>
      </c>
      <c r="C6" s="3" t="s">
        <v>28</v>
      </c>
      <c r="D6" s="11">
        <v>3</v>
      </c>
      <c r="E6" s="239">
        <v>50</v>
      </c>
      <c r="F6" s="6">
        <f t="shared" si="8"/>
        <v>2242</v>
      </c>
      <c r="G6" s="6">
        <f>COUNT(N6,O6,P6,Q6,R6,#REF!,T6,V6,X6,AA6,AC6, AE6, AG6)</f>
        <v>9</v>
      </c>
      <c r="H6" s="7">
        <f t="shared" si="9"/>
        <v>249.11111111111111</v>
      </c>
      <c r="I6" s="159">
        <f t="shared" si="10"/>
        <v>2</v>
      </c>
      <c r="J6" s="159">
        <f t="shared" si="11"/>
        <v>2</v>
      </c>
      <c r="K6" s="52">
        <f t="shared" si="12"/>
        <v>300</v>
      </c>
      <c r="L6" s="90">
        <f t="shared" si="13"/>
        <v>760</v>
      </c>
      <c r="M6" s="157"/>
      <c r="N6" s="122">
        <v>285</v>
      </c>
      <c r="O6" s="122">
        <v>236</v>
      </c>
      <c r="P6" s="122">
        <v>239</v>
      </c>
      <c r="Q6" s="122">
        <v>258</v>
      </c>
      <c r="R6" s="122">
        <v>234</v>
      </c>
      <c r="S6" s="10">
        <f t="shared" si="14"/>
        <v>1252</v>
      </c>
      <c r="T6" s="105">
        <v>207</v>
      </c>
      <c r="U6" s="122">
        <v>0</v>
      </c>
      <c r="V6" s="122">
        <v>300</v>
      </c>
      <c r="W6" s="122">
        <v>30</v>
      </c>
      <c r="X6" s="122">
        <v>246</v>
      </c>
      <c r="Y6" s="122">
        <v>30</v>
      </c>
      <c r="Z6" s="1">
        <f>SUM(S6:Y6)</f>
        <v>2065</v>
      </c>
      <c r="AA6" s="105"/>
      <c r="AB6" s="122"/>
      <c r="AC6" s="122"/>
      <c r="AD6" s="122"/>
      <c r="AE6" s="122">
        <v>237</v>
      </c>
      <c r="AF6" s="122" t="s">
        <v>24</v>
      </c>
      <c r="AG6" s="88"/>
      <c r="AH6" s="88"/>
    </row>
    <row r="7" spans="1:34" x14ac:dyDescent="0.3">
      <c r="A7" s="3" t="s">
        <v>128</v>
      </c>
      <c r="B7" s="3">
        <v>18</v>
      </c>
      <c r="C7" s="3" t="s">
        <v>28</v>
      </c>
      <c r="D7" s="11">
        <v>4</v>
      </c>
      <c r="E7" s="251">
        <v>40</v>
      </c>
      <c r="F7" s="6">
        <f t="shared" si="8"/>
        <v>2166</v>
      </c>
      <c r="G7" s="6">
        <f>COUNT(N7,O7,P7,Q7,R7,#REF!,T7,V7,X7,AA7,AC7, AE7, AG7)</f>
        <v>9</v>
      </c>
      <c r="H7" s="7">
        <f t="shared" si="9"/>
        <v>240.66666666666666</v>
      </c>
      <c r="I7" s="159">
        <f t="shared" si="10"/>
        <v>2</v>
      </c>
      <c r="J7" s="159">
        <f t="shared" si="11"/>
        <v>2</v>
      </c>
      <c r="K7" s="52">
        <f t="shared" si="12"/>
        <v>268</v>
      </c>
      <c r="L7" s="90">
        <f t="shared" si="13"/>
        <v>773</v>
      </c>
      <c r="M7" s="157"/>
      <c r="N7" s="122">
        <v>247</v>
      </c>
      <c r="O7" s="122">
        <v>268</v>
      </c>
      <c r="P7" s="122">
        <v>258</v>
      </c>
      <c r="Q7" s="122">
        <v>248</v>
      </c>
      <c r="R7" s="122">
        <v>200</v>
      </c>
      <c r="S7" s="10">
        <f t="shared" si="14"/>
        <v>1221</v>
      </c>
      <c r="T7" s="245">
        <v>263</v>
      </c>
      <c r="U7" s="123">
        <v>30</v>
      </c>
      <c r="V7" s="123">
        <v>258</v>
      </c>
      <c r="W7" s="123">
        <v>30</v>
      </c>
      <c r="X7" s="123">
        <v>207</v>
      </c>
      <c r="Y7" s="123">
        <v>0</v>
      </c>
      <c r="Z7" s="1">
        <f t="shared" si="7"/>
        <v>2009</v>
      </c>
      <c r="AA7" s="105"/>
      <c r="AB7" s="122"/>
      <c r="AC7" s="123">
        <v>217</v>
      </c>
      <c r="AD7" s="122" t="s">
        <v>24</v>
      </c>
      <c r="AE7" s="88"/>
      <c r="AF7" s="88"/>
      <c r="AG7" s="88"/>
      <c r="AH7" s="88"/>
    </row>
    <row r="8" spans="1:34" x14ac:dyDescent="0.3">
      <c r="A8" s="3" t="s">
        <v>275</v>
      </c>
      <c r="B8" s="3">
        <v>18</v>
      </c>
      <c r="C8" s="3" t="s">
        <v>28</v>
      </c>
      <c r="D8" s="11">
        <v>5</v>
      </c>
      <c r="E8" s="251">
        <v>30</v>
      </c>
      <c r="F8" s="6">
        <f t="shared" si="8"/>
        <v>2174</v>
      </c>
      <c r="G8" s="6">
        <f>COUNT(N8,O8,P8,Q8,R8,#REF!,T8,V8,X8,AA8,AC8, AE8, AG8)</f>
        <v>9</v>
      </c>
      <c r="H8" s="7">
        <f t="shared" si="9"/>
        <v>241.55555555555554</v>
      </c>
      <c r="I8" s="159">
        <f t="shared" si="10"/>
        <v>2</v>
      </c>
      <c r="J8" s="159">
        <f t="shared" si="11"/>
        <v>2</v>
      </c>
      <c r="K8" s="52">
        <f t="shared" si="12"/>
        <v>275</v>
      </c>
      <c r="L8" s="90">
        <f t="shared" si="13"/>
        <v>747</v>
      </c>
      <c r="M8" s="157"/>
      <c r="N8" s="454">
        <v>235</v>
      </c>
      <c r="O8" s="454">
        <v>237</v>
      </c>
      <c r="P8" s="454">
        <v>275</v>
      </c>
      <c r="Q8" s="454">
        <v>204</v>
      </c>
      <c r="R8" s="454">
        <v>265</v>
      </c>
      <c r="S8" s="10">
        <f t="shared" si="14"/>
        <v>1216</v>
      </c>
      <c r="T8" s="105">
        <v>224</v>
      </c>
      <c r="U8" s="122">
        <v>30</v>
      </c>
      <c r="V8" s="122">
        <v>237</v>
      </c>
      <c r="W8" s="122">
        <v>0</v>
      </c>
      <c r="X8" s="122">
        <v>232</v>
      </c>
      <c r="Y8" s="122">
        <v>30</v>
      </c>
      <c r="Z8" s="1">
        <f t="shared" si="7"/>
        <v>1969</v>
      </c>
      <c r="AA8" s="105">
        <v>265</v>
      </c>
      <c r="AB8" s="122" t="s">
        <v>24</v>
      </c>
      <c r="AC8" s="88"/>
      <c r="AD8" s="88"/>
      <c r="AE8" s="88"/>
      <c r="AF8" s="88"/>
      <c r="AG8" s="88"/>
      <c r="AH8" s="88"/>
    </row>
    <row r="9" spans="1:34" x14ac:dyDescent="0.3">
      <c r="A9" s="3" t="s">
        <v>783</v>
      </c>
      <c r="B9" s="3">
        <v>18</v>
      </c>
      <c r="C9" s="3" t="s">
        <v>28</v>
      </c>
      <c r="D9" s="11">
        <v>6</v>
      </c>
      <c r="E9" s="471"/>
      <c r="F9" s="6">
        <f t="shared" si="8"/>
        <v>1847</v>
      </c>
      <c r="G9" s="6">
        <f>COUNT(N9,O9,P9,Q9,R9,#REF!,T9,V9,X9,AA9,AC9, AE9, AG9)</f>
        <v>8</v>
      </c>
      <c r="H9" s="7">
        <f t="shared" si="9"/>
        <v>230.875</v>
      </c>
      <c r="I9" s="159">
        <f t="shared" si="10"/>
        <v>2</v>
      </c>
      <c r="J9" s="159">
        <f t="shared" si="11"/>
        <v>1</v>
      </c>
      <c r="K9" s="52">
        <f t="shared" si="12"/>
        <v>266</v>
      </c>
      <c r="L9" s="90">
        <f t="shared" si="13"/>
        <v>706</v>
      </c>
      <c r="M9" s="157"/>
      <c r="N9" s="453">
        <v>246</v>
      </c>
      <c r="O9" s="453">
        <v>232</v>
      </c>
      <c r="P9" s="453">
        <v>228</v>
      </c>
      <c r="Q9" s="453">
        <v>266</v>
      </c>
      <c r="R9" s="453">
        <v>266</v>
      </c>
      <c r="S9" s="10">
        <f t="shared" si="14"/>
        <v>1238</v>
      </c>
      <c r="T9" s="105">
        <v>188</v>
      </c>
      <c r="U9" s="122">
        <v>0</v>
      </c>
      <c r="V9" s="122">
        <v>214</v>
      </c>
      <c r="W9" s="122">
        <v>30</v>
      </c>
      <c r="X9" s="122">
        <v>207</v>
      </c>
      <c r="Y9" s="122">
        <v>30</v>
      </c>
      <c r="Z9" s="1">
        <f t="shared" si="7"/>
        <v>1907</v>
      </c>
      <c r="AA9" s="88"/>
      <c r="AB9" s="88"/>
      <c r="AC9" s="88"/>
      <c r="AD9" s="88"/>
      <c r="AE9" s="88"/>
      <c r="AF9" s="88"/>
      <c r="AG9" s="88"/>
      <c r="AH9" s="88"/>
    </row>
    <row r="10" spans="1:34" x14ac:dyDescent="0.3">
      <c r="A10" s="3" t="s">
        <v>246</v>
      </c>
      <c r="B10" s="3">
        <v>18</v>
      </c>
      <c r="C10" s="3" t="s">
        <v>28</v>
      </c>
      <c r="D10" s="11">
        <v>7</v>
      </c>
      <c r="E10" s="471"/>
      <c r="F10" s="6">
        <f t="shared" si="8"/>
        <v>1820</v>
      </c>
      <c r="G10" s="6">
        <f>COUNT(N10,O10,P10,Q10,R10,#REF!,T10,V10,X10,AA10,AC10, AE10, AG10)</f>
        <v>8</v>
      </c>
      <c r="H10" s="7">
        <f t="shared" si="9"/>
        <v>227.5</v>
      </c>
      <c r="I10" s="159">
        <f t="shared" si="10"/>
        <v>2</v>
      </c>
      <c r="J10" s="159">
        <f t="shared" si="11"/>
        <v>1</v>
      </c>
      <c r="K10" s="52">
        <f t="shared" si="12"/>
        <v>256</v>
      </c>
      <c r="L10" s="90">
        <f t="shared" si="13"/>
        <v>684</v>
      </c>
      <c r="M10" s="157"/>
      <c r="N10" s="122">
        <v>221</v>
      </c>
      <c r="O10" s="122">
        <v>207</v>
      </c>
      <c r="P10" s="122">
        <v>256</v>
      </c>
      <c r="Q10" s="122">
        <v>209</v>
      </c>
      <c r="R10" s="122">
        <v>256</v>
      </c>
      <c r="S10" s="10">
        <f t="shared" si="14"/>
        <v>1149</v>
      </c>
      <c r="T10" s="247">
        <v>212</v>
      </c>
      <c r="U10" s="248">
        <v>30</v>
      </c>
      <c r="V10" s="248">
        <v>212</v>
      </c>
      <c r="W10" s="248">
        <v>0</v>
      </c>
      <c r="X10" s="248">
        <v>247</v>
      </c>
      <c r="Y10" s="248">
        <v>30</v>
      </c>
      <c r="Z10" s="1">
        <f t="shared" si="7"/>
        <v>1880</v>
      </c>
      <c r="AA10" s="88"/>
      <c r="AB10" s="88"/>
      <c r="AC10" s="88"/>
      <c r="AD10" s="88"/>
      <c r="AE10" s="88"/>
      <c r="AF10" s="88"/>
      <c r="AG10" s="88"/>
      <c r="AH10" s="88"/>
    </row>
    <row r="11" spans="1:34" x14ac:dyDescent="0.3">
      <c r="A11" s="3" t="s">
        <v>146</v>
      </c>
      <c r="B11" s="3">
        <v>18</v>
      </c>
      <c r="C11" s="3" t="s">
        <v>28</v>
      </c>
      <c r="D11" s="11">
        <v>8</v>
      </c>
      <c r="E11" s="471"/>
      <c r="F11" s="6">
        <f t="shared" si="8"/>
        <v>1848</v>
      </c>
      <c r="G11" s="6">
        <f>COUNT(N11,O11,P11,Q11,R11,#REF!,T11,V11,X11,AA11,AC11, AE11, AG11)</f>
        <v>8</v>
      </c>
      <c r="H11" s="7">
        <f t="shared" si="9"/>
        <v>231</v>
      </c>
      <c r="I11" s="159">
        <f t="shared" si="10"/>
        <v>1</v>
      </c>
      <c r="J11" s="159">
        <f t="shared" si="11"/>
        <v>2</v>
      </c>
      <c r="K11" s="52">
        <f t="shared" si="12"/>
        <v>279</v>
      </c>
      <c r="L11" s="90">
        <f t="shared" si="13"/>
        <v>761</v>
      </c>
      <c r="M11" s="157"/>
      <c r="N11" s="122">
        <v>236</v>
      </c>
      <c r="O11" s="122">
        <v>279</v>
      </c>
      <c r="P11" s="122">
        <v>246</v>
      </c>
      <c r="Q11" s="122">
        <v>179</v>
      </c>
      <c r="R11" s="122">
        <v>230</v>
      </c>
      <c r="S11" s="10">
        <f t="shared" si="14"/>
        <v>1170</v>
      </c>
      <c r="T11" s="122">
        <v>279</v>
      </c>
      <c r="U11" s="122">
        <v>30</v>
      </c>
      <c r="V11" s="122">
        <v>193</v>
      </c>
      <c r="W11" s="122">
        <v>0</v>
      </c>
      <c r="X11" s="122">
        <v>206</v>
      </c>
      <c r="Y11" s="122">
        <v>0</v>
      </c>
      <c r="Z11" s="1">
        <f t="shared" si="7"/>
        <v>1878</v>
      </c>
      <c r="AA11" s="88"/>
      <c r="AB11" s="88"/>
      <c r="AC11" s="88"/>
      <c r="AD11" s="88"/>
      <c r="AE11" s="88"/>
      <c r="AF11" s="88"/>
      <c r="AG11" s="88"/>
      <c r="AH11" s="88"/>
    </row>
    <row r="12" spans="1:34" x14ac:dyDescent="0.3">
      <c r="A12" s="3" t="s">
        <v>104</v>
      </c>
      <c r="B12" s="3">
        <v>18</v>
      </c>
      <c r="C12" s="3" t="s">
        <v>28</v>
      </c>
      <c r="D12" s="11">
        <v>9</v>
      </c>
      <c r="E12" s="471"/>
      <c r="F12" s="6">
        <f t="shared" si="8"/>
        <v>1841</v>
      </c>
      <c r="G12" s="6">
        <f>COUNT(N12,O12,P12,Q12,R12,#REF!,T12,V12,X12,AA12,AC12, AE12, AG12)</f>
        <v>8</v>
      </c>
      <c r="H12" s="7">
        <f t="shared" si="9"/>
        <v>230.125</v>
      </c>
      <c r="I12" s="159">
        <f t="shared" si="10"/>
        <v>1</v>
      </c>
      <c r="J12" s="159">
        <f t="shared" si="11"/>
        <v>2</v>
      </c>
      <c r="K12" s="52">
        <f t="shared" si="12"/>
        <v>279</v>
      </c>
      <c r="L12" s="90">
        <f t="shared" si="13"/>
        <v>724</v>
      </c>
      <c r="M12" s="157"/>
      <c r="N12" s="122">
        <v>221</v>
      </c>
      <c r="O12" s="122">
        <v>279</v>
      </c>
      <c r="P12" s="122">
        <v>224</v>
      </c>
      <c r="Q12" s="122">
        <v>216</v>
      </c>
      <c r="R12" s="122">
        <v>195</v>
      </c>
      <c r="S12" s="10">
        <f t="shared" si="14"/>
        <v>1135</v>
      </c>
      <c r="T12" s="248">
        <v>230</v>
      </c>
      <c r="U12" s="248">
        <v>0</v>
      </c>
      <c r="V12" s="248">
        <v>244</v>
      </c>
      <c r="W12" s="248">
        <v>0</v>
      </c>
      <c r="X12" s="248">
        <v>232</v>
      </c>
      <c r="Y12" s="248">
        <v>30</v>
      </c>
      <c r="Z12" s="1">
        <f t="shared" si="7"/>
        <v>1871</v>
      </c>
      <c r="AA12" s="88"/>
      <c r="AB12" s="88"/>
      <c r="AC12" s="88"/>
      <c r="AD12" s="88"/>
      <c r="AE12" s="88"/>
      <c r="AF12" s="88"/>
      <c r="AG12" s="88"/>
      <c r="AH12" s="88"/>
    </row>
    <row r="13" spans="1:34" x14ac:dyDescent="0.3">
      <c r="A13" s="3" t="s">
        <v>196</v>
      </c>
      <c r="B13" s="3">
        <v>18</v>
      </c>
      <c r="C13" s="3" t="s">
        <v>28</v>
      </c>
      <c r="D13" s="11">
        <v>10</v>
      </c>
      <c r="E13" s="471"/>
      <c r="F13" s="6">
        <f t="shared" si="8"/>
        <v>1782</v>
      </c>
      <c r="G13" s="6">
        <f>COUNT(N13,O13,P13,Q13,R13,#REF!,T13,V13,X13,AA13,AC13, AE13, AG13)</f>
        <v>8</v>
      </c>
      <c r="H13" s="7">
        <f t="shared" si="9"/>
        <v>222.75</v>
      </c>
      <c r="I13" s="159">
        <f t="shared" si="10"/>
        <v>2</v>
      </c>
      <c r="J13" s="159">
        <f t="shared" si="11"/>
        <v>1</v>
      </c>
      <c r="K13" s="52">
        <f t="shared" si="12"/>
        <v>254</v>
      </c>
      <c r="L13" s="90">
        <f t="shared" si="13"/>
        <v>686</v>
      </c>
      <c r="M13" s="157"/>
      <c r="N13" s="122">
        <v>225</v>
      </c>
      <c r="O13" s="122">
        <v>254</v>
      </c>
      <c r="P13" s="122">
        <v>207</v>
      </c>
      <c r="Q13" s="122">
        <v>238</v>
      </c>
      <c r="R13" s="122">
        <v>254</v>
      </c>
      <c r="S13" s="10">
        <f t="shared" si="14"/>
        <v>1178</v>
      </c>
      <c r="T13" s="245">
        <v>160</v>
      </c>
      <c r="U13" s="123">
        <v>0</v>
      </c>
      <c r="V13" s="123">
        <v>247</v>
      </c>
      <c r="W13" s="123">
        <v>30</v>
      </c>
      <c r="X13" s="123">
        <v>197</v>
      </c>
      <c r="Y13" s="123">
        <v>30</v>
      </c>
      <c r="Z13" s="1">
        <f t="shared" si="7"/>
        <v>1842</v>
      </c>
      <c r="AA13" s="88"/>
      <c r="AB13" s="88"/>
      <c r="AC13" s="88"/>
      <c r="AD13" s="88"/>
      <c r="AE13" s="88"/>
      <c r="AF13" s="88"/>
      <c r="AG13" s="88"/>
      <c r="AH13" s="88"/>
    </row>
    <row r="14" spans="1:34" x14ac:dyDescent="0.3">
      <c r="A14" s="3" t="s">
        <v>132</v>
      </c>
      <c r="B14" s="3">
        <v>18</v>
      </c>
      <c r="C14" s="3" t="s">
        <v>28</v>
      </c>
      <c r="D14" s="11">
        <v>11</v>
      </c>
      <c r="E14" s="471"/>
      <c r="F14" s="6">
        <f t="shared" si="8"/>
        <v>1766</v>
      </c>
      <c r="G14" s="6">
        <f>COUNT(N14,O14,P14,Q14,R14,#REF!,T14,V14,X14,AA14,AC14, AE14, AG14)</f>
        <v>8</v>
      </c>
      <c r="H14" s="7">
        <f t="shared" si="9"/>
        <v>220.75</v>
      </c>
      <c r="I14" s="159">
        <f t="shared" si="10"/>
        <v>0</v>
      </c>
      <c r="J14" s="159">
        <f t="shared" si="11"/>
        <v>3</v>
      </c>
      <c r="K14" s="52">
        <f t="shared" si="12"/>
        <v>266</v>
      </c>
      <c r="L14" s="90">
        <f t="shared" si="13"/>
        <v>728</v>
      </c>
      <c r="M14" s="157"/>
      <c r="N14" s="122">
        <v>248</v>
      </c>
      <c r="O14" s="122">
        <v>214</v>
      </c>
      <c r="P14" s="122">
        <v>266</v>
      </c>
      <c r="Q14" s="122">
        <v>205</v>
      </c>
      <c r="R14" s="122">
        <v>215</v>
      </c>
      <c r="S14" s="10">
        <f t="shared" si="14"/>
        <v>1148</v>
      </c>
      <c r="T14" s="105">
        <v>218</v>
      </c>
      <c r="U14" s="122">
        <v>0</v>
      </c>
      <c r="V14" s="122">
        <v>213</v>
      </c>
      <c r="W14" s="122">
        <v>0</v>
      </c>
      <c r="X14" s="122">
        <v>187</v>
      </c>
      <c r="Y14" s="122">
        <v>0</v>
      </c>
      <c r="Z14" s="1">
        <f t="shared" si="7"/>
        <v>1766</v>
      </c>
      <c r="AA14" s="88"/>
      <c r="AB14" s="88"/>
      <c r="AC14" s="88"/>
      <c r="AD14" s="88"/>
      <c r="AE14" s="88"/>
      <c r="AF14" s="88"/>
      <c r="AG14" s="88"/>
      <c r="AH14" s="88"/>
    </row>
    <row r="15" spans="1:34" x14ac:dyDescent="0.3">
      <c r="A15" s="3" t="s">
        <v>125</v>
      </c>
      <c r="B15" s="3">
        <v>18</v>
      </c>
      <c r="C15" s="3" t="s">
        <v>28</v>
      </c>
      <c r="D15" s="11">
        <v>12</v>
      </c>
      <c r="E15" s="471"/>
      <c r="F15" s="6">
        <f t="shared" si="8"/>
        <v>1719</v>
      </c>
      <c r="G15" s="6">
        <f>COUNT(N15,O15,P15,Q15,R15,#REF!,T15,V15,X15,AA15,AC15, AE15, AG15)</f>
        <v>8</v>
      </c>
      <c r="H15" s="7">
        <f t="shared" si="9"/>
        <v>214.875</v>
      </c>
      <c r="I15" s="159">
        <f t="shared" si="10"/>
        <v>0</v>
      </c>
      <c r="J15" s="159">
        <f t="shared" si="11"/>
        <v>3</v>
      </c>
      <c r="K15" s="52">
        <f t="shared" si="12"/>
        <v>279</v>
      </c>
      <c r="L15" s="90">
        <f t="shared" si="13"/>
        <v>761</v>
      </c>
      <c r="M15" s="157"/>
      <c r="N15" s="122">
        <v>277</v>
      </c>
      <c r="O15" s="122">
        <v>205</v>
      </c>
      <c r="P15" s="122">
        <v>279</v>
      </c>
      <c r="Q15" s="122">
        <v>188</v>
      </c>
      <c r="R15" s="122">
        <v>226</v>
      </c>
      <c r="S15" s="10">
        <f t="shared" si="14"/>
        <v>1175</v>
      </c>
      <c r="T15" s="105">
        <v>161</v>
      </c>
      <c r="U15" s="122">
        <v>0</v>
      </c>
      <c r="V15" s="122">
        <v>200</v>
      </c>
      <c r="W15" s="122">
        <v>0</v>
      </c>
      <c r="X15" s="122">
        <v>183</v>
      </c>
      <c r="Y15" s="122">
        <v>0</v>
      </c>
      <c r="Z15" s="1">
        <f t="shared" si="7"/>
        <v>1719</v>
      </c>
      <c r="AA15" s="88"/>
      <c r="AB15" s="88"/>
      <c r="AC15" s="88"/>
      <c r="AD15" s="88"/>
      <c r="AE15" s="88"/>
      <c r="AF15" s="88"/>
      <c r="AG15" s="88"/>
      <c r="AH15" s="88"/>
    </row>
    <row r="16" spans="1:34" x14ac:dyDescent="0.3">
      <c r="A16" s="3" t="s">
        <v>191</v>
      </c>
      <c r="B16" s="3">
        <v>18</v>
      </c>
      <c r="C16" s="3" t="s">
        <v>28</v>
      </c>
      <c r="D16" s="11">
        <v>13</v>
      </c>
      <c r="E16" s="471"/>
      <c r="F16" s="6">
        <f t="shared" ref="F16:F29" si="15">SUM(N16:R16)+T16+V16+X16+AA16+AC16+AE16+AG16</f>
        <v>1134</v>
      </c>
      <c r="G16" s="6">
        <f>COUNT(N16,O16,P16,Q16,R16,#REF!,T16,V16,X16,AA16,AC16, AE16, AG16)</f>
        <v>5</v>
      </c>
      <c r="H16" s="7">
        <f t="shared" si="1"/>
        <v>226.8</v>
      </c>
      <c r="I16" s="159"/>
      <c r="J16" s="159"/>
      <c r="K16" s="52">
        <f t="shared" si="4"/>
        <v>267</v>
      </c>
      <c r="L16" s="90">
        <f t="shared" si="5"/>
        <v>679</v>
      </c>
      <c r="M16" s="157"/>
      <c r="N16" s="123">
        <v>207</v>
      </c>
      <c r="O16" s="123">
        <v>205</v>
      </c>
      <c r="P16" s="123">
        <v>267</v>
      </c>
      <c r="Q16" s="123">
        <v>245</v>
      </c>
      <c r="R16" s="123">
        <v>210</v>
      </c>
      <c r="S16" s="10">
        <f t="shared" si="6"/>
        <v>1134</v>
      </c>
      <c r="T16" s="464"/>
      <c r="U16" s="464"/>
      <c r="V16" s="464"/>
      <c r="W16" s="464"/>
      <c r="X16" s="464"/>
      <c r="Y16" s="464"/>
      <c r="Z16" s="440"/>
      <c r="AA16" s="88"/>
      <c r="AB16" s="88"/>
      <c r="AC16" s="88"/>
      <c r="AD16" s="88"/>
      <c r="AE16" s="88"/>
      <c r="AF16" s="88"/>
      <c r="AG16" s="88"/>
      <c r="AH16" s="88"/>
    </row>
    <row r="17" spans="1:34" x14ac:dyDescent="0.3">
      <c r="A17" s="3" t="s">
        <v>136</v>
      </c>
      <c r="B17" s="3">
        <v>18</v>
      </c>
      <c r="C17" s="3" t="s">
        <v>28</v>
      </c>
      <c r="D17" s="11">
        <v>14</v>
      </c>
      <c r="E17" s="267"/>
      <c r="F17" s="6">
        <f t="shared" si="15"/>
        <v>1121</v>
      </c>
      <c r="G17" s="6">
        <f>COUNT(N17,O17,P17,Q17,R17,#REF!,T17,V17,X17,AA17,AC17, AE17, AG17)</f>
        <v>5</v>
      </c>
      <c r="H17" s="7">
        <f t="shared" si="1"/>
        <v>224.2</v>
      </c>
      <c r="I17" s="159"/>
      <c r="J17" s="159"/>
      <c r="K17" s="52">
        <f t="shared" si="4"/>
        <v>255</v>
      </c>
      <c r="L17" s="90">
        <f t="shared" si="5"/>
        <v>731</v>
      </c>
      <c r="M17" s="157"/>
      <c r="N17" s="122">
        <v>243</v>
      </c>
      <c r="O17" s="122">
        <v>255</v>
      </c>
      <c r="P17" s="122">
        <v>233</v>
      </c>
      <c r="Q17" s="122">
        <v>191</v>
      </c>
      <c r="R17" s="122">
        <v>199</v>
      </c>
      <c r="S17" s="10">
        <f t="shared" si="6"/>
        <v>1121</v>
      </c>
      <c r="T17" s="464"/>
      <c r="U17" s="464"/>
      <c r="V17" s="464"/>
      <c r="W17" s="464"/>
      <c r="X17" s="464"/>
      <c r="Y17" s="464"/>
      <c r="Z17" s="440"/>
      <c r="AA17" s="88"/>
      <c r="AB17" s="88"/>
      <c r="AC17" s="88"/>
      <c r="AD17" s="88"/>
      <c r="AE17" s="88"/>
      <c r="AF17" s="88"/>
      <c r="AG17" s="88"/>
      <c r="AH17" s="88"/>
    </row>
    <row r="18" spans="1:34" x14ac:dyDescent="0.3">
      <c r="A18" s="3" t="s">
        <v>235</v>
      </c>
      <c r="B18" s="3">
        <v>18</v>
      </c>
      <c r="C18" s="3" t="s">
        <v>28</v>
      </c>
      <c r="D18" s="11">
        <v>15</v>
      </c>
      <c r="E18" s="267"/>
      <c r="F18" s="6">
        <f t="shared" si="15"/>
        <v>1100</v>
      </c>
      <c r="G18" s="6">
        <f>COUNT(N18,O18,P18,Q18,R18,#REF!,T18,V18,X18,AA18,AC18, AE18, AG18)</f>
        <v>5</v>
      </c>
      <c r="H18" s="7">
        <f t="shared" si="1"/>
        <v>220</v>
      </c>
      <c r="I18" s="159"/>
      <c r="J18" s="159"/>
      <c r="K18" s="52">
        <f t="shared" si="4"/>
        <v>278</v>
      </c>
      <c r="L18" s="90">
        <f t="shared" si="5"/>
        <v>714</v>
      </c>
      <c r="M18" s="157"/>
      <c r="N18" s="122">
        <v>278</v>
      </c>
      <c r="O18" s="122">
        <v>202</v>
      </c>
      <c r="P18" s="122">
        <v>234</v>
      </c>
      <c r="Q18" s="122">
        <v>191</v>
      </c>
      <c r="R18" s="122">
        <v>195</v>
      </c>
      <c r="S18" s="10">
        <f t="shared" si="6"/>
        <v>1100</v>
      </c>
      <c r="T18" s="464"/>
      <c r="U18" s="464"/>
      <c r="V18" s="464"/>
      <c r="W18" s="464"/>
      <c r="X18" s="464"/>
      <c r="Y18" s="464"/>
      <c r="Z18" s="440"/>
      <c r="AA18" s="88"/>
      <c r="AB18" s="88"/>
      <c r="AC18" s="88"/>
      <c r="AD18" s="88"/>
      <c r="AE18" s="88"/>
      <c r="AF18" s="88"/>
      <c r="AG18" s="88"/>
      <c r="AH18" s="88"/>
    </row>
    <row r="19" spans="1:34" x14ac:dyDescent="0.3">
      <c r="A19" s="3" t="s">
        <v>885</v>
      </c>
      <c r="B19" s="3">
        <v>18</v>
      </c>
      <c r="C19" s="3" t="s">
        <v>28</v>
      </c>
      <c r="D19" s="11">
        <v>16</v>
      </c>
      <c r="E19" s="249"/>
      <c r="F19" s="6">
        <f t="shared" si="15"/>
        <v>1091</v>
      </c>
      <c r="G19" s="6">
        <f>COUNT(N19,O19,P19,Q19,R19,#REF!,T19,V19,X19,AA19,AC19, AE19, AG19)</f>
        <v>5</v>
      </c>
      <c r="H19" s="7">
        <f t="shared" si="1"/>
        <v>218.2</v>
      </c>
      <c r="I19" s="159"/>
      <c r="J19" s="159"/>
      <c r="K19" s="52">
        <f t="shared" si="4"/>
        <v>258</v>
      </c>
      <c r="L19" s="90">
        <f t="shared" si="5"/>
        <v>631</v>
      </c>
      <c r="M19" s="157"/>
      <c r="N19" s="123">
        <v>226</v>
      </c>
      <c r="O19" s="123">
        <v>213</v>
      </c>
      <c r="P19" s="123">
        <v>192</v>
      </c>
      <c r="Q19" s="123">
        <v>258</v>
      </c>
      <c r="R19" s="123">
        <v>202</v>
      </c>
      <c r="S19" s="10">
        <f t="shared" si="6"/>
        <v>1091</v>
      </c>
      <c r="T19" s="464"/>
      <c r="U19" s="464"/>
      <c r="V19" s="464"/>
      <c r="W19" s="464"/>
      <c r="X19" s="464"/>
      <c r="Y19" s="464"/>
      <c r="Z19" s="440"/>
      <c r="AA19" s="88"/>
      <c r="AB19" s="88"/>
      <c r="AC19" s="88"/>
      <c r="AD19" s="88"/>
      <c r="AE19" s="88"/>
      <c r="AF19" s="88"/>
      <c r="AG19" s="88"/>
      <c r="AH19" s="88"/>
    </row>
    <row r="20" spans="1:34" x14ac:dyDescent="0.3">
      <c r="A20" s="3" t="s">
        <v>527</v>
      </c>
      <c r="B20" s="3">
        <v>18</v>
      </c>
      <c r="C20" s="3" t="s">
        <v>28</v>
      </c>
      <c r="D20" s="11">
        <v>17</v>
      </c>
      <c r="E20" s="249"/>
      <c r="F20" s="6">
        <f t="shared" si="15"/>
        <v>1082</v>
      </c>
      <c r="G20" s="6">
        <f>COUNT(N20,O20,P20,Q20,R20,#REF!,T20,V20,X20,AA20,AC20, AE20, AG20)</f>
        <v>5</v>
      </c>
      <c r="H20" s="7">
        <f t="shared" si="1"/>
        <v>216.4</v>
      </c>
      <c r="I20" s="159"/>
      <c r="J20" s="159"/>
      <c r="K20" s="52">
        <f t="shared" si="4"/>
        <v>247</v>
      </c>
      <c r="L20" s="90">
        <f t="shared" si="5"/>
        <v>642</v>
      </c>
      <c r="M20" s="157"/>
      <c r="N20" s="123">
        <v>182</v>
      </c>
      <c r="O20" s="123">
        <v>247</v>
      </c>
      <c r="P20" s="123">
        <v>213</v>
      </c>
      <c r="Q20" s="123">
        <v>234</v>
      </c>
      <c r="R20" s="123">
        <v>206</v>
      </c>
      <c r="S20" s="10">
        <f t="shared" si="6"/>
        <v>1082</v>
      </c>
      <c r="T20" s="464"/>
      <c r="U20" s="464"/>
      <c r="V20" s="464"/>
      <c r="W20" s="464"/>
      <c r="X20" s="464"/>
      <c r="Y20" s="464"/>
      <c r="Z20" s="440"/>
      <c r="AA20" s="88"/>
      <c r="AB20" s="88"/>
      <c r="AC20" s="88"/>
      <c r="AD20" s="88"/>
      <c r="AE20" s="88"/>
      <c r="AF20" s="88"/>
      <c r="AG20" s="88"/>
      <c r="AH20" s="88"/>
    </row>
    <row r="21" spans="1:34" x14ac:dyDescent="0.3">
      <c r="A21" s="3" t="s">
        <v>296</v>
      </c>
      <c r="B21" s="3">
        <v>18</v>
      </c>
      <c r="C21" s="3" t="s">
        <v>28</v>
      </c>
      <c r="D21" s="11">
        <v>18</v>
      </c>
      <c r="E21" s="267"/>
      <c r="F21" s="6">
        <f t="shared" si="15"/>
        <v>1078</v>
      </c>
      <c r="G21" s="6">
        <f>COUNT(N21,O21,P21,Q21,R21,#REF!,T21,V21,X21,AA21,AC21, AE21, AG21)</f>
        <v>5</v>
      </c>
      <c r="H21" s="7">
        <f t="shared" si="1"/>
        <v>215.6</v>
      </c>
      <c r="I21" s="159"/>
      <c r="J21" s="159"/>
      <c r="K21" s="52">
        <f t="shared" si="4"/>
        <v>268</v>
      </c>
      <c r="L21" s="90">
        <f t="shared" si="5"/>
        <v>687</v>
      </c>
      <c r="M21" s="157"/>
      <c r="N21" s="122">
        <v>268</v>
      </c>
      <c r="O21" s="122">
        <v>213</v>
      </c>
      <c r="P21" s="122">
        <v>206</v>
      </c>
      <c r="Q21" s="122">
        <v>246</v>
      </c>
      <c r="R21" s="122">
        <v>145</v>
      </c>
      <c r="S21" s="10">
        <f t="shared" si="6"/>
        <v>1078</v>
      </c>
      <c r="T21" s="464"/>
      <c r="U21" s="464"/>
      <c r="V21" s="464"/>
      <c r="W21" s="464"/>
      <c r="X21" s="464"/>
      <c r="Y21" s="464"/>
      <c r="Z21" s="440"/>
      <c r="AA21" s="88"/>
      <c r="AB21" s="88"/>
      <c r="AC21" s="88"/>
      <c r="AD21" s="88"/>
      <c r="AE21" s="88"/>
      <c r="AF21" s="88"/>
      <c r="AG21" s="88"/>
      <c r="AH21" s="88"/>
    </row>
    <row r="22" spans="1:34" x14ac:dyDescent="0.3">
      <c r="A22" s="3" t="s">
        <v>133</v>
      </c>
      <c r="B22" s="3">
        <v>18</v>
      </c>
      <c r="C22" s="3" t="s">
        <v>28</v>
      </c>
      <c r="D22" s="11">
        <v>19</v>
      </c>
      <c r="E22" s="249"/>
      <c r="F22" s="6">
        <f t="shared" si="15"/>
        <v>1056</v>
      </c>
      <c r="G22" s="6">
        <f>COUNT(N22,O22,P22,Q22,R22,#REF!,T22,V22,X22,AA22,AC22, AE22, AG22)</f>
        <v>5</v>
      </c>
      <c r="H22" s="7">
        <f t="shared" si="1"/>
        <v>211.2</v>
      </c>
      <c r="I22" s="3"/>
      <c r="J22" s="3"/>
      <c r="K22" s="52">
        <f t="shared" si="4"/>
        <v>245</v>
      </c>
      <c r="L22" s="90">
        <f t="shared" si="5"/>
        <v>677</v>
      </c>
      <c r="M22" s="157"/>
      <c r="N22" s="123">
        <v>219</v>
      </c>
      <c r="O22" s="123">
        <v>213</v>
      </c>
      <c r="P22" s="123">
        <v>245</v>
      </c>
      <c r="Q22" s="123">
        <v>179</v>
      </c>
      <c r="R22" s="123">
        <v>200</v>
      </c>
      <c r="S22" s="10">
        <f t="shared" si="6"/>
        <v>1056</v>
      </c>
      <c r="T22" s="244"/>
      <c r="U22" s="244"/>
      <c r="V22" s="244"/>
      <c r="W22" s="244"/>
      <c r="X22" s="244"/>
      <c r="Y22" s="244"/>
      <c r="Z22" s="56"/>
      <c r="AA22" s="88"/>
      <c r="AB22" s="88"/>
      <c r="AC22" s="88"/>
      <c r="AD22" s="88"/>
      <c r="AE22" s="88"/>
      <c r="AF22" s="88"/>
      <c r="AG22" s="88"/>
      <c r="AH22" s="88"/>
    </row>
    <row r="23" spans="1:34" x14ac:dyDescent="0.3">
      <c r="A23" s="3" t="s">
        <v>145</v>
      </c>
      <c r="B23" s="3">
        <v>18</v>
      </c>
      <c r="C23" s="3" t="s">
        <v>28</v>
      </c>
      <c r="D23" s="11">
        <v>20</v>
      </c>
      <c r="E23" s="249"/>
      <c r="F23" s="6">
        <f t="shared" si="15"/>
        <v>1042</v>
      </c>
      <c r="G23" s="6">
        <f>COUNT(N23,O23,P23,Q23,R23,#REF!,T23,V23,X23,AA23,AC23, AE23, AG23)</f>
        <v>5</v>
      </c>
      <c r="H23" s="7">
        <f t="shared" si="1"/>
        <v>208.4</v>
      </c>
      <c r="I23" s="3"/>
      <c r="J23" s="3"/>
      <c r="K23" s="52">
        <f t="shared" si="4"/>
        <v>246</v>
      </c>
      <c r="L23" s="90">
        <f t="shared" si="5"/>
        <v>580</v>
      </c>
      <c r="M23" s="157"/>
      <c r="N23" s="123">
        <v>203</v>
      </c>
      <c r="O23" s="123">
        <v>181</v>
      </c>
      <c r="P23" s="123">
        <v>196</v>
      </c>
      <c r="Q23" s="123">
        <v>246</v>
      </c>
      <c r="R23" s="123">
        <v>216</v>
      </c>
      <c r="S23" s="10">
        <f t="shared" si="6"/>
        <v>1042</v>
      </c>
      <c r="T23" s="244"/>
      <c r="U23" s="244"/>
      <c r="V23" s="244"/>
      <c r="W23" s="244"/>
      <c r="X23" s="244"/>
      <c r="Y23" s="244"/>
      <c r="Z23" s="56"/>
      <c r="AA23" s="88"/>
      <c r="AB23" s="88"/>
      <c r="AC23" s="88"/>
      <c r="AD23" s="88"/>
      <c r="AE23" s="88"/>
      <c r="AF23" s="88"/>
      <c r="AG23" s="88"/>
      <c r="AH23" s="88"/>
    </row>
    <row r="24" spans="1:34" x14ac:dyDescent="0.3">
      <c r="A24" s="3" t="s">
        <v>357</v>
      </c>
      <c r="B24" s="3">
        <v>18</v>
      </c>
      <c r="C24" s="3" t="s">
        <v>28</v>
      </c>
      <c r="D24" s="11">
        <v>21</v>
      </c>
      <c r="E24" s="249"/>
      <c r="F24" s="6">
        <f t="shared" si="15"/>
        <v>1025</v>
      </c>
      <c r="G24" s="6">
        <f>COUNT(N24,O24,P24,Q24,R24,#REF!,T24,V24,X24,AA24,AC24, AE24, AG24)</f>
        <v>5</v>
      </c>
      <c r="H24" s="7">
        <f t="shared" si="1"/>
        <v>205</v>
      </c>
      <c r="I24" s="3"/>
      <c r="J24" s="3"/>
      <c r="K24" s="52">
        <f t="shared" si="4"/>
        <v>236</v>
      </c>
      <c r="L24" s="90">
        <f t="shared" si="5"/>
        <v>576</v>
      </c>
      <c r="M24" s="157"/>
      <c r="N24" s="123">
        <v>206</v>
      </c>
      <c r="O24" s="123">
        <v>210</v>
      </c>
      <c r="P24" s="123">
        <v>160</v>
      </c>
      <c r="Q24" s="123">
        <v>213</v>
      </c>
      <c r="R24" s="123">
        <v>236</v>
      </c>
      <c r="S24" s="10">
        <f t="shared" si="6"/>
        <v>1025</v>
      </c>
      <c r="T24" s="244"/>
      <c r="U24" s="244"/>
      <c r="V24" s="244"/>
      <c r="W24" s="244"/>
      <c r="X24" s="244"/>
      <c r="Y24" s="244"/>
      <c r="Z24" s="56"/>
      <c r="AA24" s="88"/>
      <c r="AB24" s="88"/>
      <c r="AC24" s="88"/>
      <c r="AD24" s="88"/>
      <c r="AE24" s="88"/>
      <c r="AF24" s="88"/>
      <c r="AG24" s="88"/>
      <c r="AH24" s="88"/>
    </row>
    <row r="25" spans="1:34" x14ac:dyDescent="0.3">
      <c r="A25" s="3" t="s">
        <v>114</v>
      </c>
      <c r="B25" s="3">
        <v>18</v>
      </c>
      <c r="C25" s="3" t="s">
        <v>28</v>
      </c>
      <c r="D25" s="11">
        <v>22</v>
      </c>
      <c r="E25" s="249"/>
      <c r="F25" s="6">
        <f t="shared" si="15"/>
        <v>1016</v>
      </c>
      <c r="G25" s="6">
        <f>COUNT(N25,O25,P25,Q25,R25,#REF!,T25,V25,X25,AA25,AC25, AE25, AG25)</f>
        <v>5</v>
      </c>
      <c r="H25" s="7">
        <f t="shared" si="1"/>
        <v>203.2</v>
      </c>
      <c r="I25" s="3"/>
      <c r="J25" s="3"/>
      <c r="K25" s="52">
        <f t="shared" si="4"/>
        <v>252</v>
      </c>
      <c r="L25" s="90">
        <f t="shared" si="5"/>
        <v>570</v>
      </c>
      <c r="M25" s="157"/>
      <c r="N25" s="123">
        <v>193</v>
      </c>
      <c r="O25" s="123">
        <v>220</v>
      </c>
      <c r="P25" s="122">
        <v>157</v>
      </c>
      <c r="Q25" s="123">
        <v>252</v>
      </c>
      <c r="R25" s="123">
        <v>194</v>
      </c>
      <c r="S25" s="10">
        <f t="shared" si="6"/>
        <v>1016</v>
      </c>
      <c r="T25" s="244"/>
      <c r="U25" s="244"/>
      <c r="V25" s="244"/>
      <c r="W25" s="244"/>
      <c r="X25" s="244"/>
      <c r="Y25" s="244"/>
      <c r="Z25" s="56"/>
      <c r="AA25" s="88"/>
      <c r="AB25" s="88"/>
      <c r="AC25" s="88"/>
      <c r="AD25" s="88"/>
      <c r="AE25" s="88"/>
      <c r="AF25" s="88"/>
      <c r="AG25" s="88"/>
      <c r="AH25" s="88"/>
    </row>
    <row r="26" spans="1:34" x14ac:dyDescent="0.3">
      <c r="A26" s="3" t="s">
        <v>243</v>
      </c>
      <c r="B26" s="3">
        <v>18</v>
      </c>
      <c r="C26" s="3" t="s">
        <v>28</v>
      </c>
      <c r="D26" s="11">
        <v>23</v>
      </c>
      <c r="E26" s="249"/>
      <c r="F26" s="6">
        <f t="shared" si="15"/>
        <v>998</v>
      </c>
      <c r="G26" s="6">
        <f>COUNT(N26,O26,P26,Q26,R26,#REF!,T26,V26,X26,AA26,AC26, AE26, AG26)</f>
        <v>5</v>
      </c>
      <c r="H26" s="7">
        <f t="shared" si="1"/>
        <v>199.6</v>
      </c>
      <c r="I26" s="3"/>
      <c r="J26" s="3"/>
      <c r="K26" s="52">
        <f t="shared" si="4"/>
        <v>209</v>
      </c>
      <c r="L26" s="90">
        <f t="shared" si="5"/>
        <v>604</v>
      </c>
      <c r="M26" s="157"/>
      <c r="N26" s="123">
        <v>209</v>
      </c>
      <c r="O26" s="123">
        <v>195</v>
      </c>
      <c r="P26" s="122">
        <v>200</v>
      </c>
      <c r="Q26" s="123">
        <v>189</v>
      </c>
      <c r="R26" s="123">
        <v>205</v>
      </c>
      <c r="S26" s="10">
        <f t="shared" si="6"/>
        <v>998</v>
      </c>
      <c r="T26" s="244"/>
      <c r="U26" s="244"/>
      <c r="V26" s="244"/>
      <c r="W26" s="244"/>
      <c r="X26" s="244"/>
      <c r="Y26" s="244"/>
      <c r="Z26" s="56"/>
      <c r="AA26" s="88"/>
      <c r="AB26" s="88"/>
      <c r="AC26" s="88"/>
      <c r="AD26" s="88"/>
      <c r="AE26" s="88"/>
      <c r="AF26" s="88"/>
      <c r="AG26" s="88"/>
      <c r="AH26" s="88"/>
    </row>
    <row r="27" spans="1:34" x14ac:dyDescent="0.3">
      <c r="A27" s="3" t="s">
        <v>144</v>
      </c>
      <c r="B27" s="3">
        <v>18</v>
      </c>
      <c r="C27" s="3" t="s">
        <v>28</v>
      </c>
      <c r="D27" s="11">
        <v>24</v>
      </c>
      <c r="E27" s="249"/>
      <c r="F27" s="6">
        <f t="shared" si="15"/>
        <v>962</v>
      </c>
      <c r="G27" s="6">
        <f>COUNT(N27,O27,P27,Q27,R27,#REF!,T27,V27,X27,AA27,AC27, AE27, AG27)</f>
        <v>5</v>
      </c>
      <c r="H27" s="7">
        <f t="shared" si="1"/>
        <v>192.4</v>
      </c>
      <c r="I27" s="3"/>
      <c r="J27" s="3"/>
      <c r="K27" s="52">
        <f t="shared" si="4"/>
        <v>219</v>
      </c>
      <c r="L27" s="90">
        <f t="shared" si="5"/>
        <v>569</v>
      </c>
      <c r="M27" s="157"/>
      <c r="N27" s="123">
        <v>182</v>
      </c>
      <c r="O27" s="123">
        <v>193</v>
      </c>
      <c r="P27" s="122">
        <v>194</v>
      </c>
      <c r="Q27" s="123">
        <v>219</v>
      </c>
      <c r="R27" s="123">
        <v>174</v>
      </c>
      <c r="S27" s="10">
        <f t="shared" si="6"/>
        <v>962</v>
      </c>
      <c r="T27" s="244"/>
      <c r="U27" s="244"/>
      <c r="V27" s="244"/>
      <c r="W27" s="244"/>
      <c r="X27" s="244"/>
      <c r="Y27" s="244"/>
      <c r="Z27" s="56"/>
      <c r="AA27" s="88"/>
      <c r="AB27" s="88"/>
      <c r="AC27" s="88"/>
      <c r="AD27" s="88"/>
      <c r="AE27" s="88"/>
      <c r="AF27" s="88"/>
      <c r="AG27" s="88"/>
      <c r="AH27" s="88"/>
    </row>
    <row r="28" spans="1:34" x14ac:dyDescent="0.3">
      <c r="A28" s="3" t="s">
        <v>241</v>
      </c>
      <c r="B28" s="3">
        <v>18</v>
      </c>
      <c r="C28" s="3" t="s">
        <v>28</v>
      </c>
      <c r="D28" s="11">
        <v>25</v>
      </c>
      <c r="E28" s="249"/>
      <c r="F28" s="6">
        <f t="shared" si="15"/>
        <v>956</v>
      </c>
      <c r="G28" s="6">
        <f>COUNT(N28,O28,P28,Q28,R28,#REF!,T28,V28,X28,AA28,AC28, AE28, AG28)</f>
        <v>5</v>
      </c>
      <c r="H28" s="7">
        <f t="shared" si="1"/>
        <v>191.2</v>
      </c>
      <c r="I28" s="3"/>
      <c r="J28" s="3"/>
      <c r="K28" s="52">
        <f t="shared" si="4"/>
        <v>214</v>
      </c>
      <c r="L28" s="90">
        <f t="shared" si="5"/>
        <v>556</v>
      </c>
      <c r="M28" s="157"/>
      <c r="N28" s="123">
        <v>180</v>
      </c>
      <c r="O28" s="123">
        <v>162</v>
      </c>
      <c r="P28" s="122">
        <v>214</v>
      </c>
      <c r="Q28" s="123">
        <v>200</v>
      </c>
      <c r="R28" s="123">
        <v>200</v>
      </c>
      <c r="S28" s="10">
        <f t="shared" si="6"/>
        <v>956</v>
      </c>
      <c r="T28" s="244"/>
      <c r="U28" s="244"/>
      <c r="V28" s="244"/>
      <c r="W28" s="244"/>
      <c r="X28" s="244"/>
      <c r="Y28" s="244"/>
      <c r="Z28" s="56"/>
      <c r="AA28" s="88"/>
      <c r="AB28" s="88"/>
      <c r="AC28" s="88"/>
      <c r="AD28" s="88"/>
      <c r="AE28" s="88"/>
      <c r="AF28" s="88"/>
      <c r="AG28" s="88"/>
      <c r="AH28" s="88"/>
    </row>
    <row r="29" spans="1:34" x14ac:dyDescent="0.3">
      <c r="A29" s="3" t="s">
        <v>437</v>
      </c>
      <c r="B29" s="3">
        <v>18</v>
      </c>
      <c r="C29" s="3" t="s">
        <v>28</v>
      </c>
      <c r="D29" s="11">
        <v>26</v>
      </c>
      <c r="E29" s="249"/>
      <c r="F29" s="6">
        <f t="shared" si="15"/>
        <v>907</v>
      </c>
      <c r="G29" s="6">
        <f>COUNT(N29,O29,P29,Q29,R29,#REF!,T29,V29,X29,AA29,AC29, AE29, AG29)</f>
        <v>5</v>
      </c>
      <c r="H29" s="7">
        <f t="shared" si="1"/>
        <v>181.4</v>
      </c>
      <c r="I29" s="3"/>
      <c r="J29" s="3"/>
      <c r="K29" s="52">
        <f t="shared" si="4"/>
        <v>198</v>
      </c>
      <c r="L29" s="90">
        <f t="shared" si="5"/>
        <v>568</v>
      </c>
      <c r="M29" s="157"/>
      <c r="N29" s="123">
        <v>198</v>
      </c>
      <c r="O29" s="123">
        <v>179</v>
      </c>
      <c r="P29" s="122">
        <v>191</v>
      </c>
      <c r="Q29" s="123">
        <v>192</v>
      </c>
      <c r="R29" s="123">
        <v>147</v>
      </c>
      <c r="S29" s="10">
        <f t="shared" si="6"/>
        <v>907</v>
      </c>
      <c r="T29" s="244"/>
      <c r="U29" s="244"/>
      <c r="V29" s="244"/>
      <c r="W29" s="244"/>
      <c r="X29" s="244"/>
      <c r="Y29" s="244"/>
      <c r="Z29" s="56"/>
      <c r="AA29" s="88"/>
      <c r="AB29" s="88"/>
      <c r="AC29" s="88"/>
      <c r="AD29" s="88"/>
      <c r="AE29" s="88"/>
      <c r="AF29" s="88"/>
      <c r="AG29" s="88"/>
      <c r="AH29" s="88"/>
    </row>
    <row r="30" spans="1:34" x14ac:dyDescent="0.3">
      <c r="F30" s="6">
        <f>SUM(F4:F29)</f>
        <v>38931</v>
      </c>
      <c r="G30" s="6">
        <f>SUM(G4:G29)</f>
        <v>174</v>
      </c>
      <c r="H30" s="7">
        <f t="shared" si="1"/>
        <v>223.74137931034483</v>
      </c>
      <c r="N30" s="222">
        <f>AVERAGE(N4:N29)</f>
        <v>230.46153846153845</v>
      </c>
      <c r="O30" s="509">
        <f t="shared" ref="O30:X30" si="16">AVERAGE(O4:O29)</f>
        <v>221.88461538461539</v>
      </c>
      <c r="P30" s="509">
        <f t="shared" si="16"/>
        <v>226.07692307692307</v>
      </c>
      <c r="Q30" s="509">
        <f t="shared" si="16"/>
        <v>221.11538461538461</v>
      </c>
      <c r="R30" s="509">
        <f t="shared" si="16"/>
        <v>214.76923076923077</v>
      </c>
      <c r="T30" s="509">
        <f t="shared" si="16"/>
        <v>221.66666666666666</v>
      </c>
      <c r="V30" s="509">
        <f t="shared" si="16"/>
        <v>232.91666666666666</v>
      </c>
      <c r="X30" s="509">
        <f t="shared" si="16"/>
        <v>214.33333333333334</v>
      </c>
      <c r="AA30" s="509">
        <f t="shared" ref="AA30" si="17">AVERAGE(AA4:AA29)</f>
        <v>277</v>
      </c>
      <c r="AC30" s="509">
        <f t="shared" ref="AC30" si="18">AVERAGE(AC4:AC29)</f>
        <v>221.5</v>
      </c>
      <c r="AE30" s="509">
        <f t="shared" ref="AE30" si="19">AVERAGE(AE4:AE29)</f>
        <v>257</v>
      </c>
      <c r="AG30" s="509">
        <f t="shared" ref="AG30" si="20">AVERAGE(AG4:AG29)</f>
        <v>210.5</v>
      </c>
    </row>
    <row r="32" spans="1:34" x14ac:dyDescent="0.3">
      <c r="A32" s="587" t="s">
        <v>887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</row>
    <row r="33" spans="1:34" x14ac:dyDescent="0.3">
      <c r="A33" s="587"/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7"/>
      <c r="AH33" s="587"/>
    </row>
    <row r="34" spans="1:34" x14ac:dyDescent="0.3">
      <c r="A34" s="10" t="s">
        <v>0</v>
      </c>
      <c r="B34" s="10"/>
      <c r="C34" s="10"/>
      <c r="D34" s="10" t="s">
        <v>2</v>
      </c>
      <c r="E34" s="10" t="s">
        <v>3</v>
      </c>
      <c r="F34" s="11" t="s">
        <v>4</v>
      </c>
      <c r="G34" s="10" t="s">
        <v>5</v>
      </c>
      <c r="H34" s="10" t="s">
        <v>6</v>
      </c>
      <c r="I34" s="1" t="s">
        <v>23</v>
      </c>
      <c r="J34" s="1" t="s">
        <v>24</v>
      </c>
      <c r="K34" s="1" t="s">
        <v>25</v>
      </c>
      <c r="L34" s="1" t="s">
        <v>26</v>
      </c>
      <c r="M34" s="10" t="s">
        <v>9</v>
      </c>
      <c r="N34" s="10">
        <v>1</v>
      </c>
      <c r="O34" s="10">
        <v>2</v>
      </c>
      <c r="P34" s="10">
        <v>3</v>
      </c>
      <c r="Q34" s="10">
        <v>4</v>
      </c>
      <c r="R34" s="10">
        <v>5</v>
      </c>
      <c r="S34" s="10" t="s">
        <v>8</v>
      </c>
      <c r="T34" s="10">
        <v>6</v>
      </c>
      <c r="U34" s="10" t="s">
        <v>7</v>
      </c>
      <c r="V34" s="10">
        <v>7</v>
      </c>
      <c r="W34" s="10" t="s">
        <v>7</v>
      </c>
      <c r="X34" s="10">
        <v>8</v>
      </c>
      <c r="Y34" s="10" t="s">
        <v>7</v>
      </c>
      <c r="Z34" s="10" t="s">
        <v>8</v>
      </c>
      <c r="AA34" s="10">
        <v>9</v>
      </c>
      <c r="AB34" s="10"/>
      <c r="AC34" s="10">
        <v>10</v>
      </c>
      <c r="AD34" s="10"/>
      <c r="AE34" s="10">
        <v>11</v>
      </c>
      <c r="AF34" s="10"/>
      <c r="AG34" s="10">
        <v>12</v>
      </c>
      <c r="AH34" s="10"/>
    </row>
    <row r="35" spans="1:34" x14ac:dyDescent="0.3">
      <c r="A35" s="3" t="s">
        <v>115</v>
      </c>
      <c r="B35" s="3">
        <v>18</v>
      </c>
      <c r="C35" s="3" t="s">
        <v>28</v>
      </c>
      <c r="D35" s="10">
        <v>1</v>
      </c>
      <c r="E35" s="477">
        <v>200</v>
      </c>
      <c r="F35" s="11">
        <f t="shared" ref="F35:F44" si="21">SUM(N35:R35)+T35+V35+X35+AA35+AC35+AE35+AG35</f>
        <v>2487</v>
      </c>
      <c r="G35" s="10">
        <f>COUNT(N35,O35,P35,Q35,R35,#REF!,T35,V35,X35,AA35,AC35,AE35,AG35)</f>
        <v>12</v>
      </c>
      <c r="H35" s="15">
        <f t="shared" ref="H35:H44" si="22">F35/G35</f>
        <v>207.25</v>
      </c>
      <c r="I35" s="159">
        <f t="shared" ref="I35:I44" si="23">((SUM(U35+W35+Y35))/30)+(COUNTIFS(AB35,"W")+(COUNTIFS(AD35,"W")+(COUNTIFS(AF35,"W")+(COUNTIFS(AH35,"W")))))</f>
        <v>5</v>
      </c>
      <c r="J35" s="159">
        <f t="shared" ref="J35:J44" si="24">(3-(SUM(U35+W35+Y35)/30))+(COUNTIFS(AB35,"L"))+(COUNTIFS(AD35,"L"))+(COUNTIFS(AF35,"L"))+(COUNTIFS(AH35,"L"))</f>
        <v>2</v>
      </c>
      <c r="K35" s="52">
        <f t="shared" ref="K35:K44" si="25">MAX(N35,O35,P35,Q35,R35,T35,V35,X35,AA35,AC35,AE35,AG35)</f>
        <v>236</v>
      </c>
      <c r="L35" s="90">
        <f t="shared" ref="L35:L44" si="26">MAX((SUM(N35:P35)), (SUM(T35,V35,X35)), (SUM(AA35,AC35,AE35)), (SUM(AE35,AG35,AC35)))</f>
        <v>672</v>
      </c>
      <c r="M35" s="182">
        <v>12</v>
      </c>
      <c r="N35" s="90">
        <v>189</v>
      </c>
      <c r="O35" s="90">
        <v>216</v>
      </c>
      <c r="P35" s="90">
        <v>193</v>
      </c>
      <c r="Q35" s="90">
        <v>222</v>
      </c>
      <c r="R35" s="90">
        <v>178</v>
      </c>
      <c r="S35" s="10">
        <f t="shared" ref="S35:S44" si="27">SUM(N35:R35)+(M35*5)</f>
        <v>1058</v>
      </c>
      <c r="T35" s="90">
        <v>201</v>
      </c>
      <c r="U35" s="90">
        <v>0</v>
      </c>
      <c r="V35" s="90">
        <v>236</v>
      </c>
      <c r="W35" s="90">
        <v>30</v>
      </c>
      <c r="X35" s="90">
        <v>175</v>
      </c>
      <c r="Y35" s="90">
        <v>0</v>
      </c>
      <c r="Z35" s="10">
        <f>SUM(S35:Y35)+(M35*3)</f>
        <v>1736</v>
      </c>
      <c r="AA35" s="95">
        <v>236</v>
      </c>
      <c r="AB35" s="95" t="s">
        <v>23</v>
      </c>
      <c r="AC35" s="95">
        <v>224</v>
      </c>
      <c r="AD35" s="95" t="s">
        <v>23</v>
      </c>
      <c r="AE35" s="90">
        <v>212</v>
      </c>
      <c r="AF35" s="95" t="s">
        <v>23</v>
      </c>
      <c r="AG35" s="90">
        <v>205</v>
      </c>
      <c r="AH35" s="95" t="s">
        <v>23</v>
      </c>
    </row>
    <row r="36" spans="1:34" x14ac:dyDescent="0.3">
      <c r="A36" s="3" t="s">
        <v>820</v>
      </c>
      <c r="B36" s="3">
        <v>18</v>
      </c>
      <c r="C36" s="3" t="s">
        <v>28</v>
      </c>
      <c r="D36" s="10">
        <v>2</v>
      </c>
      <c r="E36" s="303">
        <v>100</v>
      </c>
      <c r="F36" s="11">
        <f t="shared" si="21"/>
        <v>1729</v>
      </c>
      <c r="G36" s="10">
        <f>COUNT(N36,O36,P36,Q36,R36,#REF!,T36,V36,X36,AA36,AC36,AE36,AG36)</f>
        <v>9</v>
      </c>
      <c r="H36" s="15">
        <f t="shared" si="22"/>
        <v>192.11111111111111</v>
      </c>
      <c r="I36" s="159">
        <f t="shared" si="23"/>
        <v>1</v>
      </c>
      <c r="J36" s="159">
        <f t="shared" si="24"/>
        <v>3</v>
      </c>
      <c r="K36" s="52">
        <f t="shared" si="25"/>
        <v>244</v>
      </c>
      <c r="L36" s="90">
        <f t="shared" si="26"/>
        <v>619</v>
      </c>
      <c r="M36" s="182">
        <v>48</v>
      </c>
      <c r="N36" s="90">
        <v>230</v>
      </c>
      <c r="O36" s="90">
        <v>180</v>
      </c>
      <c r="P36" s="90">
        <v>209</v>
      </c>
      <c r="Q36" s="90">
        <v>244</v>
      </c>
      <c r="R36" s="90">
        <v>242</v>
      </c>
      <c r="S36" s="10">
        <f t="shared" si="27"/>
        <v>1345</v>
      </c>
      <c r="T36" s="89">
        <v>146</v>
      </c>
      <c r="U36" s="89">
        <v>0</v>
      </c>
      <c r="V36" s="89">
        <v>154</v>
      </c>
      <c r="W36" s="89">
        <v>30</v>
      </c>
      <c r="X36" s="89">
        <v>162</v>
      </c>
      <c r="Y36" s="89">
        <v>0</v>
      </c>
      <c r="Z36" s="10">
        <f>SUM(S36:Y36)+(M36*3)</f>
        <v>1981</v>
      </c>
      <c r="AA36" s="95"/>
      <c r="AB36" s="95"/>
      <c r="AC36" s="95"/>
      <c r="AD36" s="95"/>
      <c r="AE36" s="90"/>
      <c r="AF36" s="95"/>
      <c r="AG36" s="90">
        <v>162</v>
      </c>
      <c r="AH36" s="95" t="s">
        <v>24</v>
      </c>
    </row>
    <row r="37" spans="1:34" x14ac:dyDescent="0.3">
      <c r="A37" s="3" t="s">
        <v>167</v>
      </c>
      <c r="B37" s="3">
        <v>18</v>
      </c>
      <c r="C37" s="3" t="s">
        <v>28</v>
      </c>
      <c r="D37" s="10">
        <v>3</v>
      </c>
      <c r="E37" s="303">
        <v>50</v>
      </c>
      <c r="F37" s="11">
        <f t="shared" si="21"/>
        <v>1597</v>
      </c>
      <c r="G37" s="10">
        <f>COUNT(N37,O37,P37,Q37,R37,#REF!,T37,V37,X37,AA37,AC37,AE37,AG37)</f>
        <v>9</v>
      </c>
      <c r="H37" s="15">
        <f t="shared" si="22"/>
        <v>177.44444444444446</v>
      </c>
      <c r="I37" s="159">
        <f t="shared" si="23"/>
        <v>3</v>
      </c>
      <c r="J37" s="159">
        <f t="shared" si="24"/>
        <v>1</v>
      </c>
      <c r="K37" s="52">
        <f t="shared" si="25"/>
        <v>209</v>
      </c>
      <c r="L37" s="90">
        <f t="shared" si="26"/>
        <v>561</v>
      </c>
      <c r="M37" s="182">
        <v>52</v>
      </c>
      <c r="N37" s="90">
        <v>203</v>
      </c>
      <c r="O37" s="90">
        <v>209</v>
      </c>
      <c r="P37" s="90">
        <v>145</v>
      </c>
      <c r="Q37" s="90">
        <v>145</v>
      </c>
      <c r="R37" s="90">
        <v>201</v>
      </c>
      <c r="S37" s="10">
        <f t="shared" si="27"/>
        <v>1163</v>
      </c>
      <c r="T37" s="90">
        <v>202</v>
      </c>
      <c r="U37" s="90">
        <v>30</v>
      </c>
      <c r="V37" s="90">
        <v>186</v>
      </c>
      <c r="W37" s="90">
        <v>30</v>
      </c>
      <c r="X37" s="90">
        <v>173</v>
      </c>
      <c r="Y37" s="90">
        <v>30</v>
      </c>
      <c r="Z37" s="10">
        <f t="shared" ref="Z37:Z55" si="28">SUM(S37:Y37)+(M37*3)</f>
        <v>1970</v>
      </c>
      <c r="AA37" s="90"/>
      <c r="AB37" s="95"/>
      <c r="AC37" s="90"/>
      <c r="AD37" s="90"/>
      <c r="AE37" s="90">
        <v>133</v>
      </c>
      <c r="AF37" s="95" t="s">
        <v>24</v>
      </c>
      <c r="AG37" s="92"/>
      <c r="AH37" s="92"/>
    </row>
    <row r="38" spans="1:34" x14ac:dyDescent="0.3">
      <c r="A38" s="3" t="s">
        <v>105</v>
      </c>
      <c r="B38" s="3">
        <v>18</v>
      </c>
      <c r="C38" s="3" t="s">
        <v>28</v>
      </c>
      <c r="D38" s="10">
        <v>4</v>
      </c>
      <c r="E38" s="304">
        <v>40</v>
      </c>
      <c r="F38" s="11">
        <f t="shared" si="21"/>
        <v>1630</v>
      </c>
      <c r="G38" s="10">
        <f>COUNT(N38,O38,P38,Q38,R38,#REF!,T38,V38,X38,AA38,AC38,AE38,AG38)</f>
        <v>9</v>
      </c>
      <c r="H38" s="15">
        <f t="shared" si="22"/>
        <v>181.11111111111111</v>
      </c>
      <c r="I38" s="159">
        <f t="shared" si="23"/>
        <v>3</v>
      </c>
      <c r="J38" s="159">
        <f t="shared" si="24"/>
        <v>1</v>
      </c>
      <c r="K38" s="52">
        <f t="shared" si="25"/>
        <v>233</v>
      </c>
      <c r="L38" s="90">
        <f t="shared" si="26"/>
        <v>565</v>
      </c>
      <c r="M38" s="182">
        <v>34</v>
      </c>
      <c r="N38" s="445">
        <v>147</v>
      </c>
      <c r="O38" s="445">
        <v>233</v>
      </c>
      <c r="P38" s="445">
        <v>156</v>
      </c>
      <c r="Q38" s="445">
        <v>217</v>
      </c>
      <c r="R38" s="445">
        <v>160</v>
      </c>
      <c r="S38" s="10">
        <f t="shared" si="27"/>
        <v>1083</v>
      </c>
      <c r="T38" s="90">
        <v>190</v>
      </c>
      <c r="U38" s="90">
        <v>30</v>
      </c>
      <c r="V38" s="90">
        <v>192</v>
      </c>
      <c r="W38" s="90">
        <v>30</v>
      </c>
      <c r="X38" s="90">
        <v>183</v>
      </c>
      <c r="Y38" s="90">
        <v>30</v>
      </c>
      <c r="Z38" s="10">
        <f t="shared" si="28"/>
        <v>1840</v>
      </c>
      <c r="AA38" s="90"/>
      <c r="AB38" s="95"/>
      <c r="AC38" s="90">
        <v>152</v>
      </c>
      <c r="AD38" s="95" t="s">
        <v>24</v>
      </c>
      <c r="AE38" s="92"/>
      <c r="AF38" s="92"/>
      <c r="AG38" s="92"/>
      <c r="AH38" s="92"/>
    </row>
    <row r="39" spans="1:34" x14ac:dyDescent="0.3">
      <c r="A39" s="3" t="s">
        <v>730</v>
      </c>
      <c r="B39" s="3">
        <v>18</v>
      </c>
      <c r="C39" s="3" t="s">
        <v>28</v>
      </c>
      <c r="D39" s="10">
        <v>5</v>
      </c>
      <c r="E39" s="478">
        <v>30</v>
      </c>
      <c r="F39" s="11">
        <f t="shared" si="21"/>
        <v>1533</v>
      </c>
      <c r="G39" s="10">
        <f>COUNT(N39,O39,P39,Q39,R39,#REF!,T39,V39,X39,AA39,AC39,AE39,AG39)</f>
        <v>9</v>
      </c>
      <c r="H39" s="15">
        <f t="shared" si="22"/>
        <v>170.33333333333334</v>
      </c>
      <c r="I39" s="159">
        <f t="shared" si="23"/>
        <v>2</v>
      </c>
      <c r="J39" s="159">
        <f t="shared" si="24"/>
        <v>2</v>
      </c>
      <c r="K39" s="52">
        <f t="shared" si="25"/>
        <v>201</v>
      </c>
      <c r="L39" s="90">
        <f t="shared" si="26"/>
        <v>535</v>
      </c>
      <c r="M39" s="182">
        <v>50</v>
      </c>
      <c r="N39" s="90">
        <v>189</v>
      </c>
      <c r="O39" s="90">
        <v>145</v>
      </c>
      <c r="P39" s="90">
        <v>201</v>
      </c>
      <c r="Q39" s="90">
        <v>191</v>
      </c>
      <c r="R39" s="90">
        <v>167</v>
      </c>
      <c r="S39" s="10">
        <f t="shared" si="27"/>
        <v>1143</v>
      </c>
      <c r="T39" s="90">
        <v>138</v>
      </c>
      <c r="U39" s="90">
        <v>30</v>
      </c>
      <c r="V39" s="90">
        <v>154</v>
      </c>
      <c r="W39" s="90">
        <v>0</v>
      </c>
      <c r="X39" s="90">
        <v>189</v>
      </c>
      <c r="Y39" s="90">
        <v>30</v>
      </c>
      <c r="Z39" s="10">
        <f t="shared" si="28"/>
        <v>1834</v>
      </c>
      <c r="AA39" s="90">
        <v>159</v>
      </c>
      <c r="AB39" s="95" t="s">
        <v>24</v>
      </c>
      <c r="AC39" s="92"/>
      <c r="AD39" s="92"/>
      <c r="AE39" s="92"/>
      <c r="AF39" s="92"/>
      <c r="AG39" s="92"/>
      <c r="AH39" s="92"/>
    </row>
    <row r="40" spans="1:34" x14ac:dyDescent="0.3">
      <c r="A40" s="12" t="s">
        <v>102</v>
      </c>
      <c r="B40" s="3">
        <v>18</v>
      </c>
      <c r="C40" s="3" t="s">
        <v>28</v>
      </c>
      <c r="D40" s="10">
        <v>6</v>
      </c>
      <c r="E40" s="93"/>
      <c r="F40" s="11">
        <f t="shared" si="21"/>
        <v>1576</v>
      </c>
      <c r="G40" s="10">
        <f>COUNT(N40,O40,P40,Q40,R40,#REF!,T40,V40,X40,AA40,AC40,AE40,AG40)</f>
        <v>8</v>
      </c>
      <c r="H40" s="15">
        <f t="shared" si="22"/>
        <v>197</v>
      </c>
      <c r="I40" s="159">
        <f t="shared" si="23"/>
        <v>1</v>
      </c>
      <c r="J40" s="159">
        <f t="shared" si="24"/>
        <v>2</v>
      </c>
      <c r="K40" s="52">
        <f t="shared" si="25"/>
        <v>236</v>
      </c>
      <c r="L40" s="90">
        <f t="shared" si="26"/>
        <v>602</v>
      </c>
      <c r="M40" s="183">
        <v>15</v>
      </c>
      <c r="N40" s="91">
        <v>178</v>
      </c>
      <c r="O40" s="91">
        <v>211</v>
      </c>
      <c r="P40" s="91">
        <v>213</v>
      </c>
      <c r="Q40" s="91">
        <v>193</v>
      </c>
      <c r="R40" s="91">
        <v>201</v>
      </c>
      <c r="S40" s="10">
        <f t="shared" si="27"/>
        <v>1071</v>
      </c>
      <c r="T40" s="305">
        <v>236</v>
      </c>
      <c r="U40" s="305">
        <v>30</v>
      </c>
      <c r="V40" s="305">
        <v>156</v>
      </c>
      <c r="W40" s="305">
        <v>0</v>
      </c>
      <c r="X40" s="305">
        <v>188</v>
      </c>
      <c r="Y40" s="89">
        <v>0</v>
      </c>
      <c r="Z40" s="10">
        <f t="shared" si="28"/>
        <v>1726</v>
      </c>
      <c r="AA40" s="92"/>
      <c r="AB40" s="92"/>
      <c r="AC40" s="92"/>
      <c r="AD40" s="92"/>
      <c r="AE40" s="92"/>
      <c r="AF40" s="92"/>
      <c r="AG40" s="92"/>
      <c r="AH40" s="92"/>
    </row>
    <row r="41" spans="1:34" x14ac:dyDescent="0.3">
      <c r="A41" s="3" t="s">
        <v>174</v>
      </c>
      <c r="B41" s="3">
        <v>18</v>
      </c>
      <c r="C41" s="3" t="s">
        <v>28</v>
      </c>
      <c r="D41" s="10">
        <v>7</v>
      </c>
      <c r="F41" s="11">
        <f t="shared" si="21"/>
        <v>1440</v>
      </c>
      <c r="G41" s="10">
        <f>COUNT(N41,O41,P41,Q41,R41,#REF!,T41,V41,X41,AA41,AC41,AE41,AG41)</f>
        <v>8</v>
      </c>
      <c r="H41" s="15">
        <f t="shared" si="22"/>
        <v>180</v>
      </c>
      <c r="I41" s="159">
        <f t="shared" si="23"/>
        <v>2</v>
      </c>
      <c r="J41" s="159">
        <f t="shared" si="24"/>
        <v>1</v>
      </c>
      <c r="K41" s="52">
        <f t="shared" si="25"/>
        <v>211</v>
      </c>
      <c r="L41" s="90">
        <f t="shared" si="26"/>
        <v>555</v>
      </c>
      <c r="M41" s="182">
        <v>25</v>
      </c>
      <c r="N41" s="90">
        <v>211</v>
      </c>
      <c r="O41" s="90">
        <v>186</v>
      </c>
      <c r="P41" s="90">
        <v>158</v>
      </c>
      <c r="Q41" s="90">
        <v>205</v>
      </c>
      <c r="R41" s="90">
        <v>181</v>
      </c>
      <c r="S41" s="10">
        <f t="shared" si="27"/>
        <v>1066</v>
      </c>
      <c r="T41" s="89">
        <v>158</v>
      </c>
      <c r="U41" s="89">
        <v>0</v>
      </c>
      <c r="V41" s="89">
        <v>160</v>
      </c>
      <c r="W41" s="89">
        <v>30</v>
      </c>
      <c r="X41" s="89">
        <v>181</v>
      </c>
      <c r="Y41" s="89">
        <v>30</v>
      </c>
      <c r="Z41" s="10">
        <f t="shared" si="28"/>
        <v>1700</v>
      </c>
      <c r="AA41" s="92"/>
      <c r="AB41" s="92"/>
      <c r="AC41" s="92"/>
      <c r="AD41" s="92"/>
      <c r="AE41" s="92"/>
      <c r="AF41" s="92"/>
      <c r="AG41" s="92"/>
      <c r="AH41" s="92"/>
    </row>
    <row r="42" spans="1:34" x14ac:dyDescent="0.3">
      <c r="A42" s="3" t="s">
        <v>283</v>
      </c>
      <c r="B42" s="3">
        <v>18</v>
      </c>
      <c r="C42" s="3" t="s">
        <v>28</v>
      </c>
      <c r="D42" s="10">
        <v>8</v>
      </c>
      <c r="F42" s="11">
        <f t="shared" si="21"/>
        <v>1542</v>
      </c>
      <c r="G42" s="10">
        <f>COUNT(N42,O42,P42,Q42,R42,#REF!,T42,V42,X42,AA42,AC42,AE42,AG42)</f>
        <v>8</v>
      </c>
      <c r="H42" s="15">
        <f t="shared" si="22"/>
        <v>192.75</v>
      </c>
      <c r="I42" s="159">
        <f t="shared" si="23"/>
        <v>1</v>
      </c>
      <c r="J42" s="159">
        <f t="shared" si="24"/>
        <v>2</v>
      </c>
      <c r="K42" s="52">
        <f t="shared" si="25"/>
        <v>234</v>
      </c>
      <c r="L42" s="90">
        <f t="shared" si="26"/>
        <v>636</v>
      </c>
      <c r="M42" s="182">
        <v>10</v>
      </c>
      <c r="N42" s="90">
        <v>234</v>
      </c>
      <c r="O42" s="90">
        <v>186</v>
      </c>
      <c r="P42" s="90">
        <v>216</v>
      </c>
      <c r="Q42" s="90">
        <v>214</v>
      </c>
      <c r="R42" s="90">
        <v>161</v>
      </c>
      <c r="S42" s="10">
        <f t="shared" si="27"/>
        <v>1061</v>
      </c>
      <c r="T42" s="90">
        <v>182</v>
      </c>
      <c r="U42" s="90">
        <v>30</v>
      </c>
      <c r="V42" s="90">
        <v>165</v>
      </c>
      <c r="W42" s="90">
        <v>0</v>
      </c>
      <c r="X42" s="90">
        <v>184</v>
      </c>
      <c r="Y42" s="90">
        <v>0</v>
      </c>
      <c r="Z42" s="10">
        <f t="shared" si="28"/>
        <v>1652</v>
      </c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3" t="s">
        <v>493</v>
      </c>
      <c r="B43" s="3">
        <v>18</v>
      </c>
      <c r="C43" s="3" t="s">
        <v>28</v>
      </c>
      <c r="D43" s="10">
        <v>9</v>
      </c>
      <c r="E43" s="448"/>
      <c r="F43" s="11">
        <f t="shared" si="21"/>
        <v>971</v>
      </c>
      <c r="G43" s="10">
        <f>COUNT(N43,O43,P43,Q43,R43,#REF!,T43,V43,X43,AA43,AC43,AE43,AG43)</f>
        <v>8</v>
      </c>
      <c r="H43" s="15">
        <f t="shared" si="22"/>
        <v>121.375</v>
      </c>
      <c r="I43" s="159">
        <f t="shared" si="23"/>
        <v>1</v>
      </c>
      <c r="J43" s="159">
        <f t="shared" si="24"/>
        <v>2</v>
      </c>
      <c r="K43" s="52">
        <f t="shared" si="25"/>
        <v>153</v>
      </c>
      <c r="L43" s="90">
        <f t="shared" si="26"/>
        <v>384</v>
      </c>
      <c r="M43" s="182">
        <v>78</v>
      </c>
      <c r="N43" s="90">
        <v>153</v>
      </c>
      <c r="O43" s="90">
        <v>107</v>
      </c>
      <c r="P43" s="90">
        <v>124</v>
      </c>
      <c r="Q43" s="90">
        <v>131</v>
      </c>
      <c r="R43" s="90">
        <v>133</v>
      </c>
      <c r="S43" s="10">
        <f t="shared" si="27"/>
        <v>1038</v>
      </c>
      <c r="T43" s="90">
        <v>119</v>
      </c>
      <c r="U43" s="90">
        <v>0</v>
      </c>
      <c r="V43" s="90">
        <v>90</v>
      </c>
      <c r="W43" s="90">
        <v>0</v>
      </c>
      <c r="X43" s="90">
        <v>114</v>
      </c>
      <c r="Y43" s="90">
        <v>30</v>
      </c>
      <c r="Z43" s="10">
        <f t="shared" si="28"/>
        <v>1625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124</v>
      </c>
      <c r="B44" s="3">
        <v>18</v>
      </c>
      <c r="C44" s="3" t="s">
        <v>28</v>
      </c>
      <c r="D44" s="10">
        <v>10</v>
      </c>
      <c r="E44" s="448"/>
      <c r="F44" s="11">
        <f t="shared" si="21"/>
        <v>1395</v>
      </c>
      <c r="G44" s="10">
        <f>COUNT(N44,O44,P44,Q44,R44,#REF!,T44,V44,X44,AA44,AC44,AE44,AG44)</f>
        <v>8</v>
      </c>
      <c r="H44" s="15">
        <f t="shared" si="22"/>
        <v>174.375</v>
      </c>
      <c r="I44" s="159">
        <f t="shared" si="23"/>
        <v>0</v>
      </c>
      <c r="J44" s="159">
        <f t="shared" si="24"/>
        <v>3</v>
      </c>
      <c r="K44" s="52">
        <f t="shared" si="25"/>
        <v>221</v>
      </c>
      <c r="L44" s="90">
        <f t="shared" si="26"/>
        <v>616</v>
      </c>
      <c r="M44" s="182">
        <v>19</v>
      </c>
      <c r="N44" s="444">
        <v>215</v>
      </c>
      <c r="O44" s="444">
        <v>221</v>
      </c>
      <c r="P44" s="444">
        <v>180</v>
      </c>
      <c r="Q44" s="444">
        <v>181</v>
      </c>
      <c r="R44" s="444">
        <v>197</v>
      </c>
      <c r="S44" s="10">
        <f t="shared" si="27"/>
        <v>1089</v>
      </c>
      <c r="T44" s="90">
        <v>137</v>
      </c>
      <c r="U44" s="90">
        <v>0</v>
      </c>
      <c r="V44" s="90">
        <v>136</v>
      </c>
      <c r="W44" s="90">
        <v>0</v>
      </c>
      <c r="X44" s="90">
        <v>128</v>
      </c>
      <c r="Y44" s="90">
        <v>0</v>
      </c>
      <c r="Z44" s="10">
        <f t="shared" si="28"/>
        <v>1547</v>
      </c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534</v>
      </c>
      <c r="B45" s="3">
        <v>18</v>
      </c>
      <c r="C45" s="3" t="s">
        <v>28</v>
      </c>
      <c r="D45" s="10">
        <v>11</v>
      </c>
      <c r="E45" s="268"/>
      <c r="F45" s="11">
        <f t="shared" ref="F45:F55" si="29">SUM(N45:R45)+T45+V45+X45+AA45+AC45+AE45+AG45</f>
        <v>882</v>
      </c>
      <c r="G45" s="10">
        <f>COUNT(N45,O45,P45,Q45,R45,#REF!,T45,V45,X45,AA45,AC45,AE45,AG45)</f>
        <v>5</v>
      </c>
      <c r="H45" s="15">
        <f t="shared" ref="H45:H56" si="30">F45/G45</f>
        <v>176.4</v>
      </c>
      <c r="I45" s="159"/>
      <c r="J45" s="159"/>
      <c r="K45" s="52">
        <f t="shared" ref="K45:K55" si="31">MAX(N45,O45,P45,Q45,R45,T45,V45,X45,AA45,AC45,AE45,AG45)</f>
        <v>195</v>
      </c>
      <c r="L45" s="90">
        <f t="shared" ref="L45:L55" si="32">MAX((SUM(N45:P45)), (SUM(T45,V45,X45)), (SUM(AA45,AC45,AE45)), (SUM(AE45,AG45,AC45)))</f>
        <v>558</v>
      </c>
      <c r="M45" s="182">
        <v>31</v>
      </c>
      <c r="N45" s="89">
        <v>177</v>
      </c>
      <c r="O45" s="89">
        <v>195</v>
      </c>
      <c r="P45" s="89">
        <v>186</v>
      </c>
      <c r="Q45" s="89">
        <v>147</v>
      </c>
      <c r="R45" s="89">
        <v>177</v>
      </c>
      <c r="S45" s="10">
        <f t="shared" ref="S45:S55" si="33">SUM(N45:R45)+(M45*5)</f>
        <v>1037</v>
      </c>
      <c r="T45" s="94"/>
      <c r="U45" s="94"/>
      <c r="V45" s="94"/>
      <c r="W45" s="94"/>
      <c r="X45" s="94"/>
      <c r="Y45" s="94"/>
      <c r="Z45" s="56">
        <f t="shared" si="28"/>
        <v>1130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888</v>
      </c>
      <c r="B46" s="3">
        <v>18</v>
      </c>
      <c r="C46" s="3" t="s">
        <v>28</v>
      </c>
      <c r="D46" s="10">
        <v>12</v>
      </c>
      <c r="E46" s="268"/>
      <c r="F46" s="11">
        <f t="shared" si="29"/>
        <v>957</v>
      </c>
      <c r="G46" s="10">
        <f>COUNT(N46,O46,P46,Q46,R46,#REF!,T46,V46,X46,AA46,AC46,AE46,AG46)</f>
        <v>5</v>
      </c>
      <c r="H46" s="15">
        <f t="shared" si="30"/>
        <v>191.4</v>
      </c>
      <c r="I46" s="159"/>
      <c r="J46" s="159"/>
      <c r="K46" s="52">
        <f t="shared" si="31"/>
        <v>234</v>
      </c>
      <c r="L46" s="90">
        <f t="shared" si="32"/>
        <v>541</v>
      </c>
      <c r="M46" s="182">
        <v>16</v>
      </c>
      <c r="N46" s="90">
        <v>154</v>
      </c>
      <c r="O46" s="90">
        <v>203</v>
      </c>
      <c r="P46" s="90">
        <v>184</v>
      </c>
      <c r="Q46" s="90">
        <v>234</v>
      </c>
      <c r="R46" s="90">
        <v>182</v>
      </c>
      <c r="S46" s="10">
        <f t="shared" si="33"/>
        <v>1037</v>
      </c>
      <c r="T46" s="94"/>
      <c r="U46" s="94"/>
      <c r="V46" s="94"/>
      <c r="W46" s="94"/>
      <c r="X46" s="94"/>
      <c r="Y46" s="94"/>
      <c r="Z46" s="56">
        <f t="shared" si="28"/>
        <v>1085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757</v>
      </c>
      <c r="B47" s="3">
        <v>18</v>
      </c>
      <c r="C47" s="3" t="s">
        <v>28</v>
      </c>
      <c r="D47" s="10">
        <v>13</v>
      </c>
      <c r="E47" s="88"/>
      <c r="F47" s="11">
        <f t="shared" si="29"/>
        <v>574</v>
      </c>
      <c r="G47" s="10">
        <f>COUNT(N47,O47,P47,Q47,R47,#REF!,T47,V47,X47,AA47,AC47,AE47,AG47)</f>
        <v>5</v>
      </c>
      <c r="H47" s="15">
        <f t="shared" si="30"/>
        <v>114.8</v>
      </c>
      <c r="I47" s="159"/>
      <c r="J47" s="159"/>
      <c r="K47" s="52">
        <f t="shared" si="31"/>
        <v>157</v>
      </c>
      <c r="L47" s="90">
        <f t="shared" si="32"/>
        <v>295</v>
      </c>
      <c r="M47" s="182">
        <v>91</v>
      </c>
      <c r="N47" s="90">
        <v>87</v>
      </c>
      <c r="O47" s="90">
        <v>101</v>
      </c>
      <c r="P47" s="90">
        <v>107</v>
      </c>
      <c r="Q47" s="90">
        <v>157</v>
      </c>
      <c r="R47" s="90">
        <v>122</v>
      </c>
      <c r="S47" s="10">
        <f t="shared" si="33"/>
        <v>1029</v>
      </c>
      <c r="T47" s="94"/>
      <c r="U47" s="94"/>
      <c r="V47" s="94"/>
      <c r="W47" s="94"/>
      <c r="X47" s="94"/>
      <c r="Y47" s="94"/>
      <c r="Z47" s="56">
        <f t="shared" si="28"/>
        <v>1302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325</v>
      </c>
      <c r="B48" s="3">
        <v>18</v>
      </c>
      <c r="C48" s="3" t="s">
        <v>28</v>
      </c>
      <c r="D48" s="10">
        <v>14</v>
      </c>
      <c r="E48" s="92"/>
      <c r="F48" s="11">
        <f t="shared" si="29"/>
        <v>761</v>
      </c>
      <c r="G48" s="10">
        <f>COUNT(N48,O48,P48,Q48,R48,#REF!,T48,V48,X48,AA48,AC48,AE48,AG48)</f>
        <v>5</v>
      </c>
      <c r="H48" s="15">
        <f t="shared" si="30"/>
        <v>152.19999999999999</v>
      </c>
      <c r="I48" s="159"/>
      <c r="J48" s="159"/>
      <c r="K48" s="52">
        <f t="shared" si="31"/>
        <v>177</v>
      </c>
      <c r="L48" s="90">
        <f t="shared" si="32"/>
        <v>486</v>
      </c>
      <c r="M48" s="182">
        <v>50</v>
      </c>
      <c r="N48" s="90">
        <v>160</v>
      </c>
      <c r="O48" s="90">
        <v>177</v>
      </c>
      <c r="P48" s="90">
        <v>149</v>
      </c>
      <c r="Q48" s="90">
        <v>137</v>
      </c>
      <c r="R48" s="90">
        <v>138</v>
      </c>
      <c r="S48" s="10">
        <f t="shared" si="33"/>
        <v>1011</v>
      </c>
      <c r="T48" s="94"/>
      <c r="U48" s="94"/>
      <c r="V48" s="94"/>
      <c r="W48" s="94"/>
      <c r="X48" s="94"/>
      <c r="Y48" s="94"/>
      <c r="Z48" s="56">
        <f t="shared" si="28"/>
        <v>1161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370</v>
      </c>
      <c r="B49" s="3">
        <v>18</v>
      </c>
      <c r="C49" s="3" t="s">
        <v>28</v>
      </c>
      <c r="D49" s="10">
        <v>15</v>
      </c>
      <c r="E49" s="92"/>
      <c r="F49" s="11">
        <f t="shared" si="29"/>
        <v>894</v>
      </c>
      <c r="G49" s="10">
        <f>COUNT(N49,O49,P49,Q49,R49,#REF!,T49,V49,X49,AA49,AC49,AE49,AG49)</f>
        <v>5</v>
      </c>
      <c r="H49" s="15">
        <f t="shared" si="30"/>
        <v>178.8</v>
      </c>
      <c r="I49" s="3"/>
      <c r="J49" s="3"/>
      <c r="K49" s="52">
        <f t="shared" si="31"/>
        <v>206</v>
      </c>
      <c r="L49" s="90">
        <f t="shared" si="32"/>
        <v>567</v>
      </c>
      <c r="M49" s="182">
        <v>18</v>
      </c>
      <c r="N49" s="90">
        <v>206</v>
      </c>
      <c r="O49" s="90">
        <v>189</v>
      </c>
      <c r="P49" s="90">
        <v>172</v>
      </c>
      <c r="Q49" s="90">
        <v>158</v>
      </c>
      <c r="R49" s="90">
        <v>169</v>
      </c>
      <c r="S49" s="10">
        <f t="shared" si="33"/>
        <v>984</v>
      </c>
      <c r="T49" s="94"/>
      <c r="U49" s="94"/>
      <c r="V49" s="94"/>
      <c r="W49" s="94"/>
      <c r="X49" s="94"/>
      <c r="Y49" s="94"/>
      <c r="Z49" s="56">
        <f t="shared" si="28"/>
        <v>1038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156</v>
      </c>
      <c r="B50" s="3">
        <v>18</v>
      </c>
      <c r="C50" s="3" t="s">
        <v>28</v>
      </c>
      <c r="D50" s="10">
        <v>16</v>
      </c>
      <c r="E50" s="92"/>
      <c r="F50" s="11">
        <f t="shared" si="29"/>
        <v>982</v>
      </c>
      <c r="G50" s="10">
        <f>COUNT(N50,O50,P50,Q50,R50,#REF!,T50,V50,X50,AA50,AC50,AE50,AG50)</f>
        <v>5</v>
      </c>
      <c r="H50" s="15">
        <f t="shared" si="30"/>
        <v>196.4</v>
      </c>
      <c r="I50" s="3"/>
      <c r="J50" s="3"/>
      <c r="K50" s="52">
        <f t="shared" si="31"/>
        <v>244</v>
      </c>
      <c r="L50" s="90">
        <f t="shared" si="32"/>
        <v>568</v>
      </c>
      <c r="M50" s="182">
        <v>0</v>
      </c>
      <c r="N50" s="90">
        <v>188</v>
      </c>
      <c r="O50" s="90">
        <v>163</v>
      </c>
      <c r="P50" s="90">
        <v>217</v>
      </c>
      <c r="Q50" s="90">
        <v>244</v>
      </c>
      <c r="R50" s="90">
        <v>170</v>
      </c>
      <c r="S50" s="10">
        <f t="shared" si="33"/>
        <v>982</v>
      </c>
      <c r="T50" s="94"/>
      <c r="U50" s="94"/>
      <c r="V50" s="94"/>
      <c r="W50" s="94"/>
      <c r="X50" s="94"/>
      <c r="Y50" s="94"/>
      <c r="Z50" s="56">
        <f t="shared" si="28"/>
        <v>982</v>
      </c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889</v>
      </c>
      <c r="B51" s="3">
        <v>18</v>
      </c>
      <c r="C51" s="3" t="s">
        <v>28</v>
      </c>
      <c r="D51" s="10">
        <v>17</v>
      </c>
      <c r="E51" s="92"/>
      <c r="F51" s="11">
        <f t="shared" si="29"/>
        <v>916</v>
      </c>
      <c r="G51" s="10">
        <f>COUNT(N51,O51,P51,Q51,R51,#REF!,T51,V51,X51,AA51,AC51,AE51,AG51)</f>
        <v>5</v>
      </c>
      <c r="H51" s="15">
        <f t="shared" si="30"/>
        <v>183.2</v>
      </c>
      <c r="I51" s="3"/>
      <c r="J51" s="3"/>
      <c r="K51" s="52">
        <f t="shared" si="31"/>
        <v>219</v>
      </c>
      <c r="L51" s="90">
        <f t="shared" si="32"/>
        <v>544</v>
      </c>
      <c r="M51" s="182">
        <v>13</v>
      </c>
      <c r="N51" s="90">
        <v>155</v>
      </c>
      <c r="O51" s="90">
        <v>170</v>
      </c>
      <c r="P51" s="90">
        <v>219</v>
      </c>
      <c r="Q51" s="90">
        <v>160</v>
      </c>
      <c r="R51" s="90">
        <v>212</v>
      </c>
      <c r="S51" s="10">
        <f t="shared" si="33"/>
        <v>981</v>
      </c>
      <c r="T51" s="94"/>
      <c r="U51" s="94"/>
      <c r="V51" s="94"/>
      <c r="W51" s="94"/>
      <c r="X51" s="94"/>
      <c r="Y51" s="94"/>
      <c r="Z51" s="56">
        <f t="shared" si="28"/>
        <v>1020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890</v>
      </c>
      <c r="B52" s="3">
        <v>18</v>
      </c>
      <c r="C52" s="3" t="s">
        <v>28</v>
      </c>
      <c r="D52" s="10">
        <v>18</v>
      </c>
      <c r="E52" s="92"/>
      <c r="F52" s="11">
        <f t="shared" si="29"/>
        <v>721</v>
      </c>
      <c r="G52" s="10">
        <f>COUNT(N52,O52,P52,Q52,R52,#REF!,T52,V52,X52,AA52,AC52,AE52,AG52)</f>
        <v>5</v>
      </c>
      <c r="H52" s="15">
        <f t="shared" si="30"/>
        <v>144.19999999999999</v>
      </c>
      <c r="I52" s="3"/>
      <c r="J52" s="3"/>
      <c r="K52" s="52">
        <f t="shared" si="31"/>
        <v>172</v>
      </c>
      <c r="L52" s="90">
        <f t="shared" si="32"/>
        <v>405</v>
      </c>
      <c r="M52" s="182">
        <v>48</v>
      </c>
      <c r="N52" s="89">
        <v>124</v>
      </c>
      <c r="O52" s="89">
        <v>136</v>
      </c>
      <c r="P52" s="89">
        <v>145</v>
      </c>
      <c r="Q52" s="89">
        <v>172</v>
      </c>
      <c r="R52" s="89">
        <v>144</v>
      </c>
      <c r="S52" s="10">
        <f t="shared" si="33"/>
        <v>961</v>
      </c>
      <c r="T52" s="94"/>
      <c r="U52" s="94"/>
      <c r="V52" s="94"/>
      <c r="W52" s="94"/>
      <c r="X52" s="94"/>
      <c r="Y52" s="94"/>
      <c r="Z52" s="56">
        <f t="shared" si="28"/>
        <v>1105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181</v>
      </c>
      <c r="B53" s="3">
        <v>18</v>
      </c>
      <c r="C53" s="3" t="s">
        <v>28</v>
      </c>
      <c r="D53" s="10">
        <v>19</v>
      </c>
      <c r="E53" s="92"/>
      <c r="F53" s="11">
        <f t="shared" si="29"/>
        <v>879</v>
      </c>
      <c r="G53" s="10">
        <f>COUNT(N53,O53,P53,Q53,R53,#REF!,T53,V53,X53,AA53,AC53,AE53,AG53)</f>
        <v>5</v>
      </c>
      <c r="H53" s="15">
        <f t="shared" si="30"/>
        <v>175.8</v>
      </c>
      <c r="I53" s="3"/>
      <c r="J53" s="3"/>
      <c r="K53" s="52">
        <f t="shared" si="31"/>
        <v>213</v>
      </c>
      <c r="L53" s="90">
        <f t="shared" si="32"/>
        <v>581</v>
      </c>
      <c r="M53" s="182">
        <v>9</v>
      </c>
      <c r="N53" s="89">
        <v>167</v>
      </c>
      <c r="O53" s="89">
        <v>213</v>
      </c>
      <c r="P53" s="89">
        <v>201</v>
      </c>
      <c r="Q53" s="89">
        <v>160</v>
      </c>
      <c r="R53" s="89">
        <v>138</v>
      </c>
      <c r="S53" s="10">
        <f t="shared" si="33"/>
        <v>924</v>
      </c>
      <c r="T53" s="94"/>
      <c r="U53" s="94"/>
      <c r="V53" s="94"/>
      <c r="W53" s="94"/>
      <c r="X53" s="94"/>
      <c r="Y53" s="94"/>
      <c r="Z53" s="56">
        <f t="shared" si="28"/>
        <v>951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171</v>
      </c>
      <c r="B54" s="3">
        <v>18</v>
      </c>
      <c r="C54" s="3" t="s">
        <v>28</v>
      </c>
      <c r="D54" s="10">
        <v>20</v>
      </c>
      <c r="E54" s="92"/>
      <c r="F54" s="11">
        <f t="shared" si="29"/>
        <v>685</v>
      </c>
      <c r="G54" s="10">
        <f>COUNT(N54,O54,P54,Q54,R54,#REF!,T54,V54,X54,AA54,AC54,AE54,AG54)</f>
        <v>5</v>
      </c>
      <c r="H54" s="15">
        <f t="shared" si="30"/>
        <v>137</v>
      </c>
      <c r="I54" s="3"/>
      <c r="J54" s="3"/>
      <c r="K54" s="52">
        <f t="shared" si="31"/>
        <v>184</v>
      </c>
      <c r="L54" s="90">
        <f t="shared" si="32"/>
        <v>403</v>
      </c>
      <c r="M54" s="182">
        <v>45</v>
      </c>
      <c r="N54" s="89">
        <v>184</v>
      </c>
      <c r="O54" s="89">
        <v>117</v>
      </c>
      <c r="P54" s="89">
        <v>102</v>
      </c>
      <c r="Q54" s="89">
        <v>160</v>
      </c>
      <c r="R54" s="89">
        <v>122</v>
      </c>
      <c r="S54" s="10">
        <f t="shared" si="33"/>
        <v>910</v>
      </c>
      <c r="T54" s="94"/>
      <c r="U54" s="94"/>
      <c r="V54" s="94"/>
      <c r="W54" s="94"/>
      <c r="X54" s="94"/>
      <c r="Y54" s="94"/>
      <c r="Z54" s="56">
        <f t="shared" si="28"/>
        <v>1045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152</v>
      </c>
      <c r="B55" s="3">
        <v>18</v>
      </c>
      <c r="C55" s="3" t="s">
        <v>28</v>
      </c>
      <c r="D55" s="10">
        <v>21</v>
      </c>
      <c r="E55" s="92"/>
      <c r="F55" s="11">
        <f t="shared" si="29"/>
        <v>605</v>
      </c>
      <c r="G55" s="10">
        <f>COUNT(N55,O55,P55,Q55,R55,#REF!,T55,V55,X55,AA55,AC55,AE55,AG55)</f>
        <v>5</v>
      </c>
      <c r="H55" s="15">
        <f t="shared" si="30"/>
        <v>121</v>
      </c>
      <c r="I55" s="3"/>
      <c r="J55" s="3"/>
      <c r="K55" s="52">
        <f t="shared" si="31"/>
        <v>139</v>
      </c>
      <c r="L55" s="90">
        <f t="shared" si="32"/>
        <v>348</v>
      </c>
      <c r="M55" s="182">
        <v>56</v>
      </c>
      <c r="N55" s="89">
        <v>119</v>
      </c>
      <c r="O55" s="89">
        <v>123</v>
      </c>
      <c r="P55" s="89">
        <v>106</v>
      </c>
      <c r="Q55" s="89">
        <v>139</v>
      </c>
      <c r="R55" s="89">
        <v>118</v>
      </c>
      <c r="S55" s="10">
        <f t="shared" si="33"/>
        <v>885</v>
      </c>
      <c r="T55" s="94"/>
      <c r="U55" s="94"/>
      <c r="V55" s="94"/>
      <c r="W55" s="94"/>
      <c r="X55" s="94"/>
      <c r="Y55" s="94"/>
      <c r="Z55" s="56">
        <f t="shared" si="28"/>
        <v>1053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88"/>
      <c r="B56" s="88"/>
      <c r="C56" s="88"/>
      <c r="E56" s="88"/>
      <c r="F56" s="11">
        <f>SUM(F35:F55)</f>
        <v>24756</v>
      </c>
      <c r="G56" s="10">
        <f>SUM(G35:G55)</f>
        <v>143</v>
      </c>
      <c r="H56" s="15">
        <f t="shared" si="30"/>
        <v>173.11888111888112</v>
      </c>
      <c r="I56" s="88"/>
      <c r="J56" s="88"/>
      <c r="K56" s="88"/>
      <c r="L56" s="88"/>
      <c r="M56" s="92"/>
      <c r="N56" s="88">
        <f>AVERAGE(N35:N55)</f>
        <v>174.76190476190476</v>
      </c>
      <c r="O56" s="443">
        <f t="shared" ref="O56:X56" si="34">AVERAGE(O35:O55)</f>
        <v>175.28571428571428</v>
      </c>
      <c r="P56" s="443">
        <f t="shared" si="34"/>
        <v>170.61904761904762</v>
      </c>
      <c r="Q56" s="443">
        <f t="shared" si="34"/>
        <v>181.47619047619048</v>
      </c>
      <c r="R56" s="443">
        <f t="shared" si="34"/>
        <v>167.28571428571428</v>
      </c>
      <c r="S56" s="88"/>
      <c r="T56" s="443">
        <f t="shared" si="34"/>
        <v>170.9</v>
      </c>
      <c r="U56" s="88"/>
      <c r="V56" s="443">
        <f t="shared" si="34"/>
        <v>162.9</v>
      </c>
      <c r="W56" s="88"/>
      <c r="X56" s="443">
        <f t="shared" si="34"/>
        <v>167.7</v>
      </c>
      <c r="Y56" s="88"/>
      <c r="Z56" s="88"/>
      <c r="AA56" s="443">
        <f t="shared" ref="AA56" si="35">AVERAGE(AA35:AA55)</f>
        <v>197.5</v>
      </c>
      <c r="AB56" s="88"/>
      <c r="AC56" s="443">
        <f t="shared" ref="AC56" si="36">AVERAGE(AC35:AC55)</f>
        <v>188</v>
      </c>
      <c r="AD56" s="88"/>
      <c r="AE56" s="443">
        <f t="shared" ref="AE56" si="37">AVERAGE(AE35:AE55)</f>
        <v>172.5</v>
      </c>
      <c r="AF56" s="88"/>
      <c r="AG56" s="443">
        <f t="shared" ref="AG56" si="38">AVERAGE(AG35:AG55)</f>
        <v>183.5</v>
      </c>
      <c r="AH56" s="88"/>
    </row>
  </sheetData>
  <sortState ref="A35:S44">
    <sortCondition ref="D35:D44"/>
  </sortState>
  <mergeCells count="2">
    <mergeCell ref="A1:AH2"/>
    <mergeCell ref="A32:AH33"/>
  </mergeCells>
  <pageMargins left="0.7" right="0.7" top="0.75" bottom="0.75" header="0.3" footer="0.3"/>
  <pageSetup scale="60" orientation="landscape" r:id="rId1"/>
  <rowBreaks count="1" manualBreakCount="1">
    <brk id="3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AH88"/>
  <sheetViews>
    <sheetView view="pageBreakPreview" topLeftCell="A70" zoomScaleNormal="100" zoomScaleSheetLayoutView="100" workbookViewId="0">
      <selection activeCell="M86" sqref="M86"/>
    </sheetView>
  </sheetViews>
  <sheetFormatPr defaultRowHeight="14.4" x14ac:dyDescent="0.3"/>
  <cols>
    <col min="1" max="1" width="19.88671875" bestFit="1" customWidth="1"/>
    <col min="2" max="2" width="3" hidden="1" customWidth="1"/>
    <col min="3" max="3" width="3.109375" hidden="1" customWidth="1"/>
    <col min="4" max="4" width="5.6640625" bestFit="1" customWidth="1"/>
    <col min="5" max="5" width="5.6640625" customWidth="1"/>
    <col min="6" max="6" width="6" customWidth="1"/>
    <col min="7" max="7" width="4" customWidth="1"/>
    <col min="8" max="8" width="6.5546875" customWidth="1"/>
    <col min="9" max="10" width="3.5546875" customWidth="1"/>
    <col min="11" max="12" width="4" customWidth="1"/>
    <col min="13" max="13" width="3" bestFit="1" customWidth="1"/>
    <col min="14" max="18" width="4" bestFit="1" customWidth="1"/>
    <col min="19" max="19" width="6.554687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</cols>
  <sheetData>
    <row r="1" spans="1:34" x14ac:dyDescent="0.3">
      <c r="A1" s="587" t="s">
        <v>55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 t="s">
        <v>30</v>
      </c>
      <c r="C3" s="1"/>
      <c r="D3" s="2" t="s">
        <v>2</v>
      </c>
      <c r="E3" s="61">
        <f>SUM(E4:E11)</f>
        <v>570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9" t="s">
        <v>110</v>
      </c>
      <c r="B4" s="9">
        <v>19</v>
      </c>
      <c r="C4" s="9" t="s">
        <v>28</v>
      </c>
      <c r="D4" s="11">
        <v>1</v>
      </c>
      <c r="E4" s="50">
        <v>200</v>
      </c>
      <c r="F4" s="6">
        <f>SUM(N4:R4)+T4+V4+X4+AA4+AC4+AE4+AG4</f>
        <v>2058</v>
      </c>
      <c r="G4" s="6">
        <f>COUNT(N4,O4,P4,Q4,R4,#REF!,T4,V4,X4,AA4,AC4, AE4, AG4)</f>
        <v>9</v>
      </c>
      <c r="H4" s="7">
        <f>F4/G4</f>
        <v>228.66666666666666</v>
      </c>
      <c r="I4" s="159">
        <f>(SUM(U4+W4+Y4)/30)+(COUNTIFS(AB4,"W"))+(COUNTIFS(AD4,"W"))+(COUNTIFS(AF4,"W"))+(COUNTIFS(AH4,"W"))</f>
        <v>4</v>
      </c>
      <c r="J4" s="159">
        <f>(3-(SUM(U4+W4+Y4)/30))+(COUNTIFS(AB4,"L")+(COUNTIFS(AD4,"L"))+(COUNTIFS(AF4,"L"))+(COUNTIFS(AH4,"L")))</f>
        <v>0</v>
      </c>
      <c r="K4" s="52">
        <f>MAX(N4:R4,T4:Y4,AA4:AK4)</f>
        <v>254</v>
      </c>
      <c r="L4" s="180">
        <f>MAX((SUM(N4:P4)), (SUM(T4,V4,X4)),(SUM(AA4,AE4,AI4)) )</f>
        <v>675</v>
      </c>
      <c r="M4" s="170"/>
      <c r="N4" s="4">
        <v>216</v>
      </c>
      <c r="O4" s="4">
        <v>245</v>
      </c>
      <c r="P4" s="4">
        <v>214</v>
      </c>
      <c r="Q4" s="4">
        <v>253</v>
      </c>
      <c r="R4" s="4">
        <v>230</v>
      </c>
      <c r="S4" s="10">
        <f>SUM(N4:R4)</f>
        <v>1158</v>
      </c>
      <c r="T4" s="51">
        <v>214</v>
      </c>
      <c r="U4" s="4">
        <v>30</v>
      </c>
      <c r="V4" s="4">
        <v>226</v>
      </c>
      <c r="W4" s="4">
        <v>30</v>
      </c>
      <c r="X4" s="4">
        <v>206</v>
      </c>
      <c r="Y4" s="4">
        <v>30</v>
      </c>
      <c r="Z4" s="1">
        <f>SUM(S4:Y4)</f>
        <v>1894</v>
      </c>
      <c r="AA4" s="4"/>
      <c r="AB4" s="5"/>
      <c r="AC4" s="5"/>
      <c r="AD4" s="5"/>
      <c r="AE4" s="5"/>
      <c r="AF4" s="5"/>
      <c r="AG4" s="5">
        <v>254</v>
      </c>
      <c r="AH4" s="4" t="s">
        <v>23</v>
      </c>
    </row>
    <row r="5" spans="1:34" x14ac:dyDescent="0.3">
      <c r="A5" s="9" t="s">
        <v>187</v>
      </c>
      <c r="B5" s="9">
        <v>19</v>
      </c>
      <c r="C5" s="9" t="s">
        <v>28</v>
      </c>
      <c r="D5" s="11">
        <v>2</v>
      </c>
      <c r="E5" s="50">
        <v>125</v>
      </c>
      <c r="F5" s="6">
        <f>SUM(N5:R5)+T5+V5+X5+AA5+AC5+AE5+AG5</f>
        <v>2169</v>
      </c>
      <c r="G5" s="6">
        <f>COUNT(N5,O5,P5,Q5,R5,#REF!,T5,V5,X5,AA5,AC5, AE5, AG5)</f>
        <v>10</v>
      </c>
      <c r="H5" s="7">
        <f>F5/G5</f>
        <v>216.9</v>
      </c>
      <c r="I5" s="159">
        <f>(SUM(U5+W5+Y5)/30)+(COUNTIFS(AB5,"W"))+(COUNTIFS(AD5,"W"))+(COUNTIFS(AF5,"W"))+(COUNTIFS(AH5,"W"))</f>
        <v>3</v>
      </c>
      <c r="J5" s="159">
        <f>(3-(SUM(U5+W5+Y5)/30))+(COUNTIFS(AB5,"L")+(COUNTIFS(AD5,"L"))+(COUNTIFS(AF5,"L"))+(COUNTIFS(AH5,"L")))</f>
        <v>2</v>
      </c>
      <c r="K5" s="52">
        <f>MAX(N5:R5,T5:Y5,AA5:AK5)</f>
        <v>256</v>
      </c>
      <c r="L5" s="180">
        <f>MAX((SUM(N5:P5)), (SUM(T5,V5,X5)),(SUM(AA5,AE5,AI5)) )</f>
        <v>709</v>
      </c>
      <c r="M5" s="170"/>
      <c r="N5" s="4">
        <v>256</v>
      </c>
      <c r="O5" s="4">
        <v>242</v>
      </c>
      <c r="P5" s="4">
        <v>211</v>
      </c>
      <c r="Q5" s="4">
        <v>255</v>
      </c>
      <c r="R5" s="4">
        <v>192</v>
      </c>
      <c r="S5" s="10">
        <f>SUM(N5:R5)</f>
        <v>1156</v>
      </c>
      <c r="T5" s="70">
        <v>205</v>
      </c>
      <c r="U5" s="54">
        <v>30</v>
      </c>
      <c r="V5" s="54">
        <v>203</v>
      </c>
      <c r="W5" s="54">
        <v>30</v>
      </c>
      <c r="X5" s="54">
        <v>180</v>
      </c>
      <c r="Y5" s="54">
        <v>0</v>
      </c>
      <c r="Z5" s="1">
        <f>SUM(S5:Y5)</f>
        <v>1804</v>
      </c>
      <c r="AA5" s="4"/>
      <c r="AB5" s="5"/>
      <c r="AC5" s="5"/>
      <c r="AD5" s="5"/>
      <c r="AE5" s="5">
        <v>230</v>
      </c>
      <c r="AF5" s="5" t="s">
        <v>23</v>
      </c>
      <c r="AG5" s="5">
        <v>195</v>
      </c>
      <c r="AH5" s="4" t="s">
        <v>24</v>
      </c>
    </row>
    <row r="6" spans="1:34" x14ac:dyDescent="0.3">
      <c r="A6" s="9" t="s">
        <v>132</v>
      </c>
      <c r="B6" s="9">
        <v>19</v>
      </c>
      <c r="C6" s="9" t="s">
        <v>28</v>
      </c>
      <c r="D6" s="11">
        <v>3</v>
      </c>
      <c r="E6" s="50">
        <v>80</v>
      </c>
      <c r="F6" s="6">
        <f>SUM(N6:R6)+T6+V6+X6+AA6+AC6+AE6+AG6</f>
        <v>2304</v>
      </c>
      <c r="G6" s="6">
        <f>COUNT(N6,O6,P6,Q6,R6,#REF!,T6,V6,X6,AA6,AC6, AE6, AG6)</f>
        <v>11</v>
      </c>
      <c r="H6" s="7">
        <f>F6/G6</f>
        <v>209.45454545454547</v>
      </c>
      <c r="I6" s="159">
        <f>(SUM(U6+W6+Y6)/30)+(COUNTIFS(AB6,"W"))+(COUNTIFS(AD6,"W"))+(COUNTIFS(AF6,"W"))+(COUNTIFS(AH6,"W"))</f>
        <v>4</v>
      </c>
      <c r="J6" s="159">
        <f>(3-(SUM(U6+W6+Y6)/30))+(COUNTIFS(AB6,"L")+(COUNTIFS(AD6,"L"))+(COUNTIFS(AF6,"L"))+(COUNTIFS(AH6,"L")))</f>
        <v>2</v>
      </c>
      <c r="K6" s="52">
        <f>MAX(N6:R6,T6:Y6,AA6:AK6)</f>
        <v>264</v>
      </c>
      <c r="L6" s="180">
        <f>MAX((SUM(N6:P6)), (SUM(T6,V6,X6)),(SUM(AA6,AE6,AI6)) )</f>
        <v>651</v>
      </c>
      <c r="M6" s="170"/>
      <c r="N6" s="4">
        <v>187</v>
      </c>
      <c r="O6" s="4">
        <v>200</v>
      </c>
      <c r="P6" s="4">
        <v>264</v>
      </c>
      <c r="Q6" s="4">
        <v>226</v>
      </c>
      <c r="R6" s="4">
        <v>200</v>
      </c>
      <c r="S6" s="10">
        <f>SUM(N6:R6)</f>
        <v>1077</v>
      </c>
      <c r="T6" s="51">
        <v>177</v>
      </c>
      <c r="U6" s="4">
        <v>30</v>
      </c>
      <c r="V6" s="4">
        <v>202</v>
      </c>
      <c r="W6" s="4">
        <v>30</v>
      </c>
      <c r="X6" s="4">
        <v>155</v>
      </c>
      <c r="Y6" s="4">
        <v>0</v>
      </c>
      <c r="Z6" s="1">
        <f>SUM(S6:Y6)</f>
        <v>1671</v>
      </c>
      <c r="AA6" s="4">
        <v>246</v>
      </c>
      <c r="AB6" s="4" t="s">
        <v>23</v>
      </c>
      <c r="AC6" s="4">
        <v>246</v>
      </c>
      <c r="AD6" s="4" t="s">
        <v>23</v>
      </c>
      <c r="AE6" s="4">
        <v>201</v>
      </c>
      <c r="AF6" s="4" t="s">
        <v>24</v>
      </c>
    </row>
    <row r="7" spans="1:34" x14ac:dyDescent="0.3">
      <c r="A7" s="9" t="s">
        <v>677</v>
      </c>
      <c r="B7" s="9">
        <v>19</v>
      </c>
      <c r="C7" s="9" t="s">
        <v>28</v>
      </c>
      <c r="D7" s="11">
        <v>4</v>
      </c>
      <c r="E7" s="50">
        <v>60</v>
      </c>
      <c r="F7" s="6">
        <f>SUM(N7:R7)+T7+V7+X7+AA7+AC7+AE7+AG7</f>
        <v>1893</v>
      </c>
      <c r="G7" s="6">
        <f>COUNT(N7,O7,P7,Q7,R7,#REF!,T7,V7,X7,AA7,AC7, AE7, AG7)</f>
        <v>9</v>
      </c>
      <c r="H7" s="7">
        <f>F7/G7</f>
        <v>210.33333333333334</v>
      </c>
      <c r="I7" s="159">
        <f>(SUM(U7+W7+Y7)/30)+(COUNTIFS(AB7,"W"))+(COUNTIFS(AD7,"W"))+(COUNTIFS(AF7,"W"))+(COUNTIFS(AH7,"W"))</f>
        <v>2</v>
      </c>
      <c r="J7" s="159">
        <f>(3-(SUM(U7+W7+Y7)/30))+(COUNTIFS(AB7,"L")+(COUNTIFS(AD7,"L"))+(COUNTIFS(AF7,"L"))+(COUNTIFS(AH7,"L")))</f>
        <v>2</v>
      </c>
      <c r="K7" s="52">
        <f>MAX(N7:R7,T7:Y7,AA7:AK7)</f>
        <v>277</v>
      </c>
      <c r="L7" s="180">
        <f>MAX((SUM(N7:P7)), (SUM(T7,V7,X7)),(SUM(AA7,AE7,AI7)) )</f>
        <v>683</v>
      </c>
      <c r="M7" s="170"/>
      <c r="N7" s="4">
        <v>214</v>
      </c>
      <c r="O7" s="4">
        <v>175</v>
      </c>
      <c r="P7" s="4">
        <v>152</v>
      </c>
      <c r="Q7" s="4">
        <v>265</v>
      </c>
      <c r="R7" s="4">
        <v>203</v>
      </c>
      <c r="S7" s="10">
        <f>SUM(N7:R7)</f>
        <v>1009</v>
      </c>
      <c r="T7" s="51">
        <v>233</v>
      </c>
      <c r="U7" s="4">
        <v>30</v>
      </c>
      <c r="V7" s="4">
        <v>173</v>
      </c>
      <c r="W7" s="4">
        <v>0</v>
      </c>
      <c r="X7" s="4">
        <v>277</v>
      </c>
      <c r="Y7" s="4">
        <v>30</v>
      </c>
      <c r="Z7" s="1">
        <f>SUM(S7:Y7)</f>
        <v>1752</v>
      </c>
      <c r="AA7" s="4"/>
      <c r="AB7" s="4"/>
      <c r="AC7" s="4">
        <v>201</v>
      </c>
      <c r="AD7" s="4" t="s">
        <v>24</v>
      </c>
    </row>
    <row r="8" spans="1:34" x14ac:dyDescent="0.3">
      <c r="A8" s="9" t="s">
        <v>243</v>
      </c>
      <c r="B8" s="9">
        <v>19</v>
      </c>
      <c r="C8" s="9" t="s">
        <v>28</v>
      </c>
      <c r="D8" s="11">
        <v>5</v>
      </c>
      <c r="E8" s="50">
        <v>40</v>
      </c>
      <c r="F8" s="6">
        <f t="shared" ref="F8:F19" si="0">SUM(N8:R8)+T8+V8+X8+AA8+AC8+AE8+AG8</f>
        <v>1725</v>
      </c>
      <c r="G8" s="6">
        <f>COUNT(N8,O8,P8,Q8,R8,#REF!,T8,V8,X8,AA8,AC8, AE8, AG8)</f>
        <v>9</v>
      </c>
      <c r="H8" s="7">
        <f t="shared" ref="H8:H19" si="1">F8/G8</f>
        <v>191.66666666666666</v>
      </c>
      <c r="I8" s="159">
        <f>(SUM(U8+W8+Y8)/30)+(COUNTIFS(AB8,"W"))+(COUNTIFS(AD8,"W"))+(COUNTIFS(AF8,"W"))+(COUNTIFS(AH8,"W"))</f>
        <v>2</v>
      </c>
      <c r="J8" s="159">
        <f>(3-(SUM(U8+W8+Y8)/30))+(COUNTIFS(AB8,"L")+(COUNTIFS(AD8,"L"))+(COUNTIFS(AF8,"L"))+(COUNTIFS(AH8,"L")))</f>
        <v>2</v>
      </c>
      <c r="K8" s="52">
        <f t="shared" ref="K8:K19" si="2">MAX(N8:R8,T8:Y8,AA8:AK8)</f>
        <v>246</v>
      </c>
      <c r="L8" s="180">
        <f t="shared" ref="L8:L19" si="3">MAX((SUM(N8:P8)), (SUM(T8,V8,X8)),(SUM(AA8,AE8,AI8)) )</f>
        <v>572</v>
      </c>
      <c r="M8" s="170"/>
      <c r="N8" s="4">
        <v>202</v>
      </c>
      <c r="O8" s="4">
        <v>194</v>
      </c>
      <c r="P8" s="4">
        <v>143</v>
      </c>
      <c r="Q8" s="4">
        <v>203</v>
      </c>
      <c r="R8" s="4">
        <v>245</v>
      </c>
      <c r="S8" s="10">
        <f t="shared" ref="S8:S19" si="4">SUM(N8:R8)</f>
        <v>987</v>
      </c>
      <c r="T8" s="51">
        <v>146</v>
      </c>
      <c r="U8" s="4">
        <v>0</v>
      </c>
      <c r="V8" s="4">
        <v>246</v>
      </c>
      <c r="W8" s="4">
        <v>30</v>
      </c>
      <c r="X8" s="4">
        <v>180</v>
      </c>
      <c r="Y8" s="4">
        <v>30</v>
      </c>
      <c r="Z8" s="1">
        <f t="shared" ref="Z8:Z19" si="5">SUM(S8:Y8)</f>
        <v>1619</v>
      </c>
      <c r="AA8" s="4">
        <v>166</v>
      </c>
      <c r="AB8" s="4" t="s">
        <v>24</v>
      </c>
      <c r="AC8" s="71"/>
      <c r="AD8" s="71"/>
    </row>
    <row r="9" spans="1:34" x14ac:dyDescent="0.3">
      <c r="A9" s="9" t="s">
        <v>264</v>
      </c>
      <c r="B9" s="9">
        <v>19</v>
      </c>
      <c r="C9" s="9" t="s">
        <v>28</v>
      </c>
      <c r="D9" s="11">
        <v>6</v>
      </c>
      <c r="E9" s="50">
        <v>35</v>
      </c>
      <c r="F9" s="6">
        <f t="shared" si="0"/>
        <v>1588</v>
      </c>
      <c r="G9" s="6">
        <f>COUNT(N9,O9,P9,Q9,R9,#REF!,T9,V9,X9,AA9,AC9, AE9, AG9)</f>
        <v>8</v>
      </c>
      <c r="H9" s="7">
        <f t="shared" si="1"/>
        <v>198.5</v>
      </c>
      <c r="I9" s="159">
        <f>(SUM(U9+W9+Y9)/30)+(COUNTIFS(AC9,"W"))+(COUNTIFS(AG9,"W"))+(COUNTIFS(AJ9,"W"))+(COUNTIFS(AL9,"W"))</f>
        <v>1</v>
      </c>
      <c r="J9" s="159">
        <f>(3-(SUM(U9+W9+Y9)/30))+(COUNTIFS(AC9,"L")+(COUNTIFS(AG9,"L"))+(COUNTIFS(AJ9,"L"))+(COUNTIFS(AL9,"L")))</f>
        <v>2</v>
      </c>
      <c r="K9" s="52">
        <f t="shared" si="2"/>
        <v>210</v>
      </c>
      <c r="L9" s="180">
        <f t="shared" si="3"/>
        <v>609</v>
      </c>
      <c r="M9" s="170"/>
      <c r="N9" s="4">
        <v>170</v>
      </c>
      <c r="O9" s="4">
        <v>203</v>
      </c>
      <c r="P9" s="4">
        <v>197</v>
      </c>
      <c r="Q9" s="4">
        <v>207</v>
      </c>
      <c r="R9" s="4">
        <v>202</v>
      </c>
      <c r="S9" s="10">
        <f t="shared" si="4"/>
        <v>979</v>
      </c>
      <c r="T9" s="51">
        <v>207</v>
      </c>
      <c r="U9" s="4">
        <v>0</v>
      </c>
      <c r="V9" s="4">
        <v>192</v>
      </c>
      <c r="W9" s="4">
        <v>0</v>
      </c>
      <c r="X9" s="4">
        <v>210</v>
      </c>
      <c r="Y9" s="4">
        <v>30</v>
      </c>
      <c r="Z9" s="1">
        <f t="shared" si="5"/>
        <v>1618</v>
      </c>
    </row>
    <row r="10" spans="1:34" x14ac:dyDescent="0.3">
      <c r="A10" s="9" t="s">
        <v>129</v>
      </c>
      <c r="B10" s="9">
        <v>19</v>
      </c>
      <c r="C10" s="9" t="s">
        <v>28</v>
      </c>
      <c r="D10" s="11">
        <v>7</v>
      </c>
      <c r="E10" s="50">
        <v>30</v>
      </c>
      <c r="F10" s="6">
        <f t="shared" si="0"/>
        <v>1501</v>
      </c>
      <c r="G10" s="6">
        <f>COUNT(N10,O10,P10,Q10,R10,#REF!,T10,V10,X10,AA10,AC10, AE10, AG10)</f>
        <v>8</v>
      </c>
      <c r="H10" s="7">
        <f t="shared" si="1"/>
        <v>187.625</v>
      </c>
      <c r="I10" s="159">
        <f>(SUM(U10+W10+Y10)/30)+(COUNTIFS(AC10,"W"))+(COUNTIFS(AG10,"W"))+(COUNTIFS(AJ10,"W"))+(COUNTIFS(AL10,"W"))</f>
        <v>2.5</v>
      </c>
      <c r="J10" s="159">
        <f>(3-(SUM(U10+W10+Y10)/30))+(COUNTIFS(AC10,"L")+(COUNTIFS(AG10,"L"))+(COUNTIFS(AJ10,"L"))+(COUNTIFS(AL10,"L")))</f>
        <v>0.5</v>
      </c>
      <c r="K10" s="52">
        <f t="shared" si="2"/>
        <v>224</v>
      </c>
      <c r="L10" s="180">
        <f t="shared" si="3"/>
        <v>556</v>
      </c>
      <c r="M10" s="170"/>
      <c r="N10" s="54">
        <v>185</v>
      </c>
      <c r="O10" s="54">
        <v>154</v>
      </c>
      <c r="P10" s="54">
        <v>160</v>
      </c>
      <c r="Q10" s="54">
        <v>224</v>
      </c>
      <c r="R10" s="54">
        <v>222</v>
      </c>
      <c r="S10" s="10">
        <f t="shared" si="4"/>
        <v>945</v>
      </c>
      <c r="T10" s="43">
        <v>174</v>
      </c>
      <c r="U10" s="55">
        <v>15</v>
      </c>
      <c r="V10" s="55">
        <v>200</v>
      </c>
      <c r="W10" s="55">
        <v>30</v>
      </c>
      <c r="X10" s="55">
        <v>182</v>
      </c>
      <c r="Y10" s="55">
        <v>30</v>
      </c>
      <c r="Z10" s="1">
        <f t="shared" si="5"/>
        <v>1576</v>
      </c>
    </row>
    <row r="11" spans="1:34" x14ac:dyDescent="0.3">
      <c r="A11" s="9" t="s">
        <v>140</v>
      </c>
      <c r="B11" s="9">
        <v>19</v>
      </c>
      <c r="C11" s="9" t="s">
        <v>28</v>
      </c>
      <c r="D11" s="11">
        <v>8</v>
      </c>
      <c r="E11" s="58"/>
      <c r="F11" s="6">
        <f t="shared" si="0"/>
        <v>1525</v>
      </c>
      <c r="G11" s="6">
        <f>COUNT(N11,O11,P11,Q11,R11,#REF!,T11,V11,X11,AA11,AC11, AE11, AG11)</f>
        <v>8</v>
      </c>
      <c r="H11" s="7">
        <f t="shared" si="1"/>
        <v>190.625</v>
      </c>
      <c r="I11" s="159">
        <f>(SUM(U11+W11+Y11)/30)+(COUNTIFS(AC11,"W"))+(COUNTIFS(AG11,"W"))+(COUNTIFS(AJ11,"W"))+(COUNTIFS(AL11,"W"))</f>
        <v>1</v>
      </c>
      <c r="J11" s="159">
        <f>(3-(SUM(U11+W11+Y11)/30))+(COUNTIFS(AC11,"L")+(COUNTIFS(AG11,"L"))+(COUNTIFS(AJ11,"L"))+(COUNTIFS(AL11,"L")))</f>
        <v>2</v>
      </c>
      <c r="K11" s="52">
        <f t="shared" si="2"/>
        <v>212</v>
      </c>
      <c r="L11" s="180">
        <f t="shared" si="3"/>
        <v>597</v>
      </c>
      <c r="M11" s="170"/>
      <c r="N11" s="4">
        <v>174</v>
      </c>
      <c r="O11" s="4">
        <v>211</v>
      </c>
      <c r="P11" s="4">
        <v>212</v>
      </c>
      <c r="Q11" s="4">
        <v>174</v>
      </c>
      <c r="R11" s="4">
        <v>209</v>
      </c>
      <c r="S11" s="10">
        <f t="shared" si="4"/>
        <v>980</v>
      </c>
      <c r="T11" s="4">
        <v>140</v>
      </c>
      <c r="U11" s="4">
        <v>0</v>
      </c>
      <c r="V11" s="4">
        <v>201</v>
      </c>
      <c r="W11" s="4">
        <v>30</v>
      </c>
      <c r="X11" s="4">
        <v>204</v>
      </c>
      <c r="Y11" s="4">
        <v>0</v>
      </c>
      <c r="Z11" s="1">
        <f t="shared" si="5"/>
        <v>1555</v>
      </c>
    </row>
    <row r="12" spans="1:34" x14ac:dyDescent="0.3">
      <c r="A12" s="9" t="s">
        <v>219</v>
      </c>
      <c r="B12" s="9">
        <v>19</v>
      </c>
      <c r="C12" s="9" t="s">
        <v>28</v>
      </c>
      <c r="D12" s="11">
        <v>9</v>
      </c>
      <c r="E12" s="58"/>
      <c r="F12" s="6">
        <f t="shared" si="0"/>
        <v>1538</v>
      </c>
      <c r="G12" s="6">
        <f>COUNT(N12,O12,P12,Q12,R12,#REF!,T12,V12,X12,AA12,AC12, AE12, AG12)</f>
        <v>8</v>
      </c>
      <c r="H12" s="7">
        <f t="shared" si="1"/>
        <v>192.25</v>
      </c>
      <c r="I12" s="159">
        <f>(SUM(U12+W12+Y12)/30)+(COUNTIFS(AC12,"W"))+(COUNTIFS(AG12,"W"))+(COUNTIFS(AJ12,"W"))+(COUNTIFS(AL12,"W"))</f>
        <v>0.5</v>
      </c>
      <c r="J12" s="159">
        <f>(3-(SUM(U12+W12+Y12)/30))+(COUNTIFS(AC12,"L")+(COUNTIFS(AG12,"L"))+(COUNTIFS(AJ12,"L"))+(COUNTIFS(AL12,"L")))</f>
        <v>2.5</v>
      </c>
      <c r="K12" s="52">
        <f t="shared" si="2"/>
        <v>238</v>
      </c>
      <c r="L12" s="180">
        <f t="shared" si="3"/>
        <v>548</v>
      </c>
      <c r="M12" s="170"/>
      <c r="N12" s="4">
        <v>190</v>
      </c>
      <c r="O12" s="4">
        <v>202</v>
      </c>
      <c r="P12" s="4">
        <v>156</v>
      </c>
      <c r="Q12" s="4">
        <v>222</v>
      </c>
      <c r="R12" s="4">
        <v>238</v>
      </c>
      <c r="S12" s="10">
        <f t="shared" si="4"/>
        <v>1008</v>
      </c>
      <c r="T12" s="55">
        <v>188</v>
      </c>
      <c r="U12" s="55">
        <v>15</v>
      </c>
      <c r="V12" s="55">
        <v>201</v>
      </c>
      <c r="W12" s="55">
        <v>0</v>
      </c>
      <c r="X12" s="55">
        <v>141</v>
      </c>
      <c r="Y12" s="55">
        <v>0</v>
      </c>
      <c r="Z12" s="1">
        <f t="shared" si="5"/>
        <v>1553</v>
      </c>
    </row>
    <row r="13" spans="1:34" x14ac:dyDescent="0.3">
      <c r="A13" s="9" t="s">
        <v>145</v>
      </c>
      <c r="B13" s="9">
        <v>19</v>
      </c>
      <c r="C13" s="9" t="s">
        <v>28</v>
      </c>
      <c r="D13" s="11">
        <v>10</v>
      </c>
      <c r="E13" s="58"/>
      <c r="F13" s="6">
        <f t="shared" si="0"/>
        <v>1466</v>
      </c>
      <c r="G13" s="6">
        <f>COUNT(N13,O13,P13,Q13,R13,#REF!,T13,V13,X13,AA13,AC13, AE13, AG13)</f>
        <v>8</v>
      </c>
      <c r="H13" s="7">
        <f t="shared" si="1"/>
        <v>183.25</v>
      </c>
      <c r="I13" s="159">
        <f>(SUM(U13+W13+Y13)/30)+(COUNTIFS(AC13,"W"))+(COUNTIFS(AG13,"W"))+(COUNTIFS(AJ13,"W"))+(COUNTIFS(AL13,"W"))</f>
        <v>2</v>
      </c>
      <c r="J13" s="159">
        <f>(3-(SUM(U13+W13+Y13)/30))+(COUNTIFS(AC13,"L")+(COUNTIFS(AG13,"L"))+(COUNTIFS(AJ13,"L"))+(COUNTIFS(AL13,"L")))</f>
        <v>1</v>
      </c>
      <c r="K13" s="52">
        <f t="shared" si="2"/>
        <v>234</v>
      </c>
      <c r="L13" s="180">
        <f t="shared" si="3"/>
        <v>580</v>
      </c>
      <c r="M13" s="170"/>
      <c r="N13" s="4">
        <v>179</v>
      </c>
      <c r="O13" s="4">
        <v>167</v>
      </c>
      <c r="P13" s="4">
        <v>234</v>
      </c>
      <c r="Q13" s="4">
        <v>207</v>
      </c>
      <c r="R13" s="4">
        <v>145</v>
      </c>
      <c r="S13" s="10">
        <f t="shared" si="4"/>
        <v>932</v>
      </c>
      <c r="T13" s="51">
        <v>163</v>
      </c>
      <c r="U13" s="4">
        <v>30</v>
      </c>
      <c r="V13" s="4">
        <v>146</v>
      </c>
      <c r="W13" s="4">
        <v>0</v>
      </c>
      <c r="X13" s="4">
        <v>225</v>
      </c>
      <c r="Y13" s="4">
        <v>30</v>
      </c>
      <c r="Z13" s="1">
        <f t="shared" si="5"/>
        <v>1526</v>
      </c>
    </row>
    <row r="14" spans="1:34" x14ac:dyDescent="0.3">
      <c r="A14" s="9" t="s">
        <v>529</v>
      </c>
      <c r="B14" s="9">
        <v>19</v>
      </c>
      <c r="C14" s="9" t="s">
        <v>28</v>
      </c>
      <c r="D14" s="11">
        <v>11</v>
      </c>
      <c r="E14" s="58"/>
      <c r="F14" s="6">
        <f t="shared" si="0"/>
        <v>1494</v>
      </c>
      <c r="G14" s="6">
        <f>COUNT(N14,O14,P14,Q14,R14,#REF!,T14,V14,X14,AA14,AC14, AE14, AG14)</f>
        <v>8</v>
      </c>
      <c r="H14" s="7">
        <f t="shared" si="1"/>
        <v>186.75</v>
      </c>
      <c r="I14" s="159">
        <f>(SUM(U14+W14+Y14)/30)+(COUNTIFS(AB14,"W"))+(COUNTIFS(AD14,"W"))+(COUNTIFS(AF14,"W"))+(COUNTIFS(AH14,"W"))</f>
        <v>1</v>
      </c>
      <c r="J14" s="159">
        <f>(3-(SUM(U14+W14+Y14)/30))+(COUNTIFS(AB14,"L")+(COUNTIFS(AD14,"L"))+(COUNTIFS(AF14,"L"))+(COUNTIFS(AH14,"L")))</f>
        <v>2</v>
      </c>
      <c r="K14" s="52">
        <f t="shared" si="2"/>
        <v>221</v>
      </c>
      <c r="L14" s="180">
        <f t="shared" si="3"/>
        <v>600</v>
      </c>
      <c r="M14" s="170"/>
      <c r="N14" s="4">
        <v>221</v>
      </c>
      <c r="O14" s="4">
        <v>166</v>
      </c>
      <c r="P14" s="4">
        <v>213</v>
      </c>
      <c r="Q14" s="4">
        <v>189</v>
      </c>
      <c r="R14" s="4">
        <v>197</v>
      </c>
      <c r="S14" s="10">
        <f t="shared" si="4"/>
        <v>986</v>
      </c>
      <c r="T14" s="51">
        <v>172</v>
      </c>
      <c r="U14" s="4">
        <v>0</v>
      </c>
      <c r="V14" s="4">
        <v>184</v>
      </c>
      <c r="W14" s="4">
        <v>30</v>
      </c>
      <c r="X14" s="4">
        <v>152</v>
      </c>
      <c r="Y14" s="4">
        <v>0</v>
      </c>
      <c r="Z14" s="1">
        <f t="shared" si="5"/>
        <v>1524</v>
      </c>
    </row>
    <row r="15" spans="1:34" x14ac:dyDescent="0.3">
      <c r="A15" s="9" t="s">
        <v>676</v>
      </c>
      <c r="B15" s="9">
        <v>19</v>
      </c>
      <c r="C15" s="9" t="s">
        <v>28</v>
      </c>
      <c r="D15" s="11">
        <v>12</v>
      </c>
      <c r="E15" s="58"/>
      <c r="F15" s="6">
        <f t="shared" si="0"/>
        <v>1484</v>
      </c>
      <c r="G15" s="6">
        <f>COUNT(N15,O15,P15,Q15,R15,#REF!,T15,V15,X15,AA15,AC15, AE15, AG15)</f>
        <v>8</v>
      </c>
      <c r="H15" s="7">
        <f t="shared" si="1"/>
        <v>185.5</v>
      </c>
      <c r="I15" s="159">
        <f>(SUM(U15+W15+Y15)/30)+(COUNTIFS(AB15,"W"))+(COUNTIFS(AD15,"W"))+(COUNTIFS(AF15,"W"))+(COUNTIFS(AH15,"W"))</f>
        <v>1</v>
      </c>
      <c r="J15" s="159">
        <f>(3-(SUM(U15+W15+Y15)/30))+(COUNTIFS(AB15,"L")+(COUNTIFS(AD15,"L"))+(COUNTIFS(AF15,"L"))+(COUNTIFS(AH15,"L")))</f>
        <v>2</v>
      </c>
      <c r="K15" s="52">
        <f t="shared" si="2"/>
        <v>219</v>
      </c>
      <c r="L15" s="180">
        <f t="shared" si="3"/>
        <v>642</v>
      </c>
      <c r="M15" s="170"/>
      <c r="N15" s="4">
        <v>219</v>
      </c>
      <c r="O15" s="4">
        <v>210</v>
      </c>
      <c r="P15" s="4">
        <v>213</v>
      </c>
      <c r="Q15" s="4">
        <v>189</v>
      </c>
      <c r="R15" s="4">
        <v>179</v>
      </c>
      <c r="S15" s="10">
        <f t="shared" si="4"/>
        <v>1010</v>
      </c>
      <c r="T15" s="51">
        <v>159</v>
      </c>
      <c r="U15" s="4">
        <v>0</v>
      </c>
      <c r="V15" s="4">
        <v>157</v>
      </c>
      <c r="W15" s="4">
        <v>0</v>
      </c>
      <c r="X15" s="4">
        <v>158</v>
      </c>
      <c r="Y15" s="4">
        <v>30</v>
      </c>
      <c r="Z15" s="1">
        <f t="shared" si="5"/>
        <v>1514</v>
      </c>
    </row>
    <row r="16" spans="1:34" x14ac:dyDescent="0.3">
      <c r="A16" s="9" t="s">
        <v>266</v>
      </c>
      <c r="B16" s="9">
        <v>19</v>
      </c>
      <c r="C16" s="9" t="s">
        <v>28</v>
      </c>
      <c r="D16" s="11">
        <v>13</v>
      </c>
      <c r="F16" s="6">
        <f t="shared" si="0"/>
        <v>1462</v>
      </c>
      <c r="G16" s="6">
        <f>COUNT(N16,O16,P16,Q16,R16,#REF!,T16,V16,X16,AA16,AC16, AE16, AG16)</f>
        <v>8</v>
      </c>
      <c r="H16" s="7">
        <f t="shared" si="1"/>
        <v>182.75</v>
      </c>
      <c r="I16" s="159">
        <f>(SUM(U16+W16+Y16)/30)+(COUNTIFS(AC16,"W"))+(COUNTIFS(AG16,"W"))+(COUNTIFS(AJ16,"W"))+(COUNTIFS(AL16,"W"))</f>
        <v>1.5</v>
      </c>
      <c r="J16" s="159">
        <f>(3-(SUM(U16+W16+Y16)/30))+(COUNTIFS(AC16,"L")+(COUNTIFS(AG16,"L"))+(COUNTIFS(AJ16,"L"))+(COUNTIFS(AL16,"L")))</f>
        <v>1.5</v>
      </c>
      <c r="K16" s="52">
        <f t="shared" si="2"/>
        <v>218</v>
      </c>
      <c r="L16" s="180">
        <f t="shared" si="3"/>
        <v>586</v>
      </c>
      <c r="M16" s="170"/>
      <c r="N16" s="4">
        <v>170</v>
      </c>
      <c r="O16" s="4">
        <v>218</v>
      </c>
      <c r="P16" s="4">
        <v>198</v>
      </c>
      <c r="Q16" s="4">
        <v>182</v>
      </c>
      <c r="R16" s="4">
        <v>162</v>
      </c>
      <c r="S16" s="10">
        <f t="shared" si="4"/>
        <v>930</v>
      </c>
      <c r="T16" s="51">
        <v>188</v>
      </c>
      <c r="U16" s="4">
        <v>15</v>
      </c>
      <c r="V16" s="4">
        <v>206</v>
      </c>
      <c r="W16" s="4">
        <v>30</v>
      </c>
      <c r="X16" s="4">
        <v>138</v>
      </c>
      <c r="Y16" s="4">
        <v>0</v>
      </c>
      <c r="Z16" s="1">
        <f t="shared" si="5"/>
        <v>1507</v>
      </c>
    </row>
    <row r="17" spans="1:26" x14ac:dyDescent="0.3">
      <c r="A17" s="9" t="s">
        <v>678</v>
      </c>
      <c r="B17" s="9">
        <v>19</v>
      </c>
      <c r="C17" s="9" t="s">
        <v>28</v>
      </c>
      <c r="D17" s="11">
        <v>14</v>
      </c>
      <c r="E17" s="8"/>
      <c r="F17" s="6">
        <f t="shared" si="0"/>
        <v>1461</v>
      </c>
      <c r="G17" s="6">
        <f>COUNT(N17,O17,P17,Q17,R17,#REF!,T17,V17,X17,AA17,AC17, AE17, AG17)</f>
        <v>8</v>
      </c>
      <c r="H17" s="7">
        <f t="shared" si="1"/>
        <v>182.625</v>
      </c>
      <c r="I17" s="159">
        <f>(SUM(U17+W17+Y17)/30)+(COUNTIFS(AC17,"W"))+(COUNTIFS(AG17,"W"))+(COUNTIFS(AJ17,"W"))+(COUNTIFS(AL17,"W"))</f>
        <v>1</v>
      </c>
      <c r="J17" s="159">
        <f>(3-(SUM(U17+W17+Y17)/30))+(COUNTIFS(AC17,"L")+(COUNTIFS(AG17,"L"))+(COUNTIFS(AJ17,"L"))+(COUNTIFS(AL17,"L")))</f>
        <v>2</v>
      </c>
      <c r="K17" s="52">
        <f t="shared" si="2"/>
        <v>258</v>
      </c>
      <c r="L17" s="180">
        <f t="shared" si="3"/>
        <v>582</v>
      </c>
      <c r="M17" s="170"/>
      <c r="N17" s="54">
        <v>181</v>
      </c>
      <c r="O17" s="54">
        <v>143</v>
      </c>
      <c r="P17" s="54">
        <v>258</v>
      </c>
      <c r="Q17" s="54">
        <v>166</v>
      </c>
      <c r="R17" s="54">
        <v>206</v>
      </c>
      <c r="S17" s="10">
        <f t="shared" si="4"/>
        <v>954</v>
      </c>
      <c r="T17" s="51">
        <v>200</v>
      </c>
      <c r="U17" s="4">
        <v>30</v>
      </c>
      <c r="V17" s="4">
        <v>171</v>
      </c>
      <c r="W17" s="4">
        <v>0</v>
      </c>
      <c r="X17" s="4">
        <v>136</v>
      </c>
      <c r="Y17" s="4">
        <v>0</v>
      </c>
      <c r="Z17" s="1">
        <f t="shared" si="5"/>
        <v>1491</v>
      </c>
    </row>
    <row r="18" spans="1:26" x14ac:dyDescent="0.3">
      <c r="A18" s="9" t="s">
        <v>268</v>
      </c>
      <c r="B18" s="9">
        <v>19</v>
      </c>
      <c r="C18" s="9" t="s">
        <v>28</v>
      </c>
      <c r="D18" s="11">
        <v>15</v>
      </c>
      <c r="E18" s="8"/>
      <c r="F18" s="6">
        <f t="shared" si="0"/>
        <v>1464</v>
      </c>
      <c r="G18" s="6">
        <f>COUNT(N18,O18,P18,Q18,R18,#REF!,T18,V18,X18,AA18,AC18, AE18, AG18)</f>
        <v>8</v>
      </c>
      <c r="H18" s="7">
        <f t="shared" si="1"/>
        <v>183</v>
      </c>
      <c r="I18" s="159">
        <f>(SUM(U18+W18+Y18)/30)+(COUNTIFS(AC18,"W"))+(COUNTIFS(AG18,"W"))+(COUNTIFS(AJ18,"W"))+(COUNTIFS(AL18,"W"))</f>
        <v>0.5</v>
      </c>
      <c r="J18" s="159">
        <f>(3-(SUM(U18+W18+Y18)/30))+(COUNTIFS(AC18,"L")+(COUNTIFS(AG18,"L"))+(COUNTIFS(AJ18,"L"))+(COUNTIFS(AL18,"L")))</f>
        <v>2.5</v>
      </c>
      <c r="K18" s="52">
        <f t="shared" si="2"/>
        <v>213</v>
      </c>
      <c r="L18" s="180">
        <f t="shared" si="3"/>
        <v>619</v>
      </c>
      <c r="M18" s="170"/>
      <c r="N18" s="4">
        <v>205</v>
      </c>
      <c r="O18" s="4">
        <v>213</v>
      </c>
      <c r="P18" s="4">
        <v>201</v>
      </c>
      <c r="Q18" s="4">
        <v>175</v>
      </c>
      <c r="R18" s="4">
        <v>150</v>
      </c>
      <c r="S18" s="10">
        <f t="shared" si="4"/>
        <v>944</v>
      </c>
      <c r="T18" s="70">
        <v>174</v>
      </c>
      <c r="U18" s="54">
        <v>15</v>
      </c>
      <c r="V18" s="54">
        <v>191</v>
      </c>
      <c r="W18" s="54">
        <v>0</v>
      </c>
      <c r="X18" s="54">
        <v>155</v>
      </c>
      <c r="Y18" s="54">
        <v>0</v>
      </c>
      <c r="Z18" s="24">
        <f t="shared" si="5"/>
        <v>1479</v>
      </c>
    </row>
    <row r="19" spans="1:26" x14ac:dyDescent="0.3">
      <c r="A19" s="9" t="s">
        <v>439</v>
      </c>
      <c r="B19" s="9">
        <v>19</v>
      </c>
      <c r="C19" s="9" t="s">
        <v>28</v>
      </c>
      <c r="D19" s="11">
        <v>16</v>
      </c>
      <c r="F19" s="6">
        <f t="shared" si="0"/>
        <v>1416</v>
      </c>
      <c r="G19" s="6">
        <f>COUNT(N19,O19,P19,Q19,R19,#REF!,T19,V19,X19,AA19,AC19, AE19, AG19)</f>
        <v>8</v>
      </c>
      <c r="H19" s="7">
        <f t="shared" si="1"/>
        <v>177</v>
      </c>
      <c r="I19" s="159">
        <f>(SUM(U19+W19+Y19)/30)+(COUNTIFS(AC19,"W"))+(COUNTIFS(AG19,"W"))+(COUNTIFS(AJ19,"W"))+(COUNTIFS(AL19,"W"))</f>
        <v>1</v>
      </c>
      <c r="J19" s="159">
        <f>(3-(SUM(U19+W19+Y19)/30))+(COUNTIFS(AC19,"L")+(COUNTIFS(AG19,"L"))+(COUNTIFS(AJ19,"L"))+(COUNTIFS(AL19,"L")))</f>
        <v>2</v>
      </c>
      <c r="K19" s="52">
        <f t="shared" si="2"/>
        <v>202</v>
      </c>
      <c r="L19" s="180">
        <f t="shared" si="3"/>
        <v>552</v>
      </c>
      <c r="M19" s="170"/>
      <c r="N19" s="4">
        <v>191</v>
      </c>
      <c r="O19" s="4">
        <v>195</v>
      </c>
      <c r="P19" s="4">
        <v>166</v>
      </c>
      <c r="Q19" s="4">
        <v>193</v>
      </c>
      <c r="R19" s="4">
        <v>176</v>
      </c>
      <c r="S19" s="10">
        <f t="shared" si="4"/>
        <v>921</v>
      </c>
      <c r="T19" s="51">
        <v>159</v>
      </c>
      <c r="U19" s="4">
        <v>0</v>
      </c>
      <c r="V19" s="4">
        <v>134</v>
      </c>
      <c r="W19" s="4">
        <v>0</v>
      </c>
      <c r="X19" s="4">
        <v>202</v>
      </c>
      <c r="Y19" s="4">
        <v>30</v>
      </c>
      <c r="Z19" s="1">
        <f t="shared" si="5"/>
        <v>1446</v>
      </c>
    </row>
    <row r="20" spans="1:26" x14ac:dyDescent="0.3">
      <c r="A20" s="9" t="s">
        <v>263</v>
      </c>
      <c r="B20" s="9">
        <v>19</v>
      </c>
      <c r="C20" s="9" t="s">
        <v>28</v>
      </c>
      <c r="D20" s="11">
        <v>17</v>
      </c>
      <c r="F20" s="6">
        <f t="shared" ref="F20:F44" si="6">SUM(N20:R20)+T20+V20+X20+AA20+AC20+AE20+AG20</f>
        <v>915</v>
      </c>
      <c r="G20" s="6">
        <f>COUNT(N20,O20,P20,Q20,R20,#REF!,T20,V20,X20,AA20,AC20, AE20, AG20)</f>
        <v>5</v>
      </c>
      <c r="H20" s="7">
        <f t="shared" ref="H20:H26" si="7">F20/G20</f>
        <v>183</v>
      </c>
      <c r="I20" s="9"/>
      <c r="J20" s="9"/>
      <c r="K20" s="52">
        <f t="shared" ref="K20:K44" si="8">MAX(N20:R20,T20:Y20,AA20:AK20)</f>
        <v>206</v>
      </c>
      <c r="L20" s="180">
        <f t="shared" ref="L20:L44" si="9">MAX((SUM(N20:P20)), (SUM(T20,V20,X20)),(SUM(AA20,AE20,AI20)) )</f>
        <v>565</v>
      </c>
      <c r="M20" s="170"/>
      <c r="N20" s="54">
        <v>206</v>
      </c>
      <c r="O20" s="54">
        <v>180</v>
      </c>
      <c r="P20" s="54">
        <v>179</v>
      </c>
      <c r="Q20" s="54">
        <v>180</v>
      </c>
      <c r="R20" s="54">
        <v>170</v>
      </c>
      <c r="S20" s="10">
        <f t="shared" ref="S20:S25" si="10">SUM(N20:R20)</f>
        <v>915</v>
      </c>
    </row>
    <row r="21" spans="1:26" x14ac:dyDescent="0.3">
      <c r="A21" s="9" t="s">
        <v>682</v>
      </c>
      <c r="B21" s="9">
        <v>19</v>
      </c>
      <c r="C21" s="9" t="s">
        <v>28</v>
      </c>
      <c r="D21" s="11">
        <v>18</v>
      </c>
      <c r="F21" s="6">
        <f t="shared" si="6"/>
        <v>908</v>
      </c>
      <c r="G21" s="6">
        <f>COUNT(N21,O21,P21,Q21,R21,#REF!,T21,V21,X21,AA21,AC21, AE21, AG21)</f>
        <v>5</v>
      </c>
      <c r="H21" s="7">
        <f t="shared" si="7"/>
        <v>181.6</v>
      </c>
      <c r="I21" s="9"/>
      <c r="J21" s="9"/>
      <c r="K21" s="52">
        <f t="shared" si="8"/>
        <v>205</v>
      </c>
      <c r="L21" s="180">
        <f t="shared" si="9"/>
        <v>531</v>
      </c>
      <c r="M21" s="170"/>
      <c r="N21" s="54">
        <v>169</v>
      </c>
      <c r="O21" s="54">
        <v>157</v>
      </c>
      <c r="P21" s="54">
        <v>205</v>
      </c>
      <c r="Q21" s="54">
        <v>188</v>
      </c>
      <c r="R21" s="54">
        <v>189</v>
      </c>
      <c r="S21" s="10">
        <f t="shared" si="10"/>
        <v>908</v>
      </c>
    </row>
    <row r="22" spans="1:26" x14ac:dyDescent="0.3">
      <c r="A22" s="9" t="s">
        <v>137</v>
      </c>
      <c r="B22" s="9">
        <v>19</v>
      </c>
      <c r="C22" s="9" t="s">
        <v>28</v>
      </c>
      <c r="D22" s="11">
        <v>19</v>
      </c>
      <c r="F22" s="6">
        <f t="shared" si="6"/>
        <v>892</v>
      </c>
      <c r="G22" s="6">
        <f>COUNT(N22,O22,P22,Q22,R22,#REF!,T22,V22,X22,AA22,AC22, AE22, AG22)</f>
        <v>5</v>
      </c>
      <c r="H22" s="7">
        <f t="shared" si="7"/>
        <v>178.4</v>
      </c>
      <c r="I22" s="9"/>
      <c r="J22" s="9"/>
      <c r="K22" s="52">
        <f t="shared" si="8"/>
        <v>195</v>
      </c>
      <c r="L22" s="180">
        <f t="shared" si="9"/>
        <v>534</v>
      </c>
      <c r="M22" s="170"/>
      <c r="N22" s="54">
        <v>174</v>
      </c>
      <c r="O22" s="54">
        <v>194</v>
      </c>
      <c r="P22" s="54">
        <v>166</v>
      </c>
      <c r="Q22" s="54">
        <v>163</v>
      </c>
      <c r="R22" s="54">
        <v>195</v>
      </c>
      <c r="S22" s="10">
        <f t="shared" si="10"/>
        <v>892</v>
      </c>
    </row>
    <row r="23" spans="1:26" x14ac:dyDescent="0.3">
      <c r="A23" s="9" t="s">
        <v>125</v>
      </c>
      <c r="B23" s="9">
        <v>19</v>
      </c>
      <c r="C23" s="9" t="s">
        <v>28</v>
      </c>
      <c r="D23" s="11">
        <v>20</v>
      </c>
      <c r="F23" s="6">
        <f t="shared" si="6"/>
        <v>889</v>
      </c>
      <c r="G23" s="6">
        <f>COUNT(N23,O23,P23,Q23,R23,#REF!,T23,V23,X23,AA23,AC23, AE23, AG23)</f>
        <v>5</v>
      </c>
      <c r="H23" s="7">
        <f t="shared" si="7"/>
        <v>177.8</v>
      </c>
      <c r="I23" s="9"/>
      <c r="J23" s="9"/>
      <c r="K23" s="52">
        <f t="shared" si="8"/>
        <v>190</v>
      </c>
      <c r="L23" s="180">
        <f t="shared" si="9"/>
        <v>546</v>
      </c>
      <c r="M23" s="170"/>
      <c r="N23" s="54">
        <v>190</v>
      </c>
      <c r="O23" s="54">
        <v>177</v>
      </c>
      <c r="P23" s="54">
        <v>179</v>
      </c>
      <c r="Q23" s="54">
        <v>184</v>
      </c>
      <c r="R23" s="54">
        <v>159</v>
      </c>
      <c r="S23" s="10">
        <f t="shared" si="10"/>
        <v>889</v>
      </c>
    </row>
    <row r="24" spans="1:26" x14ac:dyDescent="0.3">
      <c r="A24" s="9" t="s">
        <v>683</v>
      </c>
      <c r="B24" s="9">
        <v>19</v>
      </c>
      <c r="C24" s="9" t="s">
        <v>28</v>
      </c>
      <c r="D24" s="11">
        <v>21</v>
      </c>
      <c r="F24" s="6">
        <f t="shared" si="6"/>
        <v>886</v>
      </c>
      <c r="G24" s="6">
        <f>COUNT(N24,O24,P24,Q24,R24,#REF!,T24,V24,X24,AA24,AC24, AE24, AG24)</f>
        <v>5</v>
      </c>
      <c r="H24" s="7">
        <f t="shared" si="7"/>
        <v>177.2</v>
      </c>
      <c r="I24" s="9"/>
      <c r="J24" s="9"/>
      <c r="K24" s="52">
        <f t="shared" si="8"/>
        <v>204</v>
      </c>
      <c r="L24" s="180">
        <f t="shared" si="9"/>
        <v>504</v>
      </c>
      <c r="M24" s="170"/>
      <c r="N24" s="54">
        <v>174</v>
      </c>
      <c r="O24" s="54">
        <v>178</v>
      </c>
      <c r="P24" s="54">
        <v>152</v>
      </c>
      <c r="Q24" s="54">
        <v>178</v>
      </c>
      <c r="R24" s="54">
        <v>204</v>
      </c>
      <c r="S24" s="10">
        <f t="shared" si="10"/>
        <v>886</v>
      </c>
    </row>
    <row r="25" spans="1:26" x14ac:dyDescent="0.3">
      <c r="A25" s="9" t="s">
        <v>532</v>
      </c>
      <c r="B25" s="9">
        <v>19</v>
      </c>
      <c r="C25" s="9" t="s">
        <v>28</v>
      </c>
      <c r="D25" s="11">
        <v>22</v>
      </c>
      <c r="F25" s="6">
        <f t="shared" si="6"/>
        <v>880</v>
      </c>
      <c r="G25" s="6">
        <f>COUNT(N25,O25,P25,Q25,R25,#REF!,T25,V25,X25,AA25,AC25, AE25, AG25)</f>
        <v>5</v>
      </c>
      <c r="H25" s="7">
        <f t="shared" si="7"/>
        <v>176</v>
      </c>
      <c r="I25" s="9"/>
      <c r="J25" s="9"/>
      <c r="K25" s="52">
        <f t="shared" si="8"/>
        <v>193</v>
      </c>
      <c r="L25" s="180">
        <f t="shared" si="9"/>
        <v>540</v>
      </c>
      <c r="M25" s="170"/>
      <c r="N25" s="54">
        <v>167</v>
      </c>
      <c r="O25" s="54">
        <v>193</v>
      </c>
      <c r="P25" s="4">
        <v>180</v>
      </c>
      <c r="Q25" s="54">
        <v>154</v>
      </c>
      <c r="R25" s="54">
        <v>186</v>
      </c>
      <c r="S25" s="10">
        <f t="shared" si="10"/>
        <v>880</v>
      </c>
    </row>
    <row r="26" spans="1:26" x14ac:dyDescent="0.3">
      <c r="A26" s="9" t="s">
        <v>335</v>
      </c>
      <c r="B26" s="9">
        <v>19</v>
      </c>
      <c r="C26" s="9" t="s">
        <v>28</v>
      </c>
      <c r="D26" s="11">
        <v>23</v>
      </c>
      <c r="F26" s="6">
        <f t="shared" si="6"/>
        <v>878</v>
      </c>
      <c r="G26" s="6">
        <f>COUNT(N26,O26,P26,Q26,R26,#REF!,T26,V26,X26,AA26,AC26, AE26, AG26)</f>
        <v>5</v>
      </c>
      <c r="H26" s="7">
        <f t="shared" si="7"/>
        <v>175.6</v>
      </c>
      <c r="I26" s="9"/>
      <c r="J26" s="9"/>
      <c r="K26" s="52">
        <f t="shared" si="8"/>
        <v>203</v>
      </c>
      <c r="L26" s="180">
        <f t="shared" si="9"/>
        <v>507</v>
      </c>
      <c r="M26" s="170"/>
      <c r="N26" s="54">
        <v>151</v>
      </c>
      <c r="O26" s="54">
        <v>181</v>
      </c>
      <c r="P26" s="4">
        <v>175</v>
      </c>
      <c r="Q26" s="54">
        <v>203</v>
      </c>
      <c r="R26" s="54">
        <v>168</v>
      </c>
      <c r="S26" s="10">
        <f t="shared" ref="S26:S44" si="11">SUM(N26:R26)</f>
        <v>878</v>
      </c>
    </row>
    <row r="27" spans="1:26" x14ac:dyDescent="0.3">
      <c r="A27" s="9" t="s">
        <v>136</v>
      </c>
      <c r="B27" s="9">
        <v>19</v>
      </c>
      <c r="C27" s="9" t="s">
        <v>28</v>
      </c>
      <c r="D27" s="11">
        <v>24</v>
      </c>
      <c r="F27" s="6">
        <f t="shared" si="6"/>
        <v>875</v>
      </c>
      <c r="G27" s="6">
        <f>COUNT(N27,O27,P27,Q27,R27,#REF!,T27,V27,X27,AA27,AC27, AE27, AG27)</f>
        <v>5</v>
      </c>
      <c r="H27" s="7">
        <f t="shared" ref="H27:H45" si="12">F27/G27</f>
        <v>175</v>
      </c>
      <c r="I27" s="9"/>
      <c r="J27" s="9"/>
      <c r="K27" s="52">
        <f t="shared" si="8"/>
        <v>224</v>
      </c>
      <c r="L27" s="180">
        <f t="shared" si="9"/>
        <v>530</v>
      </c>
      <c r="M27" s="170"/>
      <c r="N27" s="54">
        <v>139</v>
      </c>
      <c r="O27" s="54">
        <v>167</v>
      </c>
      <c r="P27" s="4">
        <v>224</v>
      </c>
      <c r="Q27" s="54">
        <v>176</v>
      </c>
      <c r="R27" s="54">
        <v>169</v>
      </c>
      <c r="S27" s="10">
        <f t="shared" si="11"/>
        <v>875</v>
      </c>
    </row>
    <row r="28" spans="1:26" x14ac:dyDescent="0.3">
      <c r="A28" s="9" t="s">
        <v>195</v>
      </c>
      <c r="B28" s="9">
        <v>19</v>
      </c>
      <c r="C28" s="9" t="s">
        <v>28</v>
      </c>
      <c r="D28" s="11">
        <v>25</v>
      </c>
      <c r="F28" s="6">
        <f t="shared" si="6"/>
        <v>866</v>
      </c>
      <c r="G28" s="6">
        <f>COUNT(N28,O28,P28,Q28,R28,#REF!,T28,V28,X28,AA28,AC28, AE28, AG28)</f>
        <v>5</v>
      </c>
      <c r="H28" s="7">
        <f t="shared" si="12"/>
        <v>173.2</v>
      </c>
      <c r="I28" s="9"/>
      <c r="J28" s="9"/>
      <c r="K28" s="52">
        <f t="shared" si="8"/>
        <v>193</v>
      </c>
      <c r="L28" s="180">
        <f t="shared" si="9"/>
        <v>499</v>
      </c>
      <c r="M28" s="170"/>
      <c r="N28" s="54">
        <v>154</v>
      </c>
      <c r="O28" s="54">
        <v>179</v>
      </c>
      <c r="P28" s="4">
        <v>166</v>
      </c>
      <c r="Q28" s="54">
        <v>174</v>
      </c>
      <c r="R28" s="54">
        <v>193</v>
      </c>
      <c r="S28" s="10">
        <f t="shared" si="11"/>
        <v>866</v>
      </c>
    </row>
    <row r="29" spans="1:26" x14ac:dyDescent="0.3">
      <c r="A29" s="9" t="s">
        <v>235</v>
      </c>
      <c r="B29" s="9">
        <v>19</v>
      </c>
      <c r="C29" s="9" t="s">
        <v>28</v>
      </c>
      <c r="D29" s="11">
        <v>26</v>
      </c>
      <c r="F29" s="6">
        <f t="shared" si="6"/>
        <v>863</v>
      </c>
      <c r="G29" s="6">
        <f>COUNT(N29,O29,P29,Q29,R29,#REF!,T29,V29,X29,AA29,AC29, AE29, AG29)</f>
        <v>5</v>
      </c>
      <c r="H29" s="7">
        <f t="shared" si="12"/>
        <v>172.6</v>
      </c>
      <c r="I29" s="9"/>
      <c r="J29" s="9"/>
      <c r="K29" s="52">
        <f t="shared" si="8"/>
        <v>214</v>
      </c>
      <c r="L29" s="180">
        <f t="shared" si="9"/>
        <v>482</v>
      </c>
      <c r="M29" s="170"/>
      <c r="N29" s="54">
        <v>146</v>
      </c>
      <c r="O29" s="54">
        <v>163</v>
      </c>
      <c r="P29" s="4">
        <v>173</v>
      </c>
      <c r="Q29" s="54">
        <v>214</v>
      </c>
      <c r="R29" s="54">
        <v>167</v>
      </c>
      <c r="S29" s="10">
        <f t="shared" si="11"/>
        <v>863</v>
      </c>
    </row>
    <row r="30" spans="1:26" x14ac:dyDescent="0.3">
      <c r="A30" s="9" t="s">
        <v>684</v>
      </c>
      <c r="B30" s="9">
        <v>19</v>
      </c>
      <c r="C30" s="9" t="s">
        <v>28</v>
      </c>
      <c r="D30" s="11">
        <v>27</v>
      </c>
      <c r="F30" s="6">
        <f t="shared" si="6"/>
        <v>856</v>
      </c>
      <c r="G30" s="6">
        <f>COUNT(N30,O30,P30,Q30,R30,#REF!,T30,V30,X30,AA30,AC30, AE30, AG30)</f>
        <v>5</v>
      </c>
      <c r="H30" s="7">
        <f t="shared" si="12"/>
        <v>171.2</v>
      </c>
      <c r="I30" s="9"/>
      <c r="J30" s="9"/>
      <c r="K30" s="52">
        <f t="shared" si="8"/>
        <v>193</v>
      </c>
      <c r="L30" s="180">
        <f t="shared" si="9"/>
        <v>531</v>
      </c>
      <c r="M30" s="170"/>
      <c r="N30" s="54">
        <v>165</v>
      </c>
      <c r="O30" s="54">
        <v>180</v>
      </c>
      <c r="P30" s="4">
        <v>186</v>
      </c>
      <c r="Q30" s="54">
        <v>132</v>
      </c>
      <c r="R30" s="54">
        <v>193</v>
      </c>
      <c r="S30" s="10">
        <f t="shared" si="11"/>
        <v>856</v>
      </c>
    </row>
    <row r="31" spans="1:26" x14ac:dyDescent="0.3">
      <c r="A31" s="9" t="s">
        <v>191</v>
      </c>
      <c r="B31" s="9">
        <v>19</v>
      </c>
      <c r="C31" s="9" t="s">
        <v>28</v>
      </c>
      <c r="D31" s="11">
        <v>28</v>
      </c>
      <c r="F31" s="6">
        <f t="shared" si="6"/>
        <v>851</v>
      </c>
      <c r="G31" s="6">
        <f>COUNT(N31,O31,P31,Q31,R31,#REF!,T31,V31,X31,AA31,AC31, AE31, AG31)</f>
        <v>5</v>
      </c>
      <c r="H31" s="7">
        <f t="shared" si="12"/>
        <v>170.2</v>
      </c>
      <c r="I31" s="9"/>
      <c r="J31" s="9"/>
      <c r="K31" s="52">
        <f t="shared" si="8"/>
        <v>190</v>
      </c>
      <c r="L31" s="180">
        <f t="shared" si="9"/>
        <v>480</v>
      </c>
      <c r="M31" s="170"/>
      <c r="N31" s="54">
        <v>155</v>
      </c>
      <c r="O31" s="54">
        <v>166</v>
      </c>
      <c r="P31" s="4">
        <v>159</v>
      </c>
      <c r="Q31" s="54">
        <v>181</v>
      </c>
      <c r="R31" s="54">
        <v>190</v>
      </c>
      <c r="S31" s="10">
        <f t="shared" si="11"/>
        <v>851</v>
      </c>
    </row>
    <row r="32" spans="1:26" x14ac:dyDescent="0.3">
      <c r="A32" s="9" t="s">
        <v>133</v>
      </c>
      <c r="B32" s="9">
        <v>19</v>
      </c>
      <c r="C32" s="9" t="s">
        <v>28</v>
      </c>
      <c r="D32" s="11">
        <v>29</v>
      </c>
      <c r="F32" s="6">
        <f t="shared" si="6"/>
        <v>849</v>
      </c>
      <c r="G32" s="6">
        <f>COUNT(N32,O32,P32,Q32,R32,#REF!,T32,V32,X32,AA32,AC32, AE32, AG32)</f>
        <v>5</v>
      </c>
      <c r="H32" s="7">
        <f t="shared" si="12"/>
        <v>169.8</v>
      </c>
      <c r="I32" s="9"/>
      <c r="J32" s="9"/>
      <c r="K32" s="52">
        <f t="shared" si="8"/>
        <v>193</v>
      </c>
      <c r="L32" s="180">
        <f t="shared" si="9"/>
        <v>558</v>
      </c>
      <c r="M32" s="170"/>
      <c r="N32" s="54">
        <v>173</v>
      </c>
      <c r="O32" s="54">
        <v>193</v>
      </c>
      <c r="P32" s="4">
        <v>192</v>
      </c>
      <c r="Q32" s="54">
        <v>161</v>
      </c>
      <c r="R32" s="54">
        <v>130</v>
      </c>
      <c r="S32" s="10">
        <f t="shared" si="11"/>
        <v>849</v>
      </c>
    </row>
    <row r="33" spans="1:34" x14ac:dyDescent="0.3">
      <c r="A33" s="9" t="s">
        <v>196</v>
      </c>
      <c r="B33" s="9">
        <v>19</v>
      </c>
      <c r="C33" s="9" t="s">
        <v>28</v>
      </c>
      <c r="D33" s="11">
        <v>30</v>
      </c>
      <c r="F33" s="6">
        <f t="shared" si="6"/>
        <v>843</v>
      </c>
      <c r="G33" s="6">
        <f>COUNT(N33,O33,P33,Q33,R33,#REF!,T33,V33,X33,AA33,AC33, AE33, AG33)</f>
        <v>5</v>
      </c>
      <c r="H33" s="7">
        <f t="shared" si="12"/>
        <v>168.6</v>
      </c>
      <c r="I33" s="9"/>
      <c r="J33" s="9"/>
      <c r="K33" s="52">
        <f t="shared" si="8"/>
        <v>175</v>
      </c>
      <c r="L33" s="180">
        <f t="shared" si="9"/>
        <v>497</v>
      </c>
      <c r="M33" s="170"/>
      <c r="N33" s="54">
        <v>156</v>
      </c>
      <c r="O33" s="54">
        <v>174</v>
      </c>
      <c r="P33" s="4">
        <v>167</v>
      </c>
      <c r="Q33" s="54">
        <v>171</v>
      </c>
      <c r="R33" s="54">
        <v>175</v>
      </c>
      <c r="S33" s="10">
        <f t="shared" si="11"/>
        <v>843</v>
      </c>
    </row>
    <row r="34" spans="1:34" x14ac:dyDescent="0.3">
      <c r="A34" s="9" t="s">
        <v>197</v>
      </c>
      <c r="B34" s="9">
        <v>19</v>
      </c>
      <c r="C34" s="9" t="s">
        <v>28</v>
      </c>
      <c r="D34" s="11">
        <v>31</v>
      </c>
      <c r="F34" s="6">
        <f t="shared" si="6"/>
        <v>840</v>
      </c>
      <c r="G34" s="6">
        <f>COUNT(N34,O34,P34,Q34,R34,#REF!,T34,V34,X34,AA34,AC34, AE34, AG34)</f>
        <v>5</v>
      </c>
      <c r="H34" s="7">
        <f t="shared" si="12"/>
        <v>168</v>
      </c>
      <c r="I34" s="9"/>
      <c r="J34" s="9"/>
      <c r="K34" s="52">
        <f t="shared" si="8"/>
        <v>203</v>
      </c>
      <c r="L34" s="180">
        <f t="shared" si="9"/>
        <v>500</v>
      </c>
      <c r="M34" s="170"/>
      <c r="N34" s="54">
        <v>203</v>
      </c>
      <c r="O34" s="54">
        <v>132</v>
      </c>
      <c r="P34" s="4">
        <v>165</v>
      </c>
      <c r="Q34" s="54">
        <v>169</v>
      </c>
      <c r="R34" s="54">
        <v>171</v>
      </c>
      <c r="S34" s="10">
        <f t="shared" si="11"/>
        <v>840</v>
      </c>
    </row>
    <row r="35" spans="1:34" x14ac:dyDescent="0.3">
      <c r="A35" s="9" t="s">
        <v>246</v>
      </c>
      <c r="B35" s="9">
        <v>19</v>
      </c>
      <c r="C35" s="9" t="s">
        <v>28</v>
      </c>
      <c r="D35" s="11">
        <v>32</v>
      </c>
      <c r="F35" s="6">
        <f t="shared" si="6"/>
        <v>834</v>
      </c>
      <c r="G35" s="6">
        <f>COUNT(N35,O35,P35,Q35,R35,#REF!,T35,V35,X35,AA35,AC35, AE35, AG35)</f>
        <v>5</v>
      </c>
      <c r="H35" s="7">
        <f t="shared" si="12"/>
        <v>166.8</v>
      </c>
      <c r="I35" s="9"/>
      <c r="J35" s="9"/>
      <c r="K35" s="52">
        <f t="shared" si="8"/>
        <v>207</v>
      </c>
      <c r="L35" s="180">
        <f t="shared" si="9"/>
        <v>526</v>
      </c>
      <c r="M35" s="170"/>
      <c r="N35" s="54">
        <v>207</v>
      </c>
      <c r="O35" s="54">
        <v>171</v>
      </c>
      <c r="P35" s="4">
        <v>148</v>
      </c>
      <c r="Q35" s="54">
        <v>141</v>
      </c>
      <c r="R35" s="54">
        <v>167</v>
      </c>
      <c r="S35" s="10">
        <f t="shared" si="11"/>
        <v>834</v>
      </c>
    </row>
    <row r="36" spans="1:34" x14ac:dyDescent="0.3">
      <c r="A36" s="9" t="s">
        <v>269</v>
      </c>
      <c r="B36" s="9">
        <v>19</v>
      </c>
      <c r="C36" s="9" t="s">
        <v>28</v>
      </c>
      <c r="D36" s="11">
        <v>33</v>
      </c>
      <c r="F36" s="6">
        <f t="shared" si="6"/>
        <v>831</v>
      </c>
      <c r="G36" s="6">
        <f>COUNT(N36,O36,P36,Q36,R36,#REF!,T36,V36,X36,AA36,AC36, AE36, AG36)</f>
        <v>5</v>
      </c>
      <c r="H36" s="7">
        <f t="shared" si="12"/>
        <v>166.2</v>
      </c>
      <c r="I36" s="9"/>
      <c r="J36" s="9"/>
      <c r="K36" s="52">
        <f t="shared" si="8"/>
        <v>193</v>
      </c>
      <c r="L36" s="180">
        <f t="shared" si="9"/>
        <v>527</v>
      </c>
      <c r="M36" s="170"/>
      <c r="N36" s="54">
        <v>175</v>
      </c>
      <c r="O36" s="54">
        <v>159</v>
      </c>
      <c r="P36" s="4">
        <v>193</v>
      </c>
      <c r="Q36" s="54">
        <v>156</v>
      </c>
      <c r="R36" s="54">
        <v>148</v>
      </c>
      <c r="S36" s="10">
        <f t="shared" si="11"/>
        <v>831</v>
      </c>
    </row>
    <row r="37" spans="1:34" x14ac:dyDescent="0.3">
      <c r="A37" s="9" t="s">
        <v>184</v>
      </c>
      <c r="B37" s="9">
        <v>19</v>
      </c>
      <c r="C37" s="9" t="s">
        <v>28</v>
      </c>
      <c r="D37" s="11">
        <v>34</v>
      </c>
      <c r="F37" s="6">
        <f t="shared" si="6"/>
        <v>828</v>
      </c>
      <c r="G37" s="6">
        <f>COUNT(N37,O37,P37,Q37,R37,#REF!,T37,V37,X37,AA37,AC37, AE37, AG37)</f>
        <v>5</v>
      </c>
      <c r="H37" s="7">
        <f t="shared" si="12"/>
        <v>165.6</v>
      </c>
      <c r="I37" s="9"/>
      <c r="J37" s="9"/>
      <c r="K37" s="52">
        <f t="shared" si="8"/>
        <v>198</v>
      </c>
      <c r="L37" s="180">
        <f t="shared" si="9"/>
        <v>473</v>
      </c>
      <c r="M37" s="170"/>
      <c r="N37" s="54">
        <v>188</v>
      </c>
      <c r="O37" s="54">
        <v>138</v>
      </c>
      <c r="P37" s="4">
        <v>147</v>
      </c>
      <c r="Q37" s="54">
        <v>198</v>
      </c>
      <c r="R37" s="54">
        <v>157</v>
      </c>
      <c r="S37" s="10">
        <f t="shared" si="11"/>
        <v>828</v>
      </c>
    </row>
    <row r="38" spans="1:34" x14ac:dyDescent="0.3">
      <c r="A38" s="9" t="s">
        <v>670</v>
      </c>
      <c r="B38" s="9">
        <v>19</v>
      </c>
      <c r="C38" s="9" t="s">
        <v>28</v>
      </c>
      <c r="D38" s="11">
        <v>35</v>
      </c>
      <c r="F38" s="6">
        <f t="shared" si="6"/>
        <v>814</v>
      </c>
      <c r="G38" s="6">
        <f>COUNT(N38,O38,P38,Q38,R38,#REF!,T38,V38,X38,AA38,AC38, AE38, AG38)</f>
        <v>5</v>
      </c>
      <c r="H38" s="7">
        <f t="shared" si="12"/>
        <v>162.80000000000001</v>
      </c>
      <c r="I38" s="9"/>
      <c r="J38" s="9"/>
      <c r="K38" s="52">
        <f t="shared" si="8"/>
        <v>180</v>
      </c>
      <c r="L38" s="180">
        <f t="shared" si="9"/>
        <v>483</v>
      </c>
      <c r="M38" s="170"/>
      <c r="N38" s="54">
        <v>148</v>
      </c>
      <c r="O38" s="54">
        <v>180</v>
      </c>
      <c r="P38" s="4">
        <v>155</v>
      </c>
      <c r="Q38" s="54">
        <v>175</v>
      </c>
      <c r="R38" s="54">
        <v>156</v>
      </c>
      <c r="S38" s="10">
        <f t="shared" si="11"/>
        <v>814</v>
      </c>
    </row>
    <row r="39" spans="1:34" x14ac:dyDescent="0.3">
      <c r="A39" s="9" t="s">
        <v>112</v>
      </c>
      <c r="B39" s="9">
        <v>19</v>
      </c>
      <c r="C39" s="9" t="s">
        <v>28</v>
      </c>
      <c r="D39" s="11">
        <v>36</v>
      </c>
      <c r="F39" s="6">
        <f t="shared" si="6"/>
        <v>798</v>
      </c>
      <c r="G39" s="6">
        <f>COUNT(N39,O39,P39,Q39,R39,#REF!,T39,V39,X39,AA39,AC39, AE39, AG39)</f>
        <v>5</v>
      </c>
      <c r="H39" s="7">
        <f t="shared" si="12"/>
        <v>159.6</v>
      </c>
      <c r="I39" s="9"/>
      <c r="J39" s="9"/>
      <c r="K39" s="52">
        <f t="shared" si="8"/>
        <v>196</v>
      </c>
      <c r="L39" s="180">
        <f t="shared" si="9"/>
        <v>463</v>
      </c>
      <c r="M39" s="170"/>
      <c r="N39" s="54">
        <v>161</v>
      </c>
      <c r="O39" s="54">
        <v>128</v>
      </c>
      <c r="P39" s="4">
        <v>174</v>
      </c>
      <c r="Q39" s="54">
        <v>196</v>
      </c>
      <c r="R39" s="54">
        <v>139</v>
      </c>
      <c r="S39" s="10">
        <f t="shared" si="11"/>
        <v>798</v>
      </c>
    </row>
    <row r="40" spans="1:34" x14ac:dyDescent="0.3">
      <c r="A40" s="9" t="s">
        <v>143</v>
      </c>
      <c r="B40" s="9">
        <v>19</v>
      </c>
      <c r="C40" s="9" t="s">
        <v>28</v>
      </c>
      <c r="D40" s="11">
        <v>37</v>
      </c>
      <c r="F40" s="6">
        <f t="shared" si="6"/>
        <v>791</v>
      </c>
      <c r="G40" s="6">
        <f>COUNT(N40,O40,P40,Q40,R40,#REF!,T40,V40,X40,AA40,AC40, AE40, AG40)</f>
        <v>5</v>
      </c>
      <c r="H40" s="7">
        <f t="shared" si="12"/>
        <v>158.19999999999999</v>
      </c>
      <c r="I40" s="9"/>
      <c r="J40" s="9"/>
      <c r="K40" s="52">
        <f t="shared" si="8"/>
        <v>179</v>
      </c>
      <c r="L40" s="180">
        <f t="shared" si="9"/>
        <v>459</v>
      </c>
      <c r="M40" s="170"/>
      <c r="N40" s="54">
        <v>145</v>
      </c>
      <c r="O40" s="54">
        <v>179</v>
      </c>
      <c r="P40" s="4">
        <v>135</v>
      </c>
      <c r="Q40" s="54">
        <v>161</v>
      </c>
      <c r="R40" s="54">
        <v>171</v>
      </c>
      <c r="S40" s="10">
        <f t="shared" si="11"/>
        <v>791</v>
      </c>
    </row>
    <row r="41" spans="1:34" x14ac:dyDescent="0.3">
      <c r="A41" s="9" t="s">
        <v>437</v>
      </c>
      <c r="B41" s="9">
        <v>19</v>
      </c>
      <c r="C41" s="9" t="s">
        <v>28</v>
      </c>
      <c r="D41" s="11">
        <v>38</v>
      </c>
      <c r="F41" s="6">
        <f t="shared" si="6"/>
        <v>782</v>
      </c>
      <c r="G41" s="6">
        <f>COUNT(N41,O41,P41,Q41,R41,#REF!,T41,V41,X41,AA41,AC41, AE41, AG41)</f>
        <v>5</v>
      </c>
      <c r="H41" s="7">
        <f t="shared" si="12"/>
        <v>156.4</v>
      </c>
      <c r="I41" s="9"/>
      <c r="J41" s="9"/>
      <c r="K41" s="52">
        <f t="shared" si="8"/>
        <v>210</v>
      </c>
      <c r="L41" s="180">
        <f t="shared" si="9"/>
        <v>517</v>
      </c>
      <c r="M41" s="170"/>
      <c r="N41" s="54">
        <v>210</v>
      </c>
      <c r="O41" s="54">
        <v>150</v>
      </c>
      <c r="P41" s="4">
        <v>157</v>
      </c>
      <c r="Q41" s="54">
        <v>109</v>
      </c>
      <c r="R41" s="54">
        <v>156</v>
      </c>
      <c r="S41" s="10">
        <f t="shared" si="11"/>
        <v>782</v>
      </c>
    </row>
    <row r="42" spans="1:34" x14ac:dyDescent="0.3">
      <c r="A42" s="9" t="s">
        <v>241</v>
      </c>
      <c r="B42" s="9">
        <v>19</v>
      </c>
      <c r="C42" s="9" t="s">
        <v>28</v>
      </c>
      <c r="D42" s="11">
        <v>39</v>
      </c>
      <c r="F42" s="6">
        <f t="shared" si="6"/>
        <v>772</v>
      </c>
      <c r="G42" s="6">
        <f>COUNT(N42,O42,P42,Q42,R42,#REF!,T42,V42,X42,AA42,AC42, AE42, AG42)</f>
        <v>5</v>
      </c>
      <c r="H42" s="7">
        <f t="shared" si="12"/>
        <v>154.4</v>
      </c>
      <c r="I42" s="9"/>
      <c r="J42" s="9"/>
      <c r="K42" s="52">
        <f t="shared" si="8"/>
        <v>182</v>
      </c>
      <c r="L42" s="180">
        <f t="shared" si="9"/>
        <v>468</v>
      </c>
      <c r="M42" s="170"/>
      <c r="N42" s="54">
        <v>166</v>
      </c>
      <c r="O42" s="54">
        <v>120</v>
      </c>
      <c r="P42" s="4">
        <v>182</v>
      </c>
      <c r="Q42" s="54">
        <v>146</v>
      </c>
      <c r="R42" s="54">
        <v>158</v>
      </c>
      <c r="S42" s="10">
        <f t="shared" si="11"/>
        <v>772</v>
      </c>
    </row>
    <row r="43" spans="1:34" x14ac:dyDescent="0.3">
      <c r="A43" s="9" t="s">
        <v>109</v>
      </c>
      <c r="B43" s="9">
        <v>19</v>
      </c>
      <c r="C43" s="9" t="s">
        <v>28</v>
      </c>
      <c r="D43" s="11">
        <v>40</v>
      </c>
      <c r="F43" s="6">
        <f t="shared" si="6"/>
        <v>769</v>
      </c>
      <c r="G43" s="6">
        <f>COUNT(N43,O43,P43,Q43,R43,#REF!,T43,V43,X43,AA43,AC43, AE43, AG43)</f>
        <v>5</v>
      </c>
      <c r="H43" s="7">
        <f t="shared" si="12"/>
        <v>153.80000000000001</v>
      </c>
      <c r="I43" s="9"/>
      <c r="J43" s="9"/>
      <c r="K43" s="52">
        <f t="shared" si="8"/>
        <v>200</v>
      </c>
      <c r="L43" s="180">
        <f t="shared" si="9"/>
        <v>442</v>
      </c>
      <c r="M43" s="170"/>
      <c r="N43" s="54">
        <v>134</v>
      </c>
      <c r="O43" s="54">
        <v>129</v>
      </c>
      <c r="P43" s="4">
        <v>179</v>
      </c>
      <c r="Q43" s="54">
        <v>200</v>
      </c>
      <c r="R43" s="54">
        <v>127</v>
      </c>
      <c r="S43" s="10">
        <f t="shared" si="11"/>
        <v>769</v>
      </c>
    </row>
    <row r="44" spans="1:34" x14ac:dyDescent="0.3">
      <c r="A44" s="9" t="s">
        <v>209</v>
      </c>
      <c r="B44" s="9">
        <v>19</v>
      </c>
      <c r="C44" s="9" t="s">
        <v>28</v>
      </c>
      <c r="D44" s="11">
        <v>41</v>
      </c>
      <c r="F44" s="6">
        <f t="shared" si="6"/>
        <v>764</v>
      </c>
      <c r="G44" s="6">
        <f>COUNT(N44,O44,P44,Q44,R44,#REF!,T44,V44,X44,AA44,AC44, AE44, AG44)</f>
        <v>5</v>
      </c>
      <c r="H44" s="7">
        <f t="shared" si="12"/>
        <v>152.80000000000001</v>
      </c>
      <c r="I44" s="9"/>
      <c r="J44" s="9"/>
      <c r="K44" s="52">
        <f t="shared" si="8"/>
        <v>183</v>
      </c>
      <c r="L44" s="418">
        <f t="shared" si="9"/>
        <v>482</v>
      </c>
      <c r="M44" s="84"/>
      <c r="N44" s="54">
        <v>171</v>
      </c>
      <c r="O44" s="54">
        <v>183</v>
      </c>
      <c r="P44" s="54">
        <v>128</v>
      </c>
      <c r="Q44" s="54">
        <v>123</v>
      </c>
      <c r="R44" s="54">
        <v>159</v>
      </c>
      <c r="S44" s="10">
        <f t="shared" si="11"/>
        <v>764</v>
      </c>
    </row>
    <row r="45" spans="1:34" x14ac:dyDescent="0.3">
      <c r="F45" s="6">
        <f>SUM(F4:F44)</f>
        <v>47622</v>
      </c>
      <c r="G45" s="6">
        <f>SUM(G4:G44)</f>
        <v>261</v>
      </c>
      <c r="H45" s="7">
        <f t="shared" si="12"/>
        <v>182.45977011494253</v>
      </c>
      <c r="N45">
        <f>AVERAGE(N4:N44)</f>
        <v>180.17073170731706</v>
      </c>
      <c r="O45">
        <f t="shared" ref="O45:X45" si="13">AVERAGE(O4:O44)</f>
        <v>177.78048780487805</v>
      </c>
      <c r="P45">
        <f t="shared" si="13"/>
        <v>181.90243902439025</v>
      </c>
      <c r="Q45">
        <f t="shared" si="13"/>
        <v>184.46341463414635</v>
      </c>
      <c r="R45">
        <f t="shared" si="13"/>
        <v>179.34146341463415</v>
      </c>
      <c r="T45">
        <f t="shared" si="13"/>
        <v>181.1875</v>
      </c>
      <c r="V45">
        <f t="shared" si="13"/>
        <v>189.5625</v>
      </c>
      <c r="X45">
        <f t="shared" si="13"/>
        <v>181.3125</v>
      </c>
      <c r="AA45">
        <f>AVERAGE(AA4:AA44)</f>
        <v>206</v>
      </c>
      <c r="AC45">
        <f>AVERAGE(AC4:AC44)</f>
        <v>223.5</v>
      </c>
      <c r="AE45">
        <f>AVERAGE(AE4:AE44)</f>
        <v>215.5</v>
      </c>
      <c r="AG45">
        <f>AVERAGE(AG4:AG44)</f>
        <v>224.5</v>
      </c>
    </row>
    <row r="47" spans="1:34" x14ac:dyDescent="0.3">
      <c r="A47" s="591" t="s">
        <v>56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</row>
    <row r="48" spans="1:34" x14ac:dyDescent="0.3">
      <c r="A48" s="590"/>
      <c r="B48" s="590"/>
      <c r="C48" s="590"/>
      <c r="D48" s="590"/>
      <c r="E48" s="590"/>
      <c r="F48" s="590"/>
      <c r="G48" s="590"/>
      <c r="H48" s="590"/>
      <c r="I48" s="590"/>
      <c r="J48" s="590"/>
      <c r="K48" s="590"/>
      <c r="L48" s="590"/>
      <c r="M48" s="590"/>
      <c r="N48" s="590"/>
      <c r="O48" s="590"/>
      <c r="P48" s="590"/>
      <c r="Q48" s="590"/>
      <c r="R48" s="590"/>
      <c r="S48" s="590"/>
      <c r="T48" s="590"/>
      <c r="U48" s="590"/>
      <c r="V48" s="590"/>
      <c r="W48" s="590"/>
      <c r="X48" s="590"/>
      <c r="Y48" s="590"/>
      <c r="Z48" s="590"/>
      <c r="AA48" s="590"/>
      <c r="AB48" s="590"/>
      <c r="AC48" s="590"/>
      <c r="AD48" s="590"/>
      <c r="AE48" s="590"/>
      <c r="AF48" s="590"/>
      <c r="AG48" s="590"/>
      <c r="AH48" s="590"/>
    </row>
    <row r="49" spans="1:34" x14ac:dyDescent="0.3">
      <c r="A49" s="10" t="s">
        <v>0</v>
      </c>
      <c r="B49" s="10"/>
      <c r="C49" s="10"/>
      <c r="D49" s="10" t="s">
        <v>2</v>
      </c>
      <c r="E49" s="10" t="s">
        <v>3</v>
      </c>
      <c r="F49" s="11" t="s">
        <v>4</v>
      </c>
      <c r="G49" s="10" t="s">
        <v>5</v>
      </c>
      <c r="H49" s="10" t="s">
        <v>6</v>
      </c>
      <c r="I49" s="1" t="s">
        <v>23</v>
      </c>
      <c r="J49" s="1" t="s">
        <v>24</v>
      </c>
      <c r="K49" s="1" t="s">
        <v>25</v>
      </c>
      <c r="L49" s="1" t="s">
        <v>26</v>
      </c>
      <c r="M49" s="10" t="s">
        <v>9</v>
      </c>
      <c r="N49" s="10">
        <v>1</v>
      </c>
      <c r="O49" s="10">
        <v>2</v>
      </c>
      <c r="P49" s="10">
        <v>3</v>
      </c>
      <c r="Q49" s="10">
        <v>4</v>
      </c>
      <c r="R49" s="10">
        <v>5</v>
      </c>
      <c r="S49" s="10" t="s">
        <v>8</v>
      </c>
      <c r="T49" s="10">
        <v>6</v>
      </c>
      <c r="U49" s="10" t="s">
        <v>7</v>
      </c>
      <c r="V49" s="10">
        <v>7</v>
      </c>
      <c r="W49" s="10" t="s">
        <v>7</v>
      </c>
      <c r="X49" s="10">
        <v>8</v>
      </c>
      <c r="Y49" s="10" t="s">
        <v>7</v>
      </c>
      <c r="Z49" s="10" t="s">
        <v>8</v>
      </c>
      <c r="AA49" s="10">
        <v>9</v>
      </c>
      <c r="AB49" s="10"/>
      <c r="AC49" s="10">
        <v>10</v>
      </c>
      <c r="AD49" s="10"/>
      <c r="AE49" s="10">
        <v>11</v>
      </c>
      <c r="AF49" s="10"/>
      <c r="AG49" s="10">
        <v>12</v>
      </c>
      <c r="AH49" s="10"/>
    </row>
    <row r="50" spans="1:34" x14ac:dyDescent="0.3">
      <c r="A50" s="9" t="s">
        <v>102</v>
      </c>
      <c r="B50" s="9">
        <v>19</v>
      </c>
      <c r="C50" s="9" t="s">
        <v>28</v>
      </c>
      <c r="D50" s="420">
        <v>1</v>
      </c>
      <c r="E50" s="62">
        <v>200</v>
      </c>
      <c r="F50" s="11">
        <f t="shared" ref="F50:F87" si="14">SUM(N50:R50)+T50+V50+X50+AA50+AC50+AE50+AG50</f>
        <v>1855</v>
      </c>
      <c r="G50" s="10">
        <f>COUNT(N50,O50,P50,Q50,R50,#REF!,T50,V50,X50,AA50,AC50,AE50,AG50)</f>
        <v>11</v>
      </c>
      <c r="H50" s="15">
        <f t="shared" ref="H50:H88" si="15">F50/G50</f>
        <v>168.63636363636363</v>
      </c>
      <c r="I50" s="159">
        <f>(SUM(U50+W50+Y50)/30)+(COUNTIFS(AB50,"W"))+(COUNTIFS(AD50,"W"))+(COUNTIFS(AF50,"W"))+(COUNTIFS(AH50,"W"))</f>
        <v>5</v>
      </c>
      <c r="J50" s="159">
        <f>(3-(SUM(U50+W50+Y50)/30))+(COUNTIFS(AD50,"L")+(COUNTIFS(AB50,"L"))+(COUNTIFS(AF50,"L"))+(COUNTIFS(AH50,"L")))</f>
        <v>1</v>
      </c>
      <c r="K50" s="52">
        <f t="shared" ref="K50:K87" si="16">MAX(N50:R50,T50:Y50,AA50:AJ50)</f>
        <v>203</v>
      </c>
      <c r="L50" s="189">
        <f t="shared" ref="L50:L87" si="17">MAX((SUM(N50:P50)), (SUM(T50,V50,X50)),(SUM(AA50,AE50,AH50)) )</f>
        <v>544</v>
      </c>
      <c r="M50" s="182">
        <v>25</v>
      </c>
      <c r="N50" s="189">
        <v>149</v>
      </c>
      <c r="O50" s="189">
        <v>192</v>
      </c>
      <c r="P50" s="189">
        <v>203</v>
      </c>
      <c r="Q50" s="189">
        <v>148</v>
      </c>
      <c r="R50" s="189">
        <v>161</v>
      </c>
      <c r="S50" s="10">
        <f t="shared" ref="S50:S87" si="18">SUM(N50:R50)+(M50*5)</f>
        <v>978</v>
      </c>
      <c r="T50" s="416">
        <v>146</v>
      </c>
      <c r="U50" s="189">
        <v>0</v>
      </c>
      <c r="V50" s="189">
        <v>200</v>
      </c>
      <c r="W50" s="189">
        <v>30</v>
      </c>
      <c r="X50" s="189">
        <v>179</v>
      </c>
      <c r="Y50" s="189">
        <v>30</v>
      </c>
      <c r="Z50" s="24">
        <f t="shared" ref="Z50:Z64" si="19">SUM(S50:Y50)+(M50*3)</f>
        <v>1638</v>
      </c>
      <c r="AA50" s="189"/>
      <c r="AB50" s="189"/>
      <c r="AC50" s="189">
        <v>175</v>
      </c>
      <c r="AD50" s="189" t="s">
        <v>23</v>
      </c>
      <c r="AE50" s="189">
        <v>181</v>
      </c>
      <c r="AF50" s="189" t="s">
        <v>23</v>
      </c>
      <c r="AG50" s="418">
        <v>121</v>
      </c>
      <c r="AH50" s="4" t="s">
        <v>23</v>
      </c>
    </row>
    <row r="51" spans="1:34" x14ac:dyDescent="0.3">
      <c r="A51" s="9" t="s">
        <v>155</v>
      </c>
      <c r="B51" s="9">
        <v>19</v>
      </c>
      <c r="C51" s="9" t="s">
        <v>28</v>
      </c>
      <c r="D51" s="417">
        <v>2</v>
      </c>
      <c r="E51" s="62">
        <v>125</v>
      </c>
      <c r="F51" s="11">
        <f t="shared" si="14"/>
        <v>1427</v>
      </c>
      <c r="G51" s="10">
        <f>COUNT(N51,O51,P51,Q51,R51,#REF!,T51,V51,X51,AA51,AC51,AE51,AG51)</f>
        <v>9</v>
      </c>
      <c r="H51" s="15">
        <f t="shared" si="15"/>
        <v>158.55555555555554</v>
      </c>
      <c r="I51" s="159">
        <f t="shared" ref="I51:I64" si="20">(SUM(U51+W51+Y51)/30)+(COUNTIFS(AB51,"W"))+(COUNTIFS(AD51,"W"))+(COUNTIFS(AF51,"W"))+(COUNTIFS(AH51,"W"))</f>
        <v>3</v>
      </c>
      <c r="J51" s="159">
        <f>(3-(SUM(U51+W51+Y51)/30))+(COUNTIFS(AD51,"L")+(COUNTIFS(AB51,"L"))+(COUNTIFS(AF51,"L"))+(COUNTIFS(AH51,"L")))</f>
        <v>1</v>
      </c>
      <c r="K51" s="52">
        <f t="shared" si="16"/>
        <v>182</v>
      </c>
      <c r="L51" s="189">
        <f t="shared" si="17"/>
        <v>495</v>
      </c>
      <c r="M51" s="182">
        <v>35</v>
      </c>
      <c r="N51" s="189">
        <v>123</v>
      </c>
      <c r="O51" s="189">
        <v>170</v>
      </c>
      <c r="P51" s="189">
        <v>182</v>
      </c>
      <c r="Q51" s="189">
        <v>126</v>
      </c>
      <c r="R51" s="189">
        <v>175</v>
      </c>
      <c r="S51" s="10">
        <f t="shared" si="18"/>
        <v>951</v>
      </c>
      <c r="T51" s="189">
        <v>169</v>
      </c>
      <c r="U51" s="189">
        <v>30</v>
      </c>
      <c r="V51" s="189">
        <v>146</v>
      </c>
      <c r="W51" s="189">
        <v>30</v>
      </c>
      <c r="X51" s="189">
        <v>180</v>
      </c>
      <c r="Y51" s="189">
        <v>30</v>
      </c>
      <c r="Z51" s="24">
        <f t="shared" si="19"/>
        <v>1641</v>
      </c>
      <c r="AA51" s="189"/>
      <c r="AB51" s="189"/>
      <c r="AC51" s="189"/>
      <c r="AD51" s="189"/>
      <c r="AE51" s="418">
        <v>156</v>
      </c>
      <c r="AF51" s="418" t="s">
        <v>24</v>
      </c>
      <c r="AG51" s="295"/>
      <c r="AH51" s="295"/>
    </row>
    <row r="52" spans="1:34" x14ac:dyDescent="0.3">
      <c r="A52" s="9" t="s">
        <v>170</v>
      </c>
      <c r="B52" s="9">
        <v>19</v>
      </c>
      <c r="C52" s="9" t="s">
        <v>28</v>
      </c>
      <c r="D52" s="10">
        <v>3</v>
      </c>
      <c r="E52" s="62">
        <v>80</v>
      </c>
      <c r="F52" s="11">
        <f t="shared" si="14"/>
        <v>1821</v>
      </c>
      <c r="G52" s="10">
        <f>COUNT(N52,O52,P52,Q52,R52,#REF!,T52,V52,X52,AA52,AC52,AE52,AG52)</f>
        <v>10</v>
      </c>
      <c r="H52" s="15">
        <f t="shared" si="15"/>
        <v>182.1</v>
      </c>
      <c r="I52" s="159">
        <f t="shared" si="20"/>
        <v>2</v>
      </c>
      <c r="J52" s="159">
        <f t="shared" ref="J52:J64" si="21">(3-(SUM(U52+W52+Y52)/30))+(COUNTIFS(AD52,"L")+(COUNTIFS(AB52,"L"))+(COUNTIFS(AF52,"L"))+(COUNTIFS(AH52,"L")))</f>
        <v>3</v>
      </c>
      <c r="K52" s="52">
        <f t="shared" si="16"/>
        <v>220</v>
      </c>
      <c r="L52" s="189">
        <f t="shared" si="17"/>
        <v>540</v>
      </c>
      <c r="M52" s="182">
        <v>17</v>
      </c>
      <c r="N52" s="53">
        <v>161</v>
      </c>
      <c r="O52" s="53">
        <v>220</v>
      </c>
      <c r="P52" s="53">
        <v>159</v>
      </c>
      <c r="Q52" s="53">
        <v>206</v>
      </c>
      <c r="R52" s="53">
        <v>159</v>
      </c>
      <c r="S52" s="10">
        <f t="shared" si="18"/>
        <v>990</v>
      </c>
      <c r="T52" s="189">
        <v>193</v>
      </c>
      <c r="U52" s="189">
        <v>0</v>
      </c>
      <c r="V52" s="189">
        <v>180</v>
      </c>
      <c r="W52" s="189">
        <v>30</v>
      </c>
      <c r="X52" s="189">
        <v>166</v>
      </c>
      <c r="Y52" s="189">
        <v>0</v>
      </c>
      <c r="Z52" s="24">
        <f t="shared" si="19"/>
        <v>1610</v>
      </c>
      <c r="AA52" s="189">
        <v>194</v>
      </c>
      <c r="AB52" s="189" t="s">
        <v>23</v>
      </c>
      <c r="AC52" s="418">
        <v>183</v>
      </c>
      <c r="AD52" s="418" t="s">
        <v>24</v>
      </c>
      <c r="AE52" s="295"/>
      <c r="AF52" s="295"/>
      <c r="AG52" s="295"/>
      <c r="AH52" s="16"/>
    </row>
    <row r="53" spans="1:34" x14ac:dyDescent="0.3">
      <c r="A53" s="9" t="s">
        <v>171</v>
      </c>
      <c r="B53" s="9">
        <v>19</v>
      </c>
      <c r="C53" s="9" t="s">
        <v>28</v>
      </c>
      <c r="D53" s="10">
        <v>4</v>
      </c>
      <c r="E53" s="62">
        <v>60</v>
      </c>
      <c r="F53" s="11">
        <f t="shared" si="14"/>
        <v>1338</v>
      </c>
      <c r="G53" s="10">
        <f>COUNT(N53,O53,P53,Q53,R53,#REF!,T53,V53,X53,AA53,AC53,AE53,AG53)</f>
        <v>9</v>
      </c>
      <c r="H53" s="15">
        <f t="shared" si="15"/>
        <v>148.66666666666666</v>
      </c>
      <c r="I53" s="159">
        <f t="shared" si="20"/>
        <v>1</v>
      </c>
      <c r="J53" s="159">
        <f t="shared" si="21"/>
        <v>3</v>
      </c>
      <c r="K53" s="52">
        <f t="shared" si="16"/>
        <v>182</v>
      </c>
      <c r="L53" s="189">
        <f t="shared" si="17"/>
        <v>505</v>
      </c>
      <c r="M53" s="182">
        <v>49</v>
      </c>
      <c r="N53" s="418">
        <v>116</v>
      </c>
      <c r="O53" s="418">
        <v>182</v>
      </c>
      <c r="P53" s="418">
        <v>116</v>
      </c>
      <c r="Q53" s="418">
        <v>145</v>
      </c>
      <c r="R53" s="418">
        <v>147</v>
      </c>
      <c r="S53" s="10">
        <f t="shared" si="18"/>
        <v>951</v>
      </c>
      <c r="T53" s="189">
        <v>175</v>
      </c>
      <c r="U53" s="189">
        <v>30</v>
      </c>
      <c r="V53" s="189">
        <v>172</v>
      </c>
      <c r="W53" s="189">
        <v>0</v>
      </c>
      <c r="X53" s="189">
        <v>158</v>
      </c>
      <c r="Y53" s="189">
        <v>0</v>
      </c>
      <c r="Z53" s="24">
        <f t="shared" si="19"/>
        <v>1633</v>
      </c>
      <c r="AA53" s="418">
        <v>127</v>
      </c>
      <c r="AB53" s="418" t="s">
        <v>24</v>
      </c>
      <c r="AC53" s="295"/>
      <c r="AD53" s="295"/>
      <c r="AE53" s="191"/>
      <c r="AF53" s="191"/>
      <c r="AG53" s="191"/>
    </row>
    <row r="54" spans="1:34" x14ac:dyDescent="0.3">
      <c r="A54" s="9" t="s">
        <v>413</v>
      </c>
      <c r="B54" s="9">
        <v>19</v>
      </c>
      <c r="C54" s="9" t="s">
        <v>28</v>
      </c>
      <c r="D54" s="10">
        <v>5</v>
      </c>
      <c r="E54" s="62">
        <v>40</v>
      </c>
      <c r="F54" s="11">
        <f t="shared" si="14"/>
        <v>1034</v>
      </c>
      <c r="G54" s="10">
        <f>COUNT(N54,O54,P54,Q54,R54,#REF!,T54,V54,X54,AA54,AC54,AE54,AG54)</f>
        <v>8</v>
      </c>
      <c r="H54" s="15">
        <f t="shared" si="15"/>
        <v>129.25</v>
      </c>
      <c r="I54" s="159">
        <f t="shared" si="20"/>
        <v>2</v>
      </c>
      <c r="J54" s="159">
        <f t="shared" si="21"/>
        <v>1</v>
      </c>
      <c r="K54" s="52">
        <f t="shared" si="16"/>
        <v>153</v>
      </c>
      <c r="L54" s="189">
        <f t="shared" si="17"/>
        <v>385</v>
      </c>
      <c r="M54" s="182">
        <v>64</v>
      </c>
      <c r="N54" s="418">
        <v>87</v>
      </c>
      <c r="O54" s="418">
        <v>135</v>
      </c>
      <c r="P54" s="418">
        <v>134</v>
      </c>
      <c r="Q54" s="418">
        <v>140</v>
      </c>
      <c r="R54" s="418">
        <v>153</v>
      </c>
      <c r="S54" s="10">
        <f t="shared" si="18"/>
        <v>969</v>
      </c>
      <c r="T54" s="418">
        <v>131</v>
      </c>
      <c r="U54" s="418">
        <v>30</v>
      </c>
      <c r="V54" s="418">
        <v>112</v>
      </c>
      <c r="W54" s="418">
        <v>0</v>
      </c>
      <c r="X54" s="418">
        <v>142</v>
      </c>
      <c r="Y54" s="189">
        <v>30</v>
      </c>
      <c r="Z54" s="24">
        <f t="shared" si="19"/>
        <v>1606</v>
      </c>
      <c r="AA54" s="295"/>
      <c r="AB54" s="295"/>
      <c r="AC54" s="419"/>
      <c r="AD54" s="419"/>
      <c r="AE54" s="419"/>
      <c r="AF54" s="419"/>
      <c r="AG54" s="419"/>
    </row>
    <row r="55" spans="1:34" x14ac:dyDescent="0.3">
      <c r="A55" s="17" t="s">
        <v>149</v>
      </c>
      <c r="B55" s="9">
        <v>19</v>
      </c>
      <c r="C55" s="9" t="s">
        <v>28</v>
      </c>
      <c r="D55" s="67">
        <v>6</v>
      </c>
      <c r="E55" s="62">
        <v>35</v>
      </c>
      <c r="F55" s="11">
        <f t="shared" si="14"/>
        <v>1404</v>
      </c>
      <c r="G55" s="67">
        <f>COUNT(N55,O55,P55,Q55,R55,#REF!,T55,V55,X55,AA55,AC55,AE55,AG55)</f>
        <v>8</v>
      </c>
      <c r="H55" s="68">
        <f t="shared" si="15"/>
        <v>175.5</v>
      </c>
      <c r="I55" s="159">
        <f t="shared" si="20"/>
        <v>3</v>
      </c>
      <c r="J55" s="159">
        <f t="shared" si="21"/>
        <v>0</v>
      </c>
      <c r="K55" s="52">
        <f t="shared" si="16"/>
        <v>209</v>
      </c>
      <c r="L55" s="189">
        <f t="shared" si="17"/>
        <v>547</v>
      </c>
      <c r="M55" s="183">
        <v>13</v>
      </c>
      <c r="N55" s="66">
        <v>159</v>
      </c>
      <c r="O55" s="66">
        <v>190</v>
      </c>
      <c r="P55" s="66">
        <v>180</v>
      </c>
      <c r="Q55" s="66">
        <v>161</v>
      </c>
      <c r="R55" s="66">
        <v>167</v>
      </c>
      <c r="S55" s="67">
        <f t="shared" si="18"/>
        <v>922</v>
      </c>
      <c r="T55" s="66">
        <v>209</v>
      </c>
      <c r="U55" s="66">
        <v>30</v>
      </c>
      <c r="V55" s="66">
        <v>165</v>
      </c>
      <c r="W55" s="66">
        <v>30</v>
      </c>
      <c r="X55" s="66">
        <v>173</v>
      </c>
      <c r="Y55" s="416">
        <v>30</v>
      </c>
      <c r="Z55" s="24">
        <f t="shared" si="19"/>
        <v>1598</v>
      </c>
      <c r="AA55" s="190"/>
      <c r="AB55" s="190"/>
      <c r="AC55" s="190"/>
      <c r="AD55" s="190"/>
      <c r="AE55" s="190"/>
      <c r="AF55" s="190"/>
      <c r="AG55" s="190"/>
    </row>
    <row r="56" spans="1:34" x14ac:dyDescent="0.3">
      <c r="A56" s="9" t="s">
        <v>249</v>
      </c>
      <c r="B56" s="9">
        <v>19</v>
      </c>
      <c r="C56" s="9" t="s">
        <v>28</v>
      </c>
      <c r="D56" s="10">
        <v>7</v>
      </c>
      <c r="E56" s="62">
        <v>30</v>
      </c>
      <c r="F56" s="11">
        <f t="shared" si="14"/>
        <v>1377</v>
      </c>
      <c r="G56" s="10">
        <f>COUNT(N56,O56,P56,Q56,R56,#REF!,T56,V56,X56,AA56,AC56,AE56,AG56)</f>
        <v>8</v>
      </c>
      <c r="H56" s="15">
        <f t="shared" si="15"/>
        <v>172.125</v>
      </c>
      <c r="I56" s="159">
        <f t="shared" si="20"/>
        <v>1</v>
      </c>
      <c r="J56" s="159">
        <f t="shared" si="21"/>
        <v>2</v>
      </c>
      <c r="K56" s="52">
        <f t="shared" si="16"/>
        <v>226</v>
      </c>
      <c r="L56" s="189">
        <f t="shared" si="17"/>
        <v>541</v>
      </c>
      <c r="M56" s="182">
        <v>23</v>
      </c>
      <c r="N56" s="189">
        <v>183</v>
      </c>
      <c r="O56" s="189">
        <v>157</v>
      </c>
      <c r="P56" s="189">
        <v>201</v>
      </c>
      <c r="Q56" s="189">
        <v>226</v>
      </c>
      <c r="R56" s="189">
        <v>161</v>
      </c>
      <c r="S56" s="10">
        <f t="shared" si="18"/>
        <v>1043</v>
      </c>
      <c r="T56" s="189">
        <v>150</v>
      </c>
      <c r="U56" s="189">
        <v>0</v>
      </c>
      <c r="V56" s="189">
        <v>132</v>
      </c>
      <c r="W56" s="189">
        <v>0</v>
      </c>
      <c r="X56" s="189">
        <v>167</v>
      </c>
      <c r="Y56" s="189">
        <v>30</v>
      </c>
      <c r="Z56" s="24">
        <f t="shared" si="19"/>
        <v>1591</v>
      </c>
      <c r="AA56" s="190"/>
      <c r="AB56" s="190"/>
      <c r="AC56" s="190"/>
      <c r="AD56" s="190"/>
      <c r="AE56" s="190"/>
      <c r="AF56" s="190"/>
      <c r="AG56" s="190"/>
    </row>
    <row r="57" spans="1:34" x14ac:dyDescent="0.3">
      <c r="A57" s="9" t="s">
        <v>679</v>
      </c>
      <c r="B57" s="9">
        <v>19</v>
      </c>
      <c r="C57" s="9" t="s">
        <v>28</v>
      </c>
      <c r="D57" s="10">
        <v>8</v>
      </c>
      <c r="E57" s="18"/>
      <c r="F57" s="11">
        <f t="shared" si="14"/>
        <v>1161</v>
      </c>
      <c r="G57" s="10">
        <f>COUNT(N57,O57,P57,Q57,R57,#REF!,T57,V57,X57,AA57,AC57,AE57,AG57)</f>
        <v>8</v>
      </c>
      <c r="H57" s="15">
        <f t="shared" si="15"/>
        <v>145.125</v>
      </c>
      <c r="I57" s="159">
        <f t="shared" si="20"/>
        <v>1</v>
      </c>
      <c r="J57" s="159">
        <f t="shared" si="21"/>
        <v>2</v>
      </c>
      <c r="K57" s="52">
        <f t="shared" si="16"/>
        <v>180</v>
      </c>
      <c r="L57" s="189">
        <f t="shared" si="17"/>
        <v>440</v>
      </c>
      <c r="M57" s="182">
        <v>49</v>
      </c>
      <c r="N57" s="189">
        <v>112</v>
      </c>
      <c r="O57" s="189">
        <v>142</v>
      </c>
      <c r="P57" s="189">
        <v>118</v>
      </c>
      <c r="Q57" s="189">
        <v>169</v>
      </c>
      <c r="R57" s="189">
        <v>180</v>
      </c>
      <c r="S57" s="10">
        <f t="shared" si="18"/>
        <v>966</v>
      </c>
      <c r="T57" s="53">
        <v>162</v>
      </c>
      <c r="U57" s="53">
        <v>0</v>
      </c>
      <c r="V57" s="53">
        <v>127</v>
      </c>
      <c r="W57" s="53">
        <v>30</v>
      </c>
      <c r="X57" s="53">
        <v>151</v>
      </c>
      <c r="Y57" s="53">
        <v>0</v>
      </c>
      <c r="Z57" s="24">
        <f t="shared" si="19"/>
        <v>1583</v>
      </c>
      <c r="AA57" s="190"/>
      <c r="AB57" s="190"/>
      <c r="AC57" s="190"/>
      <c r="AD57" s="190"/>
      <c r="AE57" s="190"/>
      <c r="AF57" s="190"/>
      <c r="AG57" s="190"/>
    </row>
    <row r="58" spans="1:34" x14ac:dyDescent="0.3">
      <c r="A58" s="9" t="s">
        <v>250</v>
      </c>
      <c r="B58" s="9">
        <v>19</v>
      </c>
      <c r="C58" s="9" t="s">
        <v>28</v>
      </c>
      <c r="D58" s="10">
        <v>9</v>
      </c>
      <c r="E58" s="18"/>
      <c r="F58" s="11">
        <f t="shared" si="14"/>
        <v>1265</v>
      </c>
      <c r="G58" s="10">
        <f>COUNT(N58,O58,P58,Q58,R58,#REF!,T58,V58,X58,AA58,AC58,AE58,AG58)</f>
        <v>8</v>
      </c>
      <c r="H58" s="15">
        <f t="shared" si="15"/>
        <v>158.125</v>
      </c>
      <c r="I58" s="159">
        <f t="shared" si="20"/>
        <v>1</v>
      </c>
      <c r="J58" s="159">
        <f t="shared" si="21"/>
        <v>2</v>
      </c>
      <c r="K58" s="52">
        <f t="shared" si="16"/>
        <v>200</v>
      </c>
      <c r="L58" s="189">
        <f t="shared" si="17"/>
        <v>540</v>
      </c>
      <c r="M58" s="182">
        <v>27</v>
      </c>
      <c r="N58" s="416">
        <v>200</v>
      </c>
      <c r="O58" s="416">
        <v>165</v>
      </c>
      <c r="P58" s="416">
        <v>175</v>
      </c>
      <c r="Q58" s="416">
        <v>175</v>
      </c>
      <c r="R58" s="416">
        <v>156</v>
      </c>
      <c r="S58" s="10">
        <f t="shared" si="18"/>
        <v>1006</v>
      </c>
      <c r="T58" s="418">
        <v>132</v>
      </c>
      <c r="U58" s="418">
        <v>0</v>
      </c>
      <c r="V58" s="418">
        <v>152</v>
      </c>
      <c r="W58" s="418">
        <v>30</v>
      </c>
      <c r="X58" s="418">
        <v>110</v>
      </c>
      <c r="Y58" s="418">
        <v>0</v>
      </c>
      <c r="Z58" s="24">
        <f t="shared" si="19"/>
        <v>1511</v>
      </c>
      <c r="AA58" s="190"/>
      <c r="AB58" s="190"/>
      <c r="AC58" s="190"/>
      <c r="AD58" s="190"/>
      <c r="AE58" s="190"/>
      <c r="AF58" s="190"/>
      <c r="AG58" s="190"/>
    </row>
    <row r="59" spans="1:34" x14ac:dyDescent="0.3">
      <c r="A59" s="9" t="s">
        <v>119</v>
      </c>
      <c r="B59" s="9">
        <v>19</v>
      </c>
      <c r="C59" s="9" t="s">
        <v>28</v>
      </c>
      <c r="D59" s="10">
        <v>10</v>
      </c>
      <c r="E59" s="419"/>
      <c r="F59" s="11">
        <f t="shared" si="14"/>
        <v>1358</v>
      </c>
      <c r="G59" s="10">
        <f>COUNT(N59,O59,P59,Q59,R59,#REF!,T59,V59,X59,AA59,AC59,AE59,AG59)</f>
        <v>8</v>
      </c>
      <c r="H59" s="15">
        <f t="shared" si="15"/>
        <v>169.75</v>
      </c>
      <c r="I59" s="159">
        <f t="shared" si="20"/>
        <v>2</v>
      </c>
      <c r="J59" s="159">
        <f t="shared" si="21"/>
        <v>1</v>
      </c>
      <c r="K59" s="52">
        <f t="shared" si="16"/>
        <v>202</v>
      </c>
      <c r="L59" s="189">
        <f t="shared" si="17"/>
        <v>513</v>
      </c>
      <c r="M59" s="182">
        <v>10</v>
      </c>
      <c r="N59" s="53">
        <v>189</v>
      </c>
      <c r="O59" s="53">
        <v>102</v>
      </c>
      <c r="P59" s="53">
        <v>191</v>
      </c>
      <c r="Q59" s="53">
        <v>161</v>
      </c>
      <c r="R59" s="53">
        <v>202</v>
      </c>
      <c r="S59" s="10">
        <f t="shared" si="18"/>
        <v>895</v>
      </c>
      <c r="T59" s="13">
        <v>172</v>
      </c>
      <c r="U59" s="189">
        <v>30</v>
      </c>
      <c r="V59" s="189">
        <v>192</v>
      </c>
      <c r="W59" s="189">
        <v>30</v>
      </c>
      <c r="X59" s="189">
        <v>149</v>
      </c>
      <c r="Y59" s="189">
        <v>0</v>
      </c>
      <c r="Z59" s="24">
        <f t="shared" si="19"/>
        <v>1498</v>
      </c>
      <c r="AA59" s="190"/>
      <c r="AB59" s="190"/>
      <c r="AC59" s="190"/>
      <c r="AD59" s="190"/>
      <c r="AE59" s="190"/>
      <c r="AF59" s="190"/>
      <c r="AG59" s="190"/>
    </row>
    <row r="60" spans="1:34" x14ac:dyDescent="0.3">
      <c r="A60" s="9" t="s">
        <v>114</v>
      </c>
      <c r="B60" s="9">
        <v>19</v>
      </c>
      <c r="C60" s="9" t="s">
        <v>28</v>
      </c>
      <c r="D60" s="10">
        <v>11</v>
      </c>
      <c r="E60" s="190"/>
      <c r="F60" s="11">
        <f t="shared" si="14"/>
        <v>1352</v>
      </c>
      <c r="G60" s="10">
        <f>COUNT(N60,O60,P60,Q60,R60,#REF!,T60,V60,X60,AA60,AC60,AE60,AG60)</f>
        <v>8</v>
      </c>
      <c r="H60" s="15">
        <f t="shared" si="15"/>
        <v>169</v>
      </c>
      <c r="I60" s="159">
        <f t="shared" si="20"/>
        <v>1</v>
      </c>
      <c r="J60" s="159">
        <f t="shared" si="21"/>
        <v>2</v>
      </c>
      <c r="K60" s="52">
        <f t="shared" si="16"/>
        <v>207</v>
      </c>
      <c r="L60" s="189">
        <f t="shared" si="17"/>
        <v>502</v>
      </c>
      <c r="M60" s="182">
        <v>13</v>
      </c>
      <c r="N60" s="418">
        <v>186</v>
      </c>
      <c r="O60" s="418">
        <v>161</v>
      </c>
      <c r="P60" s="418">
        <v>155</v>
      </c>
      <c r="Q60" s="418">
        <v>154</v>
      </c>
      <c r="R60" s="418">
        <v>207</v>
      </c>
      <c r="S60" s="10">
        <f t="shared" si="18"/>
        <v>928</v>
      </c>
      <c r="T60" s="418">
        <v>195</v>
      </c>
      <c r="U60" s="416">
        <v>30</v>
      </c>
      <c r="V60" s="416">
        <v>158</v>
      </c>
      <c r="W60" s="416">
        <v>0</v>
      </c>
      <c r="X60" s="416">
        <v>136</v>
      </c>
      <c r="Y60" s="416">
        <v>0</v>
      </c>
      <c r="Z60" s="24">
        <f t="shared" si="19"/>
        <v>1486</v>
      </c>
      <c r="AA60" s="190"/>
      <c r="AB60" s="190"/>
      <c r="AC60" s="190"/>
      <c r="AD60" s="190"/>
      <c r="AE60" s="190"/>
      <c r="AF60" s="190"/>
      <c r="AG60" s="190"/>
    </row>
    <row r="61" spans="1:34" x14ac:dyDescent="0.3">
      <c r="A61" s="9" t="s">
        <v>175</v>
      </c>
      <c r="B61" s="9">
        <v>19</v>
      </c>
      <c r="C61" s="9" t="s">
        <v>28</v>
      </c>
      <c r="D61" s="10">
        <v>12</v>
      </c>
      <c r="E61" s="18"/>
      <c r="F61" s="11">
        <f t="shared" si="14"/>
        <v>1285</v>
      </c>
      <c r="G61" s="10">
        <f>COUNT(N61,O61,P61,Q61,R61,#REF!,T61,V61,X61,AA61,AC61,AE61,AG61)</f>
        <v>8</v>
      </c>
      <c r="H61" s="15">
        <f t="shared" si="15"/>
        <v>160.625</v>
      </c>
      <c r="I61" s="159">
        <f t="shared" si="20"/>
        <v>1</v>
      </c>
      <c r="J61" s="159">
        <f t="shared" si="21"/>
        <v>2</v>
      </c>
      <c r="K61" s="52">
        <f t="shared" si="16"/>
        <v>209</v>
      </c>
      <c r="L61" s="189">
        <f t="shared" si="17"/>
        <v>543</v>
      </c>
      <c r="M61" s="182">
        <v>20</v>
      </c>
      <c r="N61" s="189">
        <v>209</v>
      </c>
      <c r="O61" s="189">
        <v>150</v>
      </c>
      <c r="P61" s="189">
        <v>184</v>
      </c>
      <c r="Q61" s="189">
        <v>152</v>
      </c>
      <c r="R61" s="189">
        <v>154</v>
      </c>
      <c r="S61" s="10">
        <f t="shared" si="18"/>
        <v>949</v>
      </c>
      <c r="T61" s="13">
        <v>149</v>
      </c>
      <c r="U61" s="416">
        <v>30</v>
      </c>
      <c r="V61" s="416">
        <v>141</v>
      </c>
      <c r="W61" s="416">
        <v>0</v>
      </c>
      <c r="X61" s="416">
        <v>146</v>
      </c>
      <c r="Y61" s="416">
        <v>0</v>
      </c>
      <c r="Z61" s="24">
        <f t="shared" si="19"/>
        <v>1475</v>
      </c>
      <c r="AA61" s="190"/>
      <c r="AB61" s="190"/>
      <c r="AC61" s="190"/>
      <c r="AD61" s="190"/>
      <c r="AE61" s="190"/>
      <c r="AF61" s="190"/>
      <c r="AG61" s="190"/>
    </row>
    <row r="62" spans="1:34" x14ac:dyDescent="0.3">
      <c r="A62" s="9" t="s">
        <v>173</v>
      </c>
      <c r="B62" s="9">
        <v>19</v>
      </c>
      <c r="C62" s="9" t="s">
        <v>28</v>
      </c>
      <c r="D62" s="10">
        <v>13</v>
      </c>
      <c r="E62" s="18"/>
      <c r="F62" s="11">
        <f t="shared" si="14"/>
        <v>1297</v>
      </c>
      <c r="G62" s="10">
        <f>COUNT(N62,O62,P62,Q62,R62,#REF!,T62,V62,X62,AA62,AC62,AE62,AG62)</f>
        <v>8</v>
      </c>
      <c r="H62" s="15">
        <f t="shared" si="15"/>
        <v>162.125</v>
      </c>
      <c r="I62" s="159">
        <f t="shared" si="20"/>
        <v>1</v>
      </c>
      <c r="J62" s="159">
        <f t="shared" si="21"/>
        <v>2</v>
      </c>
      <c r="K62" s="52">
        <f t="shared" si="16"/>
        <v>222</v>
      </c>
      <c r="L62" s="189">
        <f t="shared" si="17"/>
        <v>530</v>
      </c>
      <c r="M62" s="182">
        <v>17</v>
      </c>
      <c r="N62" s="189">
        <v>196</v>
      </c>
      <c r="O62" s="189">
        <v>145</v>
      </c>
      <c r="P62" s="189">
        <v>189</v>
      </c>
      <c r="Q62" s="189">
        <v>222</v>
      </c>
      <c r="R62" s="189">
        <v>110</v>
      </c>
      <c r="S62" s="10">
        <f t="shared" si="18"/>
        <v>947</v>
      </c>
      <c r="T62" s="418">
        <v>146</v>
      </c>
      <c r="U62" s="416">
        <v>0</v>
      </c>
      <c r="V62" s="416">
        <v>127</v>
      </c>
      <c r="W62" s="416">
        <v>0</v>
      </c>
      <c r="X62" s="416">
        <v>162</v>
      </c>
      <c r="Y62" s="416">
        <v>30</v>
      </c>
      <c r="Z62" s="24">
        <f t="shared" si="19"/>
        <v>1463</v>
      </c>
      <c r="AA62" s="190"/>
      <c r="AB62" s="190"/>
      <c r="AC62" s="190"/>
      <c r="AD62" s="190"/>
      <c r="AE62" s="190"/>
      <c r="AF62" s="190"/>
      <c r="AG62" s="190"/>
    </row>
    <row r="63" spans="1:34" x14ac:dyDescent="0.3">
      <c r="A63" s="9" t="s">
        <v>681</v>
      </c>
      <c r="B63" s="9">
        <v>19</v>
      </c>
      <c r="C63" s="9" t="s">
        <v>28</v>
      </c>
      <c r="D63" s="10">
        <v>14</v>
      </c>
      <c r="E63" s="419"/>
      <c r="F63" s="11">
        <f t="shared" si="14"/>
        <v>1233</v>
      </c>
      <c r="G63" s="10">
        <f>COUNT(N63,O63,P63,Q63,R63,#REF!,T63,V63,X63,AA63,AC63,AE63,AG63)</f>
        <v>8</v>
      </c>
      <c r="H63" s="15">
        <f t="shared" si="15"/>
        <v>154.125</v>
      </c>
      <c r="I63" s="159">
        <f t="shared" si="20"/>
        <v>0</v>
      </c>
      <c r="J63" s="159">
        <f t="shared" si="21"/>
        <v>3</v>
      </c>
      <c r="K63" s="52">
        <f t="shared" si="16"/>
        <v>211</v>
      </c>
      <c r="L63" s="189">
        <f t="shared" si="17"/>
        <v>445</v>
      </c>
      <c r="M63" s="182">
        <v>28</v>
      </c>
      <c r="N63" s="189">
        <v>211</v>
      </c>
      <c r="O63" s="189">
        <v>112</v>
      </c>
      <c r="P63" s="189">
        <v>122</v>
      </c>
      <c r="Q63" s="189">
        <v>203</v>
      </c>
      <c r="R63" s="189">
        <v>142</v>
      </c>
      <c r="S63" s="10">
        <f t="shared" si="18"/>
        <v>930</v>
      </c>
      <c r="T63" s="13">
        <v>167</v>
      </c>
      <c r="U63" s="416">
        <v>0</v>
      </c>
      <c r="V63" s="416">
        <v>139</v>
      </c>
      <c r="W63" s="416">
        <v>0</v>
      </c>
      <c r="X63" s="416">
        <v>137</v>
      </c>
      <c r="Y63" s="416">
        <v>0</v>
      </c>
      <c r="Z63" s="24">
        <f t="shared" si="19"/>
        <v>1457</v>
      </c>
      <c r="AA63" s="190"/>
      <c r="AB63" s="190"/>
      <c r="AC63" s="190"/>
      <c r="AD63" s="190"/>
      <c r="AE63" s="190"/>
      <c r="AF63" s="190"/>
      <c r="AG63" s="190"/>
    </row>
    <row r="64" spans="1:34" x14ac:dyDescent="0.3">
      <c r="A64" s="9" t="s">
        <v>680</v>
      </c>
      <c r="B64" s="9">
        <v>19</v>
      </c>
      <c r="C64" s="9" t="s">
        <v>28</v>
      </c>
      <c r="D64" s="10">
        <v>15</v>
      </c>
      <c r="E64" s="190"/>
      <c r="F64" s="11">
        <f t="shared" si="14"/>
        <v>1230</v>
      </c>
      <c r="G64" s="10">
        <f>COUNT(N64,O64,P64,Q64,R64,#REF!,T64,V64,X64,AA64,AC64,AE64,AG64)</f>
        <v>8</v>
      </c>
      <c r="H64" s="15">
        <f t="shared" si="15"/>
        <v>153.75</v>
      </c>
      <c r="I64" s="159">
        <f t="shared" si="20"/>
        <v>0</v>
      </c>
      <c r="J64" s="159">
        <f t="shared" si="21"/>
        <v>3</v>
      </c>
      <c r="K64" s="52">
        <f t="shared" si="16"/>
        <v>198</v>
      </c>
      <c r="L64" s="189">
        <f t="shared" si="17"/>
        <v>519</v>
      </c>
      <c r="M64" s="182">
        <v>19</v>
      </c>
      <c r="N64" s="189">
        <v>133</v>
      </c>
      <c r="O64" s="189">
        <v>198</v>
      </c>
      <c r="P64" s="189">
        <v>188</v>
      </c>
      <c r="Q64" s="189">
        <v>179</v>
      </c>
      <c r="R64" s="189">
        <v>139</v>
      </c>
      <c r="S64" s="10">
        <f t="shared" si="18"/>
        <v>932</v>
      </c>
      <c r="T64" s="418">
        <v>141</v>
      </c>
      <c r="U64" s="418">
        <v>0</v>
      </c>
      <c r="V64" s="418">
        <v>105</v>
      </c>
      <c r="W64" s="418">
        <v>0</v>
      </c>
      <c r="X64" s="418">
        <v>147</v>
      </c>
      <c r="Y64" s="418">
        <v>0</v>
      </c>
      <c r="Z64" s="24">
        <f t="shared" si="19"/>
        <v>1382</v>
      </c>
      <c r="AA64" s="190"/>
      <c r="AB64" s="190"/>
      <c r="AC64" s="190"/>
      <c r="AD64" s="190"/>
      <c r="AE64" s="190"/>
      <c r="AF64" s="190"/>
      <c r="AG64" s="190"/>
    </row>
    <row r="65" spans="1:33" x14ac:dyDescent="0.3">
      <c r="A65" s="9" t="s">
        <v>685</v>
      </c>
      <c r="B65" s="9">
        <v>19</v>
      </c>
      <c r="C65" s="9" t="s">
        <v>28</v>
      </c>
      <c r="D65" s="10">
        <v>16</v>
      </c>
      <c r="F65" s="11">
        <f t="shared" si="14"/>
        <v>711</v>
      </c>
      <c r="G65" s="10">
        <f>COUNT(N65,O65,P65,Q65,R65,#REF!,T65,V65,X65,AA65,AC65,AE65,AG65)</f>
        <v>5</v>
      </c>
      <c r="H65" s="15">
        <f t="shared" si="15"/>
        <v>142.19999999999999</v>
      </c>
      <c r="I65" s="159"/>
      <c r="J65" s="159"/>
      <c r="K65" s="52">
        <f t="shared" si="16"/>
        <v>163</v>
      </c>
      <c r="L65" s="189">
        <f t="shared" si="17"/>
        <v>409</v>
      </c>
      <c r="M65" s="182">
        <v>36</v>
      </c>
      <c r="N65" s="53">
        <v>105</v>
      </c>
      <c r="O65" s="53">
        <v>163</v>
      </c>
      <c r="P65" s="53">
        <v>141</v>
      </c>
      <c r="Q65" s="53">
        <v>159</v>
      </c>
      <c r="R65" s="53">
        <v>143</v>
      </c>
      <c r="S65" s="67">
        <f t="shared" si="18"/>
        <v>891</v>
      </c>
      <c r="T65" s="16"/>
      <c r="U65" s="16"/>
      <c r="V65" s="16"/>
      <c r="W65" s="16"/>
      <c r="X65" s="16"/>
      <c r="Y65" s="16"/>
    </row>
    <row r="66" spans="1:33" x14ac:dyDescent="0.3">
      <c r="A66" s="9" t="s">
        <v>537</v>
      </c>
      <c r="B66" s="9">
        <v>19</v>
      </c>
      <c r="C66" s="9" t="s">
        <v>28</v>
      </c>
      <c r="D66" s="10">
        <v>17</v>
      </c>
      <c r="E66" s="190"/>
      <c r="F66" s="11">
        <f t="shared" si="14"/>
        <v>680</v>
      </c>
      <c r="G66" s="10">
        <f>COUNT(N66,O66,P66,Q66,R66,#REF!,T66,V66,X66,AA66,AC66,AE66,AG66)</f>
        <v>5</v>
      </c>
      <c r="H66" s="15">
        <f t="shared" si="15"/>
        <v>136</v>
      </c>
      <c r="I66" s="159"/>
      <c r="J66" s="159"/>
      <c r="K66" s="52">
        <f t="shared" si="16"/>
        <v>200</v>
      </c>
      <c r="L66" s="189">
        <f t="shared" si="17"/>
        <v>471</v>
      </c>
      <c r="M66" s="182">
        <v>38</v>
      </c>
      <c r="N66" s="189">
        <v>164</v>
      </c>
      <c r="O66" s="189">
        <v>107</v>
      </c>
      <c r="P66" s="189">
        <v>200</v>
      </c>
      <c r="Q66" s="189">
        <v>116</v>
      </c>
      <c r="R66" s="189">
        <v>93</v>
      </c>
      <c r="S66" s="10">
        <f t="shared" si="18"/>
        <v>870</v>
      </c>
      <c r="T66" s="57"/>
      <c r="U66" s="57"/>
      <c r="V66" s="57"/>
      <c r="W66" s="57"/>
      <c r="X66" s="57"/>
      <c r="Y66" s="57"/>
      <c r="Z66" s="56"/>
      <c r="AA66" s="190"/>
      <c r="AB66" s="190"/>
      <c r="AC66" s="190"/>
      <c r="AD66" s="190"/>
      <c r="AE66" s="190"/>
      <c r="AF66" s="190"/>
      <c r="AG66" s="190"/>
    </row>
    <row r="67" spans="1:33" x14ac:dyDescent="0.3">
      <c r="A67" s="9" t="s">
        <v>509</v>
      </c>
      <c r="B67" s="9">
        <v>19</v>
      </c>
      <c r="C67" s="9" t="s">
        <v>28</v>
      </c>
      <c r="D67" s="10">
        <v>18</v>
      </c>
      <c r="F67" s="64">
        <f t="shared" si="14"/>
        <v>766</v>
      </c>
      <c r="G67" s="63">
        <f>COUNT(N67,O67,P67,Q67,R67,#REF!,T67,V67,X67,AA67,AC67,AE67,AG67)</f>
        <v>5</v>
      </c>
      <c r="H67" s="65">
        <f t="shared" si="15"/>
        <v>153.19999999999999</v>
      </c>
      <c r="I67" s="159"/>
      <c r="J67" s="159"/>
      <c r="K67" s="52">
        <f t="shared" si="16"/>
        <v>188</v>
      </c>
      <c r="L67" s="189">
        <f t="shared" si="17"/>
        <v>467</v>
      </c>
      <c r="M67" s="182">
        <v>20</v>
      </c>
      <c r="N67" s="53">
        <v>143</v>
      </c>
      <c r="O67" s="53">
        <v>136</v>
      </c>
      <c r="P67" s="53">
        <v>188</v>
      </c>
      <c r="Q67" s="53">
        <v>131</v>
      </c>
      <c r="R67" s="53">
        <v>168</v>
      </c>
      <c r="S67" s="10">
        <f t="shared" si="18"/>
        <v>866</v>
      </c>
      <c r="Z67" s="56"/>
    </row>
    <row r="68" spans="1:33" x14ac:dyDescent="0.3">
      <c r="A68" s="9" t="s">
        <v>686</v>
      </c>
      <c r="B68" s="9">
        <v>19</v>
      </c>
      <c r="C68" s="9" t="s">
        <v>28</v>
      </c>
      <c r="D68" s="10">
        <v>19</v>
      </c>
      <c r="F68" s="64">
        <f t="shared" si="14"/>
        <v>654</v>
      </c>
      <c r="G68" s="63">
        <f>COUNT(N68,O68,P68,Q68,R68,#REF!,T68,V68,X68,AA68,AC68,AE68,AG68)</f>
        <v>5</v>
      </c>
      <c r="H68" s="65">
        <f t="shared" si="15"/>
        <v>130.80000000000001</v>
      </c>
      <c r="I68" s="159"/>
      <c r="J68" s="159"/>
      <c r="K68" s="52">
        <f t="shared" si="16"/>
        <v>151</v>
      </c>
      <c r="L68" s="189">
        <f t="shared" si="17"/>
        <v>399</v>
      </c>
      <c r="M68" s="182">
        <v>42</v>
      </c>
      <c r="N68" s="53">
        <v>103</v>
      </c>
      <c r="O68" s="53">
        <v>145</v>
      </c>
      <c r="P68" s="53">
        <v>151</v>
      </c>
      <c r="Q68" s="53">
        <v>112</v>
      </c>
      <c r="R68" s="53">
        <v>143</v>
      </c>
      <c r="S68" s="10">
        <f t="shared" si="18"/>
        <v>864</v>
      </c>
      <c r="Z68" s="56"/>
    </row>
    <row r="69" spans="1:33" x14ac:dyDescent="0.3">
      <c r="A69" s="9" t="s">
        <v>277</v>
      </c>
      <c r="B69" s="9">
        <v>19</v>
      </c>
      <c r="C69" s="9" t="s">
        <v>28</v>
      </c>
      <c r="D69" s="10">
        <v>20</v>
      </c>
      <c r="F69" s="64">
        <f t="shared" si="14"/>
        <v>706</v>
      </c>
      <c r="G69" s="63">
        <f>COUNT(N69,O69,P69,Q69,R69,#REF!,T69,V69,X69,AA69,AC69,AE69,AG69)</f>
        <v>5</v>
      </c>
      <c r="H69" s="65">
        <f t="shared" si="15"/>
        <v>141.19999999999999</v>
      </c>
      <c r="I69" s="159"/>
      <c r="J69" s="159"/>
      <c r="K69" s="52">
        <f t="shared" si="16"/>
        <v>158</v>
      </c>
      <c r="L69" s="189">
        <f t="shared" si="17"/>
        <v>441</v>
      </c>
      <c r="M69" s="182">
        <v>31</v>
      </c>
      <c r="N69" s="53">
        <v>141</v>
      </c>
      <c r="O69" s="53">
        <v>142</v>
      </c>
      <c r="P69" s="53">
        <v>158</v>
      </c>
      <c r="Q69" s="53">
        <v>155</v>
      </c>
      <c r="R69" s="53">
        <v>110</v>
      </c>
      <c r="S69" s="10">
        <f t="shared" si="18"/>
        <v>861</v>
      </c>
      <c r="Z69" s="56"/>
    </row>
    <row r="70" spans="1:33" x14ac:dyDescent="0.3">
      <c r="A70" s="9" t="s">
        <v>105</v>
      </c>
      <c r="B70" s="9">
        <v>19</v>
      </c>
      <c r="C70" s="9" t="s">
        <v>28</v>
      </c>
      <c r="D70" s="10">
        <v>21</v>
      </c>
      <c r="F70" s="64">
        <f t="shared" si="14"/>
        <v>661</v>
      </c>
      <c r="G70" s="63">
        <f>COUNT(N70,O70,P70,Q70,R70,#REF!,T70,V70,X70,AA70,AC70,AE70,AG70)</f>
        <v>5</v>
      </c>
      <c r="H70" s="65">
        <f t="shared" si="15"/>
        <v>132.19999999999999</v>
      </c>
      <c r="I70" s="159"/>
      <c r="J70" s="159"/>
      <c r="K70" s="52">
        <f t="shared" si="16"/>
        <v>153</v>
      </c>
      <c r="L70" s="189">
        <f t="shared" si="17"/>
        <v>379</v>
      </c>
      <c r="M70" s="182">
        <v>38</v>
      </c>
      <c r="N70" s="53">
        <v>99</v>
      </c>
      <c r="O70" s="53">
        <v>127</v>
      </c>
      <c r="P70" s="53">
        <v>153</v>
      </c>
      <c r="Q70" s="53">
        <v>135</v>
      </c>
      <c r="R70" s="53">
        <v>147</v>
      </c>
      <c r="S70" s="10">
        <f t="shared" si="18"/>
        <v>851</v>
      </c>
      <c r="Z70" s="56"/>
    </row>
    <row r="71" spans="1:33" x14ac:dyDescent="0.3">
      <c r="A71" s="9" t="s">
        <v>687</v>
      </c>
      <c r="B71" s="9">
        <v>19</v>
      </c>
      <c r="C71" s="9" t="s">
        <v>28</v>
      </c>
      <c r="D71" s="10">
        <v>22</v>
      </c>
      <c r="F71" s="64">
        <f t="shared" si="14"/>
        <v>755</v>
      </c>
      <c r="G71" s="63">
        <f>COUNT(N71,O71,P71,Q71,R71,#REF!,T71,V71,X71,AA71,AC71,AE71,AG71)</f>
        <v>5</v>
      </c>
      <c r="H71" s="65">
        <f t="shared" si="15"/>
        <v>151</v>
      </c>
      <c r="I71" s="159"/>
      <c r="J71" s="159"/>
      <c r="K71" s="52">
        <f t="shared" si="16"/>
        <v>183</v>
      </c>
      <c r="L71" s="189">
        <f t="shared" si="17"/>
        <v>445</v>
      </c>
      <c r="M71" s="182">
        <v>19</v>
      </c>
      <c r="N71" s="53">
        <v>183</v>
      </c>
      <c r="O71" s="53">
        <v>131</v>
      </c>
      <c r="P71" s="53">
        <v>131</v>
      </c>
      <c r="Q71" s="53">
        <v>129</v>
      </c>
      <c r="R71" s="53">
        <v>181</v>
      </c>
      <c r="S71" s="10">
        <f t="shared" si="18"/>
        <v>850</v>
      </c>
      <c r="Z71" s="56"/>
    </row>
    <row r="72" spans="1:33" x14ac:dyDescent="0.3">
      <c r="A72" s="9" t="s">
        <v>120</v>
      </c>
      <c r="B72" s="9">
        <v>19</v>
      </c>
      <c r="C72" s="9" t="s">
        <v>28</v>
      </c>
      <c r="D72" s="10">
        <v>23</v>
      </c>
      <c r="F72" s="64">
        <f t="shared" si="14"/>
        <v>784</v>
      </c>
      <c r="G72" s="63">
        <f>COUNT(N72,O72,P72,Q72,R72,#REF!,T72,V72,X72,AA72,AC72,AE72,AG72)</f>
        <v>5</v>
      </c>
      <c r="H72" s="65">
        <f t="shared" si="15"/>
        <v>156.80000000000001</v>
      </c>
      <c r="I72" s="159"/>
      <c r="J72" s="159"/>
      <c r="K72" s="52">
        <f t="shared" si="16"/>
        <v>163</v>
      </c>
      <c r="L72" s="189">
        <f t="shared" si="17"/>
        <v>472</v>
      </c>
      <c r="M72" s="182">
        <v>12</v>
      </c>
      <c r="N72" s="53">
        <v>163</v>
      </c>
      <c r="O72" s="53">
        <v>155</v>
      </c>
      <c r="P72" s="53">
        <v>154</v>
      </c>
      <c r="Q72" s="53">
        <v>159</v>
      </c>
      <c r="R72" s="53">
        <v>153</v>
      </c>
      <c r="S72" s="10">
        <f t="shared" si="18"/>
        <v>844</v>
      </c>
      <c r="Z72" s="56"/>
    </row>
    <row r="73" spans="1:33" x14ac:dyDescent="0.3">
      <c r="A73" s="9" t="s">
        <v>533</v>
      </c>
      <c r="B73" s="9">
        <v>19</v>
      </c>
      <c r="C73" s="9" t="s">
        <v>28</v>
      </c>
      <c r="D73" s="10">
        <v>24</v>
      </c>
      <c r="F73" s="64">
        <f t="shared" si="14"/>
        <v>751</v>
      </c>
      <c r="G73" s="63">
        <f>COUNT(N73,O73,P73,Q73,R73,#REF!,T73,V73,X73,AA73,AC73,AE73,AG73)</f>
        <v>5</v>
      </c>
      <c r="H73" s="65">
        <f t="shared" si="15"/>
        <v>150.19999999999999</v>
      </c>
      <c r="I73" s="159"/>
      <c r="J73" s="159"/>
      <c r="K73" s="52">
        <f t="shared" si="16"/>
        <v>184</v>
      </c>
      <c r="L73" s="189">
        <f t="shared" si="17"/>
        <v>442</v>
      </c>
      <c r="M73" s="182">
        <v>18</v>
      </c>
      <c r="N73" s="53">
        <v>170</v>
      </c>
      <c r="O73" s="53">
        <v>160</v>
      </c>
      <c r="P73" s="53">
        <v>112</v>
      </c>
      <c r="Q73" s="53">
        <v>125</v>
      </c>
      <c r="R73" s="53">
        <v>184</v>
      </c>
      <c r="S73" s="10">
        <f t="shared" si="18"/>
        <v>841</v>
      </c>
      <c r="Z73" s="56"/>
    </row>
    <row r="74" spans="1:33" x14ac:dyDescent="0.3">
      <c r="A74" s="9" t="s">
        <v>515</v>
      </c>
      <c r="B74" s="9">
        <v>19</v>
      </c>
      <c r="C74" s="9" t="s">
        <v>28</v>
      </c>
      <c r="D74" s="10">
        <v>25</v>
      </c>
      <c r="F74" s="64">
        <f t="shared" si="14"/>
        <v>834</v>
      </c>
      <c r="G74" s="63">
        <f>COUNT(N74,O74,P74,Q74,R74,#REF!,T74,V74,X74,AA74,AC74,AE74,AG74)</f>
        <v>5</v>
      </c>
      <c r="H74" s="65">
        <f t="shared" si="15"/>
        <v>166.8</v>
      </c>
      <c r="I74" s="159"/>
      <c r="J74" s="159"/>
      <c r="K74" s="52">
        <f t="shared" si="16"/>
        <v>193</v>
      </c>
      <c r="L74" s="189">
        <f t="shared" si="17"/>
        <v>521</v>
      </c>
      <c r="M74" s="182">
        <v>1</v>
      </c>
      <c r="N74" s="53">
        <v>137</v>
      </c>
      <c r="O74" s="53">
        <v>191</v>
      </c>
      <c r="P74" s="53">
        <v>193</v>
      </c>
      <c r="Q74" s="53">
        <v>179</v>
      </c>
      <c r="R74" s="53">
        <v>134</v>
      </c>
      <c r="S74" s="10">
        <f t="shared" si="18"/>
        <v>839</v>
      </c>
      <c r="Z74" s="56"/>
    </row>
    <row r="75" spans="1:33" x14ac:dyDescent="0.3">
      <c r="A75" s="9" t="s">
        <v>396</v>
      </c>
      <c r="B75" s="9">
        <v>19</v>
      </c>
      <c r="C75" s="9" t="s">
        <v>28</v>
      </c>
      <c r="D75" s="10">
        <v>26</v>
      </c>
      <c r="F75" s="64">
        <f t="shared" si="14"/>
        <v>717</v>
      </c>
      <c r="G75" s="63">
        <f>COUNT(N75,O75,P75,Q75,R75,#REF!,T75,V75,X75,AA75,AC75,AE75,AG75)</f>
        <v>5</v>
      </c>
      <c r="H75" s="65">
        <f t="shared" si="15"/>
        <v>143.4</v>
      </c>
      <c r="I75" s="159"/>
      <c r="J75" s="159"/>
      <c r="K75" s="52">
        <f t="shared" si="16"/>
        <v>202</v>
      </c>
      <c r="L75" s="418">
        <f t="shared" si="17"/>
        <v>400</v>
      </c>
      <c r="M75" s="182">
        <v>23</v>
      </c>
      <c r="N75" s="53">
        <v>131</v>
      </c>
      <c r="O75" s="53">
        <v>139</v>
      </c>
      <c r="P75" s="53">
        <v>130</v>
      </c>
      <c r="Q75" s="53">
        <v>115</v>
      </c>
      <c r="R75" s="53">
        <v>202</v>
      </c>
      <c r="S75" s="10">
        <f t="shared" si="18"/>
        <v>832</v>
      </c>
    </row>
    <row r="76" spans="1:33" x14ac:dyDescent="0.3">
      <c r="A76" s="9" t="s">
        <v>320</v>
      </c>
      <c r="B76" s="9">
        <v>19</v>
      </c>
      <c r="C76" s="9" t="s">
        <v>28</v>
      </c>
      <c r="D76" s="10">
        <v>27</v>
      </c>
      <c r="F76" s="64">
        <f t="shared" si="14"/>
        <v>700</v>
      </c>
      <c r="G76" s="63">
        <f>COUNT(N76,O76,P76,Q76,R76,#REF!,T76,V76,X76,AA76,AC76,AE76,AG76)</f>
        <v>5</v>
      </c>
      <c r="H76" s="65">
        <f t="shared" si="15"/>
        <v>140</v>
      </c>
      <c r="I76" s="159"/>
      <c r="J76" s="159"/>
      <c r="K76" s="52">
        <f t="shared" si="16"/>
        <v>162</v>
      </c>
      <c r="L76" s="418">
        <f t="shared" si="17"/>
        <v>403</v>
      </c>
      <c r="M76" s="182">
        <v>26</v>
      </c>
      <c r="N76" s="53">
        <v>148</v>
      </c>
      <c r="O76" s="53">
        <v>119</v>
      </c>
      <c r="P76" s="53">
        <v>136</v>
      </c>
      <c r="Q76" s="53">
        <v>135</v>
      </c>
      <c r="R76" s="53">
        <v>162</v>
      </c>
      <c r="S76" s="10">
        <f t="shared" si="18"/>
        <v>830</v>
      </c>
    </row>
    <row r="77" spans="1:33" x14ac:dyDescent="0.3">
      <c r="A77" s="9" t="s">
        <v>535</v>
      </c>
      <c r="B77" s="9">
        <v>19</v>
      </c>
      <c r="C77" s="9" t="s">
        <v>28</v>
      </c>
      <c r="D77" s="10">
        <v>28</v>
      </c>
      <c r="F77" s="64">
        <f t="shared" si="14"/>
        <v>662</v>
      </c>
      <c r="G77" s="63">
        <f>COUNT(N77,O77,P77,Q77,R77,#REF!,T77,V77,X77,AA77,AC77,AE77,AG77)</f>
        <v>5</v>
      </c>
      <c r="H77" s="65">
        <f t="shared" si="15"/>
        <v>132.4</v>
      </c>
      <c r="I77" s="159"/>
      <c r="J77" s="159"/>
      <c r="K77" s="52">
        <f t="shared" si="16"/>
        <v>149</v>
      </c>
      <c r="L77" s="418">
        <f t="shared" si="17"/>
        <v>419</v>
      </c>
      <c r="M77" s="182">
        <v>30</v>
      </c>
      <c r="N77" s="53">
        <v>132</v>
      </c>
      <c r="O77" s="53">
        <v>138</v>
      </c>
      <c r="P77" s="53">
        <v>149</v>
      </c>
      <c r="Q77" s="53">
        <v>116</v>
      </c>
      <c r="R77" s="53">
        <v>127</v>
      </c>
      <c r="S77" s="10">
        <f t="shared" si="18"/>
        <v>812</v>
      </c>
    </row>
    <row r="78" spans="1:33" x14ac:dyDescent="0.3">
      <c r="A78" s="9" t="s">
        <v>427</v>
      </c>
      <c r="B78" s="9">
        <v>19</v>
      </c>
      <c r="C78" s="9" t="s">
        <v>28</v>
      </c>
      <c r="D78" s="10">
        <v>29</v>
      </c>
      <c r="F78" s="64">
        <f t="shared" si="14"/>
        <v>737</v>
      </c>
      <c r="G78" s="63">
        <f>COUNT(N78,O78,P78,Q78,R78,#REF!,T78,V78,X78,AA78,AC78,AE78,AG78)</f>
        <v>5</v>
      </c>
      <c r="H78" s="65">
        <f t="shared" si="15"/>
        <v>147.4</v>
      </c>
      <c r="I78" s="159"/>
      <c r="J78" s="159"/>
      <c r="K78" s="52">
        <f t="shared" si="16"/>
        <v>159</v>
      </c>
      <c r="L78" s="418">
        <f t="shared" si="17"/>
        <v>420</v>
      </c>
      <c r="M78" s="182">
        <v>12</v>
      </c>
      <c r="N78" s="53">
        <v>152</v>
      </c>
      <c r="O78" s="53">
        <v>141</v>
      </c>
      <c r="P78" s="53">
        <v>127</v>
      </c>
      <c r="Q78" s="53">
        <v>158</v>
      </c>
      <c r="R78" s="53">
        <v>159</v>
      </c>
      <c r="S78" s="10">
        <f t="shared" si="18"/>
        <v>797</v>
      </c>
    </row>
    <row r="79" spans="1:33" x14ac:dyDescent="0.3">
      <c r="A79" s="9" t="s">
        <v>688</v>
      </c>
      <c r="B79" s="9">
        <v>19</v>
      </c>
      <c r="C79" s="9" t="s">
        <v>28</v>
      </c>
      <c r="D79" s="10">
        <v>30</v>
      </c>
      <c r="F79" s="64">
        <f t="shared" si="14"/>
        <v>755</v>
      </c>
      <c r="G79" s="63">
        <f>COUNT(N79,O79,P79,Q79,R79,#REF!,T79,V79,X79,AA79,AC79,AE79,AG79)</f>
        <v>5</v>
      </c>
      <c r="H79" s="65">
        <f t="shared" si="15"/>
        <v>151</v>
      </c>
      <c r="I79" s="159"/>
      <c r="J79" s="159"/>
      <c r="K79" s="52">
        <f t="shared" si="16"/>
        <v>190</v>
      </c>
      <c r="L79" s="418">
        <f t="shared" si="17"/>
        <v>409</v>
      </c>
      <c r="M79" s="182">
        <v>8</v>
      </c>
      <c r="N79" s="53">
        <v>129</v>
      </c>
      <c r="O79" s="53">
        <v>146</v>
      </c>
      <c r="P79" s="53">
        <v>134</v>
      </c>
      <c r="Q79" s="53">
        <v>156</v>
      </c>
      <c r="R79" s="53">
        <v>190</v>
      </c>
      <c r="S79" s="10">
        <f t="shared" si="18"/>
        <v>795</v>
      </c>
    </row>
    <row r="80" spans="1:33" x14ac:dyDescent="0.3">
      <c r="A80" s="9" t="s">
        <v>151</v>
      </c>
      <c r="B80" s="9">
        <v>19</v>
      </c>
      <c r="C80" s="9" t="s">
        <v>28</v>
      </c>
      <c r="D80" s="10">
        <v>31</v>
      </c>
      <c r="F80" s="64">
        <f t="shared" si="14"/>
        <v>547</v>
      </c>
      <c r="G80" s="63">
        <f>COUNT(N80,O80,P80,Q80,R80,#REF!,T80,V80,X80,AA80,AC80,AE80,AG80)</f>
        <v>5</v>
      </c>
      <c r="H80" s="65">
        <f t="shared" si="15"/>
        <v>109.4</v>
      </c>
      <c r="I80" s="159"/>
      <c r="J80" s="159"/>
      <c r="K80" s="52">
        <f t="shared" si="16"/>
        <v>124</v>
      </c>
      <c r="L80" s="418">
        <f t="shared" si="17"/>
        <v>316</v>
      </c>
      <c r="M80" s="182">
        <v>49</v>
      </c>
      <c r="N80" s="53">
        <v>82</v>
      </c>
      <c r="O80" s="53">
        <v>124</v>
      </c>
      <c r="P80" s="53">
        <v>110</v>
      </c>
      <c r="Q80" s="53">
        <v>113</v>
      </c>
      <c r="R80" s="53">
        <v>118</v>
      </c>
      <c r="S80" s="10">
        <f t="shared" si="18"/>
        <v>792</v>
      </c>
    </row>
    <row r="81" spans="1:34" x14ac:dyDescent="0.3">
      <c r="A81" s="9" t="s">
        <v>124</v>
      </c>
      <c r="B81" s="9">
        <v>19</v>
      </c>
      <c r="C81" s="9" t="s">
        <v>28</v>
      </c>
      <c r="D81" s="10">
        <v>32</v>
      </c>
      <c r="F81" s="64">
        <f t="shared" si="14"/>
        <v>675</v>
      </c>
      <c r="G81" s="63">
        <f>COUNT(N81,O81,P81,Q81,R81,#REF!,T81,V81,X81,AA81,AC81,AE81,AG81)</f>
        <v>5</v>
      </c>
      <c r="H81" s="65">
        <f t="shared" si="15"/>
        <v>135</v>
      </c>
      <c r="I81" s="159"/>
      <c r="J81" s="159"/>
      <c r="K81" s="52">
        <f t="shared" si="16"/>
        <v>160</v>
      </c>
      <c r="L81" s="418">
        <f t="shared" si="17"/>
        <v>442</v>
      </c>
      <c r="M81" s="182">
        <v>21</v>
      </c>
      <c r="N81" s="53">
        <v>134</v>
      </c>
      <c r="O81" s="53">
        <v>148</v>
      </c>
      <c r="P81" s="53">
        <v>160</v>
      </c>
      <c r="Q81" s="53">
        <v>114</v>
      </c>
      <c r="R81" s="53">
        <v>119</v>
      </c>
      <c r="S81" s="10">
        <f t="shared" si="18"/>
        <v>780</v>
      </c>
    </row>
    <row r="82" spans="1:34" x14ac:dyDescent="0.3">
      <c r="A82" s="9" t="s">
        <v>553</v>
      </c>
      <c r="B82" s="9">
        <v>19</v>
      </c>
      <c r="C82" s="9" t="s">
        <v>28</v>
      </c>
      <c r="D82" s="10">
        <v>33</v>
      </c>
      <c r="F82" s="64">
        <f t="shared" si="14"/>
        <v>668</v>
      </c>
      <c r="G82" s="63">
        <f>COUNT(N82,O82,P82,Q82,R82,#REF!,T82,V82,X82,AA82,AC82,AE82,AG82)</f>
        <v>5</v>
      </c>
      <c r="H82" s="65">
        <f t="shared" si="15"/>
        <v>133.6</v>
      </c>
      <c r="I82" s="159"/>
      <c r="J82" s="159"/>
      <c r="K82" s="52">
        <f t="shared" si="16"/>
        <v>162</v>
      </c>
      <c r="L82" s="418">
        <f t="shared" si="17"/>
        <v>413</v>
      </c>
      <c r="M82" s="182">
        <v>21</v>
      </c>
      <c r="N82" s="53">
        <v>129</v>
      </c>
      <c r="O82" s="53">
        <v>122</v>
      </c>
      <c r="P82" s="53">
        <v>162</v>
      </c>
      <c r="Q82" s="53">
        <v>120</v>
      </c>
      <c r="R82" s="53">
        <v>135</v>
      </c>
      <c r="S82" s="10">
        <f t="shared" si="18"/>
        <v>773</v>
      </c>
    </row>
    <row r="83" spans="1:34" x14ac:dyDescent="0.3">
      <c r="A83" s="9" t="s">
        <v>689</v>
      </c>
      <c r="B83" s="9">
        <v>19</v>
      </c>
      <c r="C83" s="9" t="s">
        <v>28</v>
      </c>
      <c r="D83" s="10">
        <v>34</v>
      </c>
      <c r="F83" s="64">
        <f t="shared" si="14"/>
        <v>721</v>
      </c>
      <c r="G83" s="63">
        <f>COUNT(N83,O83,P83,Q83,R83,#REF!,T83,V83,X83,AA83,AC83,AE83,AG83)</f>
        <v>5</v>
      </c>
      <c r="H83" s="65">
        <f t="shared" si="15"/>
        <v>144.19999999999999</v>
      </c>
      <c r="I83" s="159"/>
      <c r="J83" s="159"/>
      <c r="K83" s="52">
        <f t="shared" si="16"/>
        <v>164</v>
      </c>
      <c r="L83" s="418">
        <f t="shared" si="17"/>
        <v>456</v>
      </c>
      <c r="M83" s="182">
        <v>9</v>
      </c>
      <c r="N83" s="53">
        <v>164</v>
      </c>
      <c r="O83" s="53">
        <v>153</v>
      </c>
      <c r="P83" s="53">
        <v>139</v>
      </c>
      <c r="Q83" s="53">
        <v>125</v>
      </c>
      <c r="R83" s="53">
        <v>140</v>
      </c>
      <c r="S83" s="10">
        <f t="shared" si="18"/>
        <v>766</v>
      </c>
    </row>
    <row r="84" spans="1:34" x14ac:dyDescent="0.3">
      <c r="A84" s="9" t="s">
        <v>562</v>
      </c>
      <c r="B84" s="9">
        <v>19</v>
      </c>
      <c r="C84" s="9" t="s">
        <v>28</v>
      </c>
      <c r="D84" s="10">
        <v>35</v>
      </c>
      <c r="F84" s="64">
        <f t="shared" si="14"/>
        <v>694</v>
      </c>
      <c r="G84" s="63">
        <f>COUNT(N84,O84,P84,Q84,R84,#REF!,T84,V84,X84,AA84,AC84,AE84,AG84)</f>
        <v>5</v>
      </c>
      <c r="H84" s="65">
        <f t="shared" si="15"/>
        <v>138.80000000000001</v>
      </c>
      <c r="I84" s="159"/>
      <c r="J84" s="159"/>
      <c r="K84" s="52">
        <f t="shared" si="16"/>
        <v>187</v>
      </c>
      <c r="L84" s="418">
        <f t="shared" si="17"/>
        <v>392</v>
      </c>
      <c r="M84" s="182">
        <v>14</v>
      </c>
      <c r="N84" s="53">
        <v>113</v>
      </c>
      <c r="O84" s="53">
        <v>175</v>
      </c>
      <c r="P84" s="53">
        <v>104</v>
      </c>
      <c r="Q84" s="53">
        <v>115</v>
      </c>
      <c r="R84" s="53">
        <v>187</v>
      </c>
      <c r="S84" s="10">
        <f t="shared" si="18"/>
        <v>764</v>
      </c>
    </row>
    <row r="85" spans="1:34" x14ac:dyDescent="0.3">
      <c r="A85" s="9" t="s">
        <v>156</v>
      </c>
      <c r="B85" s="9">
        <v>19</v>
      </c>
      <c r="C85" s="9" t="s">
        <v>28</v>
      </c>
      <c r="D85" s="10">
        <v>36</v>
      </c>
      <c r="F85" s="64">
        <f t="shared" si="14"/>
        <v>722</v>
      </c>
      <c r="G85" s="63">
        <f>COUNT(N85,O85,P85,Q85,R85,#REF!,T85,V85,X85,AA85,AC85,AE85,AG85)</f>
        <v>5</v>
      </c>
      <c r="H85" s="65">
        <f t="shared" si="15"/>
        <v>144.4</v>
      </c>
      <c r="I85" s="159"/>
      <c r="J85" s="159"/>
      <c r="K85" s="52">
        <f t="shared" si="16"/>
        <v>167</v>
      </c>
      <c r="L85" s="418">
        <f t="shared" si="17"/>
        <v>427</v>
      </c>
      <c r="M85" s="182">
        <v>6</v>
      </c>
      <c r="N85" s="53">
        <v>124</v>
      </c>
      <c r="O85" s="53">
        <v>136</v>
      </c>
      <c r="P85" s="53">
        <v>167</v>
      </c>
      <c r="Q85" s="53">
        <v>144</v>
      </c>
      <c r="R85" s="53">
        <v>151</v>
      </c>
      <c r="S85" s="10">
        <f t="shared" si="18"/>
        <v>752</v>
      </c>
    </row>
    <row r="86" spans="1:34" x14ac:dyDescent="0.3">
      <c r="A86" s="9" t="s">
        <v>690</v>
      </c>
      <c r="B86" s="9">
        <v>19</v>
      </c>
      <c r="C86" s="9" t="s">
        <v>28</v>
      </c>
      <c r="D86" s="10">
        <v>37</v>
      </c>
      <c r="F86" s="64">
        <f t="shared" si="14"/>
        <v>461</v>
      </c>
      <c r="G86" s="63">
        <f>COUNT(N86,O86,P86,Q86,R86,#REF!,T86,V86,X86,AA86,AC86,AE86,AG86)</f>
        <v>5</v>
      </c>
      <c r="H86" s="65">
        <f t="shared" si="15"/>
        <v>92.2</v>
      </c>
      <c r="I86" s="159"/>
      <c r="J86" s="159"/>
      <c r="K86" s="52">
        <f t="shared" si="16"/>
        <v>104</v>
      </c>
      <c r="L86" s="418">
        <f t="shared" si="17"/>
        <v>282</v>
      </c>
      <c r="M86" s="182">
        <v>55</v>
      </c>
      <c r="N86" s="53">
        <v>87</v>
      </c>
      <c r="O86" s="53">
        <v>104</v>
      </c>
      <c r="P86" s="53">
        <v>91</v>
      </c>
      <c r="Q86" s="53">
        <v>90</v>
      </c>
      <c r="R86" s="53">
        <v>89</v>
      </c>
      <c r="S86" s="10">
        <f t="shared" si="18"/>
        <v>736</v>
      </c>
    </row>
    <row r="87" spans="1:34" x14ac:dyDescent="0.3">
      <c r="A87" s="9" t="s">
        <v>210</v>
      </c>
      <c r="B87" s="9">
        <v>19</v>
      </c>
      <c r="C87" s="9" t="s">
        <v>28</v>
      </c>
      <c r="D87" s="10">
        <v>38</v>
      </c>
      <c r="F87" s="64">
        <f t="shared" si="14"/>
        <v>1405</v>
      </c>
      <c r="G87" s="63">
        <f>COUNT(N87,O87,P87,Q87,R87,#REF!,T87,V87,X87,AA87,AC87,AE87,AG87)</f>
        <v>8</v>
      </c>
      <c r="H87" s="65">
        <f t="shared" si="15"/>
        <v>175.625</v>
      </c>
      <c r="I87" s="159"/>
      <c r="J87" s="159"/>
      <c r="K87" s="52">
        <f t="shared" si="16"/>
        <v>216</v>
      </c>
      <c r="L87" s="418">
        <f t="shared" si="17"/>
        <v>574</v>
      </c>
      <c r="M87" s="182">
        <v>0</v>
      </c>
      <c r="N87" s="418">
        <v>176</v>
      </c>
      <c r="O87" s="418">
        <v>149</v>
      </c>
      <c r="P87" s="418">
        <v>203</v>
      </c>
      <c r="Q87" s="418">
        <v>179</v>
      </c>
      <c r="R87" s="418">
        <v>124</v>
      </c>
      <c r="S87" s="10">
        <f t="shared" si="18"/>
        <v>831</v>
      </c>
      <c r="T87" s="56">
        <v>180</v>
      </c>
      <c r="U87" s="56">
        <v>30</v>
      </c>
      <c r="V87" s="56">
        <v>216</v>
      </c>
      <c r="W87" s="56">
        <v>30</v>
      </c>
      <c r="X87" s="56">
        <v>178</v>
      </c>
      <c r="Y87" s="56">
        <v>30</v>
      </c>
      <c r="Z87" s="56">
        <f>SUM(S87:Y87)+(M87*3)</f>
        <v>1495</v>
      </c>
      <c r="AA87" s="295"/>
      <c r="AB87" s="295"/>
      <c r="AC87" s="295"/>
      <c r="AD87" s="295"/>
      <c r="AE87" s="295"/>
      <c r="AF87" s="295"/>
      <c r="AG87" s="295"/>
      <c r="AH87" s="295"/>
    </row>
    <row r="88" spans="1:34" x14ac:dyDescent="0.3">
      <c r="F88" s="64">
        <f>SUM(F50:F74)</f>
        <v>27739</v>
      </c>
      <c r="G88" s="63">
        <f>SUM(G50:G74)</f>
        <v>177</v>
      </c>
      <c r="H88" s="184">
        <f t="shared" si="15"/>
        <v>156.71751412429379</v>
      </c>
      <c r="N88">
        <f>AVERAGE(N50:N87)</f>
        <v>145.34210526315789</v>
      </c>
      <c r="O88">
        <f t="shared" ref="O88:X88" si="22">AVERAGE(O50:O87)</f>
        <v>149.26315789473685</v>
      </c>
      <c r="P88">
        <f t="shared" si="22"/>
        <v>155</v>
      </c>
      <c r="Q88">
        <f t="shared" si="22"/>
        <v>148.60526315789474</v>
      </c>
      <c r="R88">
        <f t="shared" si="22"/>
        <v>151.89473684210526</v>
      </c>
      <c r="T88">
        <f t="shared" si="22"/>
        <v>163.5625</v>
      </c>
      <c r="V88">
        <f t="shared" si="22"/>
        <v>154</v>
      </c>
      <c r="X88">
        <f t="shared" si="22"/>
        <v>155.0625</v>
      </c>
      <c r="AA88">
        <f>AVERAGE(AA50:AA87)</f>
        <v>160.5</v>
      </c>
      <c r="AC88">
        <f>AVERAGE(AC50:AC87)</f>
        <v>179</v>
      </c>
      <c r="AE88">
        <f>AVERAGE(AE50:AE87)</f>
        <v>168.5</v>
      </c>
      <c r="AG88">
        <f>AVERAGE(AG50:AG87)</f>
        <v>121</v>
      </c>
    </row>
  </sheetData>
  <sortState ref="A50:Z64">
    <sortCondition ref="D50:D64"/>
  </sortState>
  <mergeCells count="2">
    <mergeCell ref="A1:AH2"/>
    <mergeCell ref="A47:AH48"/>
  </mergeCells>
  <pageMargins left="0.7" right="0.7" top="0.75" bottom="0.75" header="0.3" footer="0.3"/>
  <pageSetup scale="62" orientation="landscape" r:id="rId1"/>
  <rowBreaks count="1" manualBreakCount="1">
    <brk id="46" max="16383" man="1"/>
  </rowBreaks>
  <ignoredErrors>
    <ignoredError sqref="L20:L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O93"/>
  <sheetViews>
    <sheetView view="pageBreakPreview" topLeftCell="A29" zoomScaleNormal="100" zoomScaleSheetLayoutView="100" workbookViewId="0">
      <selection activeCell="A44" sqref="A44:A77"/>
    </sheetView>
  </sheetViews>
  <sheetFormatPr defaultRowHeight="14.4" x14ac:dyDescent="0.3"/>
  <cols>
    <col min="1" max="1" width="19" customWidth="1"/>
    <col min="2" max="3" width="5.6640625" bestFit="1" customWidth="1"/>
    <col min="4" max="4" width="6" bestFit="1" customWidth="1"/>
    <col min="5" max="5" width="4" bestFit="1" customWidth="1"/>
    <col min="6" max="6" width="6.5546875" bestFit="1" customWidth="1"/>
    <col min="7" max="8" width="3.5546875" bestFit="1" customWidth="1"/>
    <col min="9" max="10" width="4" bestFit="1" customWidth="1"/>
    <col min="11" max="11" width="5.33203125" style="96" bestFit="1" customWidth="1"/>
    <col min="12" max="12" width="5.44140625" customWidth="1"/>
    <col min="13" max="16" width="5.109375" bestFit="1" customWidth="1"/>
    <col min="17" max="17" width="6.6640625" bestFit="1" customWidth="1"/>
    <col min="18" max="18" width="5.109375" bestFit="1" customWidth="1"/>
    <col min="19" max="19" width="4.109375" bestFit="1" customWidth="1"/>
    <col min="20" max="20" width="5.109375" bestFit="1" customWidth="1"/>
    <col min="21" max="21" width="4.109375" bestFit="1" customWidth="1"/>
    <col min="22" max="22" width="5.109375" bestFit="1" customWidth="1"/>
    <col min="23" max="23" width="4.109375" bestFit="1" customWidth="1"/>
    <col min="24" max="24" width="6.6640625" bestFit="1" customWidth="1"/>
    <col min="25" max="25" width="4" bestFit="1" customWidth="1"/>
    <col min="26" max="26" width="2.88671875" bestFit="1" customWidth="1"/>
    <col min="27" max="27" width="4" bestFit="1" customWidth="1"/>
    <col min="28" max="28" width="2.88671875" bestFit="1" customWidth="1"/>
    <col min="29" max="29" width="4" customWidth="1"/>
    <col min="30" max="30" width="2.88671875" bestFit="1" customWidth="1"/>
    <col min="31" max="31" width="4" customWidth="1"/>
    <col min="32" max="32" width="2.88671875" bestFit="1" customWidth="1"/>
    <col min="33" max="34" width="5.6640625" bestFit="1" customWidth="1"/>
    <col min="35" max="35" width="6" bestFit="1" customWidth="1"/>
    <col min="36" max="36" width="4" bestFit="1" customWidth="1"/>
    <col min="37" max="37" width="6.5546875" bestFit="1" customWidth="1"/>
    <col min="38" max="38" width="3" bestFit="1" customWidth="1"/>
    <col min="39" max="39" width="3.6640625" bestFit="1" customWidth="1"/>
    <col min="40" max="41" width="5" bestFit="1" customWidth="1"/>
  </cols>
  <sheetData>
    <row r="1" spans="1:37" x14ac:dyDescent="0.3">
      <c r="A1" s="587" t="s">
        <v>2472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101"/>
      <c r="AH1" s="101"/>
      <c r="AI1" s="101"/>
      <c r="AJ1" s="101"/>
      <c r="AK1" s="101"/>
    </row>
    <row r="2" spans="1:37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102"/>
      <c r="AH2" s="102"/>
      <c r="AI2" s="102"/>
      <c r="AJ2" s="102"/>
      <c r="AK2" s="102"/>
    </row>
    <row r="3" spans="1:37" x14ac:dyDescent="0.3">
      <c r="A3" s="1" t="s">
        <v>0</v>
      </c>
      <c r="B3" s="2" t="s">
        <v>2</v>
      </c>
      <c r="C3" s="77">
        <f>SUM(C4:C10)</f>
        <v>515</v>
      </c>
      <c r="D3" s="1" t="s">
        <v>4</v>
      </c>
      <c r="E3" s="1" t="s">
        <v>5</v>
      </c>
      <c r="F3" s="1" t="s">
        <v>6</v>
      </c>
      <c r="G3" s="1" t="s">
        <v>23</v>
      </c>
      <c r="H3" s="1" t="s">
        <v>24</v>
      </c>
      <c r="I3" s="1" t="s">
        <v>25</v>
      </c>
      <c r="J3" s="1" t="s">
        <v>26</v>
      </c>
      <c r="K3" s="154"/>
      <c r="L3" s="1">
        <v>1</v>
      </c>
      <c r="M3" s="1">
        <v>2</v>
      </c>
      <c r="N3" s="1">
        <v>3</v>
      </c>
      <c r="O3" s="1">
        <v>4</v>
      </c>
      <c r="P3" s="1">
        <v>5</v>
      </c>
      <c r="Q3" s="1" t="s">
        <v>8</v>
      </c>
      <c r="R3" s="1">
        <v>6</v>
      </c>
      <c r="S3" s="1" t="s">
        <v>1</v>
      </c>
      <c r="T3" s="1">
        <v>7</v>
      </c>
      <c r="U3" s="1" t="s">
        <v>1</v>
      </c>
      <c r="V3" s="1">
        <v>8</v>
      </c>
      <c r="W3" s="1" t="s">
        <v>1</v>
      </c>
      <c r="X3" s="1" t="s">
        <v>8</v>
      </c>
      <c r="Y3" s="1">
        <v>9</v>
      </c>
      <c r="Z3" s="1"/>
      <c r="AA3" s="1">
        <v>10</v>
      </c>
      <c r="AB3" s="1"/>
      <c r="AC3" s="1">
        <v>11</v>
      </c>
      <c r="AD3" s="1"/>
      <c r="AE3" s="1">
        <v>12</v>
      </c>
      <c r="AF3" s="1"/>
    </row>
    <row r="4" spans="1:37" x14ac:dyDescent="0.3">
      <c r="A4" s="9" t="s">
        <v>128</v>
      </c>
      <c r="B4" s="11">
        <v>1</v>
      </c>
      <c r="C4" s="50">
        <v>200</v>
      </c>
      <c r="D4" s="6">
        <f t="shared" ref="D4:D39" si="0">SUM(L4:P4)+R4+T4+V4+Y4+AA4+AC4+AE4</f>
        <v>2222</v>
      </c>
      <c r="E4" s="6">
        <f>COUNT(L4,M4,N4,O4,P4,#REF!,R4,T4,V4,Y4,AA4, AC4, AE4)</f>
        <v>9</v>
      </c>
      <c r="F4" s="7">
        <f t="shared" ref="F4:F39" si="1">D4/E4</f>
        <v>246.88888888888889</v>
      </c>
      <c r="G4" s="159">
        <f t="shared" ref="G4:G19" si="2">((SUM(S4+U4+W4))/30)+(COUNTIFS(Z4,"W")+(COUNTIFS(AB4,"W")+(COUNTIFS(AD4,"W")+(COUNTIFS(AF4,"W")))))</f>
        <v>4</v>
      </c>
      <c r="H4" s="159">
        <f t="shared" ref="H4:H19" si="3">(3-(SUM(S4+U4+W4)/30))+(COUNTIFS(Z4,"L"))+(COUNTIFS(AB4,"L"))+(COUNTIFS(AD4,"L"))+(COUNTIFS(AF4,"L"))</f>
        <v>0</v>
      </c>
      <c r="I4" s="160">
        <f t="shared" ref="I4:I39" si="4">MAX(L4,M4,N4,O4,P4,R4,T4,V4,Y4,AA4,AC4,AE4)</f>
        <v>268</v>
      </c>
      <c r="J4" s="329">
        <f t="shared" ref="J4:J39" si="5">MAX((SUM(L4:N4)), (SUM(R4,T4,V4)), (SUM(Y4,AA4,AC4)), (SUM(AA4,AC4,AE4)))</f>
        <v>762</v>
      </c>
      <c r="K4" s="155"/>
      <c r="L4" s="4">
        <v>268</v>
      </c>
      <c r="M4" s="4">
        <v>234</v>
      </c>
      <c r="N4" s="4">
        <v>260</v>
      </c>
      <c r="O4" s="4">
        <v>248</v>
      </c>
      <c r="P4" s="4">
        <v>248</v>
      </c>
      <c r="Q4" s="10">
        <f t="shared" ref="Q4:Q21" si="6">SUM(L4:P4)</f>
        <v>1258</v>
      </c>
      <c r="R4" s="51">
        <v>226</v>
      </c>
      <c r="S4" s="4">
        <v>30</v>
      </c>
      <c r="T4" s="4">
        <v>268</v>
      </c>
      <c r="U4" s="4">
        <v>30</v>
      </c>
      <c r="V4" s="4">
        <v>246</v>
      </c>
      <c r="W4" s="4">
        <v>30</v>
      </c>
      <c r="X4" s="1">
        <f t="shared" ref="X4:X19" si="7">SUM(Q4:W4)</f>
        <v>2088</v>
      </c>
      <c r="Y4" s="4"/>
      <c r="Z4" s="5"/>
      <c r="AA4" s="5"/>
      <c r="AB4" s="5"/>
      <c r="AC4" s="5"/>
      <c r="AD4" s="5"/>
      <c r="AE4" s="5">
        <v>224</v>
      </c>
      <c r="AF4" s="4" t="s">
        <v>23</v>
      </c>
    </row>
    <row r="5" spans="1:37" x14ac:dyDescent="0.3">
      <c r="A5" s="9" t="s">
        <v>235</v>
      </c>
      <c r="B5" s="11">
        <v>2</v>
      </c>
      <c r="C5" s="50">
        <v>100</v>
      </c>
      <c r="D5" s="6">
        <f t="shared" si="0"/>
        <v>2285</v>
      </c>
      <c r="E5" s="6">
        <f>COUNT(L5,M5,N5,O5,P5,#REF!,R5,T5,V5,Y5,AA5, AC5, AE5)</f>
        <v>10</v>
      </c>
      <c r="F5" s="7">
        <f t="shared" si="1"/>
        <v>228.5</v>
      </c>
      <c r="G5" s="159">
        <f t="shared" si="2"/>
        <v>4</v>
      </c>
      <c r="H5" s="159">
        <f t="shared" si="3"/>
        <v>1</v>
      </c>
      <c r="I5" s="160">
        <f t="shared" si="4"/>
        <v>249</v>
      </c>
      <c r="J5" s="329">
        <f t="shared" si="5"/>
        <v>693</v>
      </c>
      <c r="K5" s="155"/>
      <c r="L5" s="4">
        <v>222</v>
      </c>
      <c r="M5" s="4">
        <v>188</v>
      </c>
      <c r="N5" s="4">
        <v>249</v>
      </c>
      <c r="O5" s="4">
        <v>245</v>
      </c>
      <c r="P5" s="4">
        <v>238</v>
      </c>
      <c r="Q5" s="10">
        <f t="shared" si="6"/>
        <v>1142</v>
      </c>
      <c r="R5" s="51">
        <v>223</v>
      </c>
      <c r="S5" s="4">
        <v>30</v>
      </c>
      <c r="T5" s="4">
        <v>246</v>
      </c>
      <c r="U5" s="4">
        <v>30</v>
      </c>
      <c r="V5" s="4">
        <v>224</v>
      </c>
      <c r="W5" s="4">
        <v>30</v>
      </c>
      <c r="X5" s="1">
        <f t="shared" si="7"/>
        <v>1925</v>
      </c>
      <c r="Y5" s="4"/>
      <c r="Z5" s="5"/>
      <c r="AA5" s="5"/>
      <c r="AB5" s="5"/>
      <c r="AC5" s="5">
        <v>236</v>
      </c>
      <c r="AD5" s="5" t="s">
        <v>23</v>
      </c>
      <c r="AE5" s="5">
        <v>214</v>
      </c>
      <c r="AF5" s="4" t="s">
        <v>24</v>
      </c>
    </row>
    <row r="6" spans="1:37" x14ac:dyDescent="0.3">
      <c r="A6" s="9" t="s">
        <v>135</v>
      </c>
      <c r="B6" s="11">
        <v>3</v>
      </c>
      <c r="C6" s="50">
        <v>80</v>
      </c>
      <c r="D6" s="6">
        <f t="shared" si="0"/>
        <v>2215</v>
      </c>
      <c r="E6" s="6">
        <f>COUNT(L6,M6,N6,O6,P6,#REF!,R6,T6,V6,Y6,AA6, AC6, AE6)</f>
        <v>10</v>
      </c>
      <c r="F6" s="7">
        <f t="shared" si="1"/>
        <v>221.5</v>
      </c>
      <c r="G6" s="159">
        <f t="shared" si="2"/>
        <v>2</v>
      </c>
      <c r="H6" s="159">
        <f t="shared" si="3"/>
        <v>3</v>
      </c>
      <c r="I6" s="160">
        <f t="shared" si="4"/>
        <v>246</v>
      </c>
      <c r="J6" s="329">
        <f t="shared" si="5"/>
        <v>682</v>
      </c>
      <c r="K6" s="155"/>
      <c r="L6" s="4">
        <v>194</v>
      </c>
      <c r="M6" s="4">
        <v>242</v>
      </c>
      <c r="N6" s="4">
        <v>246</v>
      </c>
      <c r="O6" s="4">
        <v>238</v>
      </c>
      <c r="P6" s="4">
        <v>222</v>
      </c>
      <c r="Q6" s="10">
        <f t="shared" si="6"/>
        <v>1142</v>
      </c>
      <c r="R6" s="51">
        <v>225</v>
      </c>
      <c r="S6" s="4">
        <v>0</v>
      </c>
      <c r="T6" s="4">
        <v>201</v>
      </c>
      <c r="U6" s="4">
        <v>0</v>
      </c>
      <c r="V6" s="4">
        <v>224</v>
      </c>
      <c r="W6" s="4">
        <v>30</v>
      </c>
      <c r="X6" s="1">
        <f t="shared" si="7"/>
        <v>1822</v>
      </c>
      <c r="Y6" s="4"/>
      <c r="Z6" s="4"/>
      <c r="AA6" s="4">
        <v>243</v>
      </c>
      <c r="AB6" s="4" t="s">
        <v>23</v>
      </c>
      <c r="AC6" s="4">
        <v>180</v>
      </c>
      <c r="AD6" s="4" t="s">
        <v>24</v>
      </c>
    </row>
    <row r="7" spans="1:37" x14ac:dyDescent="0.3">
      <c r="A7" s="9" t="s">
        <v>129</v>
      </c>
      <c r="B7" s="11">
        <v>4</v>
      </c>
      <c r="C7" s="50">
        <v>60</v>
      </c>
      <c r="D7" s="6">
        <f t="shared" si="0"/>
        <v>2147</v>
      </c>
      <c r="E7" s="6">
        <f>COUNT(L7,M7,N7,O7,P7,#REF!,R7,T7,V7,Y7,AA7, AC7, AE7)</f>
        <v>10</v>
      </c>
      <c r="F7" s="7">
        <f t="shared" si="1"/>
        <v>214.7</v>
      </c>
      <c r="G7" s="159">
        <f t="shared" si="2"/>
        <v>3</v>
      </c>
      <c r="H7" s="159">
        <f t="shared" si="3"/>
        <v>2</v>
      </c>
      <c r="I7" s="160">
        <f t="shared" si="4"/>
        <v>246</v>
      </c>
      <c r="J7" s="329">
        <f t="shared" si="5"/>
        <v>661</v>
      </c>
      <c r="K7" s="155"/>
      <c r="L7" s="4">
        <v>234</v>
      </c>
      <c r="M7" s="4">
        <v>218</v>
      </c>
      <c r="N7" s="4">
        <v>209</v>
      </c>
      <c r="O7" s="4">
        <v>203</v>
      </c>
      <c r="P7" s="4">
        <v>246</v>
      </c>
      <c r="Q7" s="10">
        <f t="shared" si="6"/>
        <v>1110</v>
      </c>
      <c r="R7" s="51">
        <v>235</v>
      </c>
      <c r="S7" s="4">
        <v>30</v>
      </c>
      <c r="T7" s="4">
        <v>196</v>
      </c>
      <c r="U7" s="4">
        <v>30</v>
      </c>
      <c r="V7" s="4">
        <v>191</v>
      </c>
      <c r="W7" s="4">
        <v>0</v>
      </c>
      <c r="X7" s="24">
        <f t="shared" si="7"/>
        <v>1792</v>
      </c>
      <c r="Y7" s="4">
        <v>236</v>
      </c>
      <c r="Z7" s="4" t="s">
        <v>23</v>
      </c>
      <c r="AA7" s="54">
        <v>179</v>
      </c>
      <c r="AB7" s="54" t="s">
        <v>24</v>
      </c>
    </row>
    <row r="8" spans="1:37" x14ac:dyDescent="0.3">
      <c r="A8" s="9" t="s">
        <v>156</v>
      </c>
      <c r="B8" s="11">
        <v>5</v>
      </c>
      <c r="C8" s="50">
        <v>40</v>
      </c>
      <c r="D8" s="6">
        <f t="shared" si="0"/>
        <v>1905</v>
      </c>
      <c r="E8" s="6">
        <f>COUNT(L8,M8,N8,O8,P8,#REF!,R8,T8,V8,Y8,AA8, AC8, AE8)</f>
        <v>9</v>
      </c>
      <c r="F8" s="7">
        <f t="shared" si="1"/>
        <v>211.66666666666666</v>
      </c>
      <c r="G8" s="159">
        <f t="shared" si="2"/>
        <v>3</v>
      </c>
      <c r="H8" s="159">
        <f t="shared" si="3"/>
        <v>1</v>
      </c>
      <c r="I8" s="160">
        <f t="shared" si="4"/>
        <v>239</v>
      </c>
      <c r="J8" s="329">
        <f t="shared" si="5"/>
        <v>644</v>
      </c>
      <c r="K8" s="155"/>
      <c r="L8" s="4">
        <v>232</v>
      </c>
      <c r="M8" s="4">
        <v>218</v>
      </c>
      <c r="N8" s="4">
        <v>194</v>
      </c>
      <c r="O8" s="4">
        <v>209</v>
      </c>
      <c r="P8" s="4">
        <v>239</v>
      </c>
      <c r="Q8" s="10">
        <f t="shared" si="6"/>
        <v>1092</v>
      </c>
      <c r="R8" s="51">
        <v>230</v>
      </c>
      <c r="S8" s="4">
        <v>30</v>
      </c>
      <c r="T8" s="4">
        <v>192</v>
      </c>
      <c r="U8" s="4">
        <v>30</v>
      </c>
      <c r="V8" s="4">
        <v>189</v>
      </c>
      <c r="W8" s="4">
        <v>30</v>
      </c>
      <c r="X8" s="1">
        <f t="shared" si="7"/>
        <v>1793</v>
      </c>
      <c r="Y8" s="4">
        <v>202</v>
      </c>
      <c r="Z8" s="4" t="s">
        <v>24</v>
      </c>
    </row>
    <row r="9" spans="1:37" x14ac:dyDescent="0.3">
      <c r="A9" s="9" t="s">
        <v>2473</v>
      </c>
      <c r="B9" s="11">
        <v>6</v>
      </c>
      <c r="C9" s="50">
        <v>35</v>
      </c>
      <c r="D9" s="6">
        <f t="shared" si="0"/>
        <v>1790</v>
      </c>
      <c r="E9" s="6">
        <f>COUNT(L9,M9,N9,O9,P9,#REF!,R9,T9,V9,Y9,AA9, AC9, AE9)</f>
        <v>8</v>
      </c>
      <c r="F9" s="7">
        <f t="shared" si="1"/>
        <v>223.75</v>
      </c>
      <c r="G9" s="159">
        <f t="shared" si="2"/>
        <v>0</v>
      </c>
      <c r="H9" s="159">
        <f t="shared" si="3"/>
        <v>3</v>
      </c>
      <c r="I9" s="160">
        <f t="shared" si="4"/>
        <v>298</v>
      </c>
      <c r="J9" s="329">
        <f t="shared" si="5"/>
        <v>612</v>
      </c>
      <c r="K9" s="155"/>
      <c r="L9" s="4">
        <v>201</v>
      </c>
      <c r="M9" s="4">
        <v>226</v>
      </c>
      <c r="N9" s="4">
        <v>185</v>
      </c>
      <c r="O9" s="4">
        <v>298</v>
      </c>
      <c r="P9" s="4">
        <v>268</v>
      </c>
      <c r="Q9" s="10">
        <f t="shared" si="6"/>
        <v>1178</v>
      </c>
      <c r="R9" s="51">
        <v>193</v>
      </c>
      <c r="S9" s="4">
        <v>0</v>
      </c>
      <c r="T9" s="4">
        <v>208</v>
      </c>
      <c r="U9" s="4">
        <v>0</v>
      </c>
      <c r="V9" s="4">
        <v>211</v>
      </c>
      <c r="W9" s="4">
        <v>0</v>
      </c>
      <c r="X9" s="1">
        <f t="shared" si="7"/>
        <v>1790</v>
      </c>
    </row>
    <row r="10" spans="1:37" x14ac:dyDescent="0.3">
      <c r="A10" s="9" t="s">
        <v>214</v>
      </c>
      <c r="B10" s="11">
        <v>7</v>
      </c>
      <c r="C10" s="58"/>
      <c r="D10" s="6">
        <f t="shared" si="0"/>
        <v>1721</v>
      </c>
      <c r="E10" s="6">
        <f>COUNT(L10,M10,N10,O10,P10,#REF!,R10,T10,V10,Y10,AA10, AC10, AE10)</f>
        <v>8</v>
      </c>
      <c r="F10" s="7">
        <f t="shared" si="1"/>
        <v>215.125</v>
      </c>
      <c r="G10" s="159">
        <f t="shared" si="2"/>
        <v>2</v>
      </c>
      <c r="H10" s="159">
        <f t="shared" si="3"/>
        <v>1</v>
      </c>
      <c r="I10" s="160">
        <f t="shared" si="4"/>
        <v>236</v>
      </c>
      <c r="J10" s="329">
        <f t="shared" si="5"/>
        <v>666</v>
      </c>
      <c r="K10" s="155"/>
      <c r="L10" s="4">
        <v>215</v>
      </c>
      <c r="M10" s="4">
        <v>215</v>
      </c>
      <c r="N10" s="4">
        <v>236</v>
      </c>
      <c r="O10" s="4">
        <v>197</v>
      </c>
      <c r="P10" s="4">
        <v>194</v>
      </c>
      <c r="Q10" s="10">
        <f t="shared" si="6"/>
        <v>1057</v>
      </c>
      <c r="R10" s="51">
        <v>235</v>
      </c>
      <c r="S10" s="4">
        <v>30</v>
      </c>
      <c r="T10" s="4">
        <v>236</v>
      </c>
      <c r="U10" s="4">
        <v>0</v>
      </c>
      <c r="V10" s="4">
        <v>193</v>
      </c>
      <c r="W10" s="4">
        <v>30</v>
      </c>
      <c r="X10" s="1">
        <f t="shared" si="7"/>
        <v>1781</v>
      </c>
    </row>
    <row r="11" spans="1:37" x14ac:dyDescent="0.3">
      <c r="A11" s="9" t="s">
        <v>285</v>
      </c>
      <c r="B11" s="11">
        <v>8</v>
      </c>
      <c r="C11" s="58"/>
      <c r="D11" s="6">
        <f t="shared" si="0"/>
        <v>1714</v>
      </c>
      <c r="E11" s="6">
        <f>COUNT(L11,M11,N11,O11,P11,#REF!,R11,T11,V11,Y11,AA11, AC11, AE11)</f>
        <v>8</v>
      </c>
      <c r="F11" s="7">
        <f t="shared" si="1"/>
        <v>214.25</v>
      </c>
      <c r="G11" s="159">
        <f t="shared" si="2"/>
        <v>2</v>
      </c>
      <c r="H11" s="159">
        <f t="shared" si="3"/>
        <v>1</v>
      </c>
      <c r="I11" s="160">
        <f t="shared" si="4"/>
        <v>247</v>
      </c>
      <c r="J11" s="329">
        <f t="shared" si="5"/>
        <v>662</v>
      </c>
      <c r="K11" s="155"/>
      <c r="L11" s="4">
        <v>176</v>
      </c>
      <c r="M11" s="4">
        <v>212</v>
      </c>
      <c r="N11" s="4">
        <v>247</v>
      </c>
      <c r="O11" s="4">
        <v>225</v>
      </c>
      <c r="P11" s="4">
        <v>192</v>
      </c>
      <c r="Q11" s="10">
        <f t="shared" si="6"/>
        <v>1052</v>
      </c>
      <c r="R11" s="51">
        <v>217</v>
      </c>
      <c r="S11" s="4">
        <v>0</v>
      </c>
      <c r="T11" s="4">
        <v>232</v>
      </c>
      <c r="U11" s="4">
        <v>30</v>
      </c>
      <c r="V11" s="4">
        <v>213</v>
      </c>
      <c r="W11" s="4">
        <v>30</v>
      </c>
      <c r="X11" s="1">
        <f t="shared" si="7"/>
        <v>1774</v>
      </c>
    </row>
    <row r="12" spans="1:37" x14ac:dyDescent="0.3">
      <c r="A12" s="9" t="s">
        <v>201</v>
      </c>
      <c r="B12" s="11">
        <v>9</v>
      </c>
      <c r="C12" s="58"/>
      <c r="D12" s="6">
        <f t="shared" si="0"/>
        <v>1736</v>
      </c>
      <c r="E12" s="6">
        <f>COUNT(L12,M12,N12,O12,P12,#REF!,R12,T12,V12,Y12,AA12, AC12, AE12)</f>
        <v>8</v>
      </c>
      <c r="F12" s="7">
        <f t="shared" si="1"/>
        <v>217</v>
      </c>
      <c r="G12" s="159">
        <f t="shared" si="2"/>
        <v>1</v>
      </c>
      <c r="H12" s="159">
        <f t="shared" si="3"/>
        <v>2</v>
      </c>
      <c r="I12" s="160">
        <f t="shared" si="4"/>
        <v>269</v>
      </c>
      <c r="J12" s="329">
        <f t="shared" si="5"/>
        <v>704</v>
      </c>
      <c r="K12" s="155"/>
      <c r="L12" s="4">
        <v>226</v>
      </c>
      <c r="M12" s="4">
        <v>209</v>
      </c>
      <c r="N12" s="4">
        <v>269</v>
      </c>
      <c r="O12" s="4">
        <v>214</v>
      </c>
      <c r="P12" s="4">
        <v>225</v>
      </c>
      <c r="Q12" s="10">
        <f t="shared" si="6"/>
        <v>1143</v>
      </c>
      <c r="R12" s="51">
        <v>164</v>
      </c>
      <c r="S12" s="4">
        <v>0</v>
      </c>
      <c r="T12" s="4">
        <v>225</v>
      </c>
      <c r="U12" s="4">
        <v>30</v>
      </c>
      <c r="V12" s="4">
        <v>204</v>
      </c>
      <c r="W12" s="4">
        <v>0</v>
      </c>
      <c r="X12" s="24">
        <f t="shared" si="7"/>
        <v>1766</v>
      </c>
    </row>
    <row r="13" spans="1:37" x14ac:dyDescent="0.3">
      <c r="A13" s="9" t="s">
        <v>109</v>
      </c>
      <c r="B13" s="11">
        <v>10</v>
      </c>
      <c r="C13" s="58"/>
      <c r="D13" s="6">
        <f t="shared" si="0"/>
        <v>1703</v>
      </c>
      <c r="E13" s="6">
        <f>COUNT(L13,M13,N13,O13,P13,#REF!,R13,T13,V13,Y13,AA13, AC13, AE13)</f>
        <v>8</v>
      </c>
      <c r="F13" s="7">
        <f t="shared" si="1"/>
        <v>212.875</v>
      </c>
      <c r="G13" s="159">
        <f t="shared" si="2"/>
        <v>2</v>
      </c>
      <c r="H13" s="159">
        <f t="shared" si="3"/>
        <v>1</v>
      </c>
      <c r="I13" s="160">
        <f t="shared" si="4"/>
        <v>246</v>
      </c>
      <c r="J13" s="329">
        <f t="shared" si="5"/>
        <v>641</v>
      </c>
      <c r="K13" s="155"/>
      <c r="L13" s="4">
        <v>194</v>
      </c>
      <c r="M13" s="4">
        <v>246</v>
      </c>
      <c r="N13" s="4">
        <v>201</v>
      </c>
      <c r="O13" s="4">
        <v>205</v>
      </c>
      <c r="P13" s="4">
        <v>216</v>
      </c>
      <c r="Q13" s="10">
        <f t="shared" si="6"/>
        <v>1062</v>
      </c>
      <c r="R13" s="51">
        <v>208</v>
      </c>
      <c r="S13" s="4">
        <v>0</v>
      </c>
      <c r="T13" s="4">
        <v>237</v>
      </c>
      <c r="U13" s="4">
        <v>30</v>
      </c>
      <c r="V13" s="4">
        <v>196</v>
      </c>
      <c r="W13" s="4">
        <v>30</v>
      </c>
      <c r="X13" s="24">
        <f t="shared" si="7"/>
        <v>1763</v>
      </c>
    </row>
    <row r="14" spans="1:37" x14ac:dyDescent="0.3">
      <c r="A14" s="9" t="s">
        <v>195</v>
      </c>
      <c r="B14" s="11">
        <v>11</v>
      </c>
      <c r="C14" s="8"/>
      <c r="D14" s="6">
        <f t="shared" si="0"/>
        <v>1703</v>
      </c>
      <c r="E14" s="6">
        <f>COUNT(L14,M14,N14,O14,P14,#REF!,R14,T14,V14,Y14,AA14, AC14, AE14)</f>
        <v>8</v>
      </c>
      <c r="F14" s="7">
        <f t="shared" si="1"/>
        <v>212.875</v>
      </c>
      <c r="G14" s="159">
        <f t="shared" si="2"/>
        <v>1</v>
      </c>
      <c r="H14" s="159">
        <f t="shared" si="3"/>
        <v>2</v>
      </c>
      <c r="I14" s="160">
        <f t="shared" si="4"/>
        <v>245</v>
      </c>
      <c r="J14" s="329">
        <f t="shared" si="5"/>
        <v>666</v>
      </c>
      <c r="K14" s="155"/>
      <c r="L14" s="4">
        <v>211</v>
      </c>
      <c r="M14" s="4">
        <v>232</v>
      </c>
      <c r="N14" s="4">
        <v>223</v>
      </c>
      <c r="O14" s="4">
        <v>245</v>
      </c>
      <c r="P14" s="4">
        <v>188</v>
      </c>
      <c r="Q14" s="10">
        <f t="shared" si="6"/>
        <v>1099</v>
      </c>
      <c r="R14" s="43">
        <v>236</v>
      </c>
      <c r="S14" s="55">
        <v>30</v>
      </c>
      <c r="T14" s="55">
        <v>193</v>
      </c>
      <c r="U14" s="55">
        <v>0</v>
      </c>
      <c r="V14" s="55">
        <v>175</v>
      </c>
      <c r="W14" s="4">
        <v>0</v>
      </c>
      <c r="X14" s="24">
        <f t="shared" si="7"/>
        <v>1733</v>
      </c>
    </row>
    <row r="15" spans="1:37" x14ac:dyDescent="0.3">
      <c r="A15" s="9" t="s">
        <v>2471</v>
      </c>
      <c r="B15" s="11">
        <v>12</v>
      </c>
      <c r="C15" s="8"/>
      <c r="D15" s="6">
        <f t="shared" si="0"/>
        <v>1665</v>
      </c>
      <c r="E15" s="6">
        <f>COUNT(L15,M15,N15,O15,P15,#REF!,R15,T15,V15,Y15,AA15, AC15, AE15)</f>
        <v>8</v>
      </c>
      <c r="F15" s="7">
        <f t="shared" si="1"/>
        <v>208.125</v>
      </c>
      <c r="G15" s="159">
        <f t="shared" si="2"/>
        <v>1</v>
      </c>
      <c r="H15" s="159">
        <f t="shared" si="3"/>
        <v>2</v>
      </c>
      <c r="I15" s="160">
        <f t="shared" si="4"/>
        <v>246</v>
      </c>
      <c r="J15" s="329">
        <f t="shared" si="5"/>
        <v>611</v>
      </c>
      <c r="K15" s="155"/>
      <c r="L15" s="4">
        <v>152</v>
      </c>
      <c r="M15" s="4">
        <v>246</v>
      </c>
      <c r="N15" s="4">
        <v>213</v>
      </c>
      <c r="O15" s="4">
        <v>226</v>
      </c>
      <c r="P15" s="4">
        <v>233</v>
      </c>
      <c r="Q15" s="10">
        <f t="shared" si="6"/>
        <v>1070</v>
      </c>
      <c r="R15" s="51">
        <v>214</v>
      </c>
      <c r="S15" s="4">
        <v>30</v>
      </c>
      <c r="T15" s="4">
        <v>187</v>
      </c>
      <c r="U15" s="4">
        <v>0</v>
      </c>
      <c r="V15" s="4">
        <v>194</v>
      </c>
      <c r="W15" s="4">
        <v>0</v>
      </c>
      <c r="X15" s="24">
        <f t="shared" si="7"/>
        <v>1695</v>
      </c>
    </row>
    <row r="16" spans="1:37" x14ac:dyDescent="0.3">
      <c r="A16" s="9" t="s">
        <v>187</v>
      </c>
      <c r="B16" s="11">
        <v>13</v>
      </c>
      <c r="C16" s="8"/>
      <c r="D16" s="6">
        <f t="shared" si="0"/>
        <v>1667</v>
      </c>
      <c r="E16" s="6">
        <f>COUNT(L16,M16,N16,O16,P16,#REF!,R16,T16,V16,Y16,AA16, AC16, AE16)</f>
        <v>8</v>
      </c>
      <c r="F16" s="7">
        <f t="shared" si="1"/>
        <v>208.375</v>
      </c>
      <c r="G16" s="159">
        <f t="shared" si="2"/>
        <v>0</v>
      </c>
      <c r="H16" s="159">
        <f t="shared" si="3"/>
        <v>3</v>
      </c>
      <c r="I16" s="160">
        <f t="shared" si="4"/>
        <v>246</v>
      </c>
      <c r="J16" s="329">
        <f t="shared" si="5"/>
        <v>615</v>
      </c>
      <c r="K16" s="155"/>
      <c r="L16" s="4">
        <v>213</v>
      </c>
      <c r="M16" s="4">
        <v>192</v>
      </c>
      <c r="N16" s="4">
        <v>190</v>
      </c>
      <c r="O16" s="4">
        <v>246</v>
      </c>
      <c r="P16" s="4">
        <v>211</v>
      </c>
      <c r="Q16" s="10">
        <f t="shared" si="6"/>
        <v>1052</v>
      </c>
      <c r="R16" s="51">
        <v>202</v>
      </c>
      <c r="S16" s="4">
        <v>0</v>
      </c>
      <c r="T16" s="4">
        <v>223</v>
      </c>
      <c r="U16" s="4">
        <v>0</v>
      </c>
      <c r="V16" s="4">
        <v>190</v>
      </c>
      <c r="W16" s="4">
        <v>0</v>
      </c>
      <c r="X16" s="24">
        <f t="shared" si="7"/>
        <v>1667</v>
      </c>
    </row>
    <row r="17" spans="1:24" x14ac:dyDescent="0.3">
      <c r="A17" s="9" t="s">
        <v>188</v>
      </c>
      <c r="B17" s="11">
        <v>14</v>
      </c>
      <c r="C17" s="8"/>
      <c r="D17" s="6">
        <f t="shared" si="0"/>
        <v>1652</v>
      </c>
      <c r="E17" s="6">
        <f>COUNT(L17,M17,N17,O17,P17,#REF!,R17,T17,V17,Y17,AA17, AC17, AE17)</f>
        <v>8</v>
      </c>
      <c r="F17" s="7">
        <f t="shared" si="1"/>
        <v>206.5</v>
      </c>
      <c r="G17" s="159">
        <f t="shared" si="2"/>
        <v>0</v>
      </c>
      <c r="H17" s="159">
        <f t="shared" si="3"/>
        <v>3</v>
      </c>
      <c r="I17" s="160">
        <f t="shared" si="4"/>
        <v>258</v>
      </c>
      <c r="J17" s="329">
        <f t="shared" si="5"/>
        <v>687</v>
      </c>
      <c r="K17" s="155"/>
      <c r="L17" s="4">
        <v>215</v>
      </c>
      <c r="M17" s="4">
        <v>214</v>
      </c>
      <c r="N17" s="4">
        <v>258</v>
      </c>
      <c r="O17" s="4">
        <v>198</v>
      </c>
      <c r="P17" s="4">
        <v>171</v>
      </c>
      <c r="Q17" s="10">
        <f t="shared" si="6"/>
        <v>1056</v>
      </c>
      <c r="R17" s="51">
        <v>210</v>
      </c>
      <c r="S17" s="4">
        <v>0</v>
      </c>
      <c r="T17" s="4">
        <v>206</v>
      </c>
      <c r="U17" s="4">
        <v>0</v>
      </c>
      <c r="V17" s="4">
        <v>180</v>
      </c>
      <c r="W17" s="4">
        <v>0</v>
      </c>
      <c r="X17" s="1">
        <f t="shared" si="7"/>
        <v>1652</v>
      </c>
    </row>
    <row r="18" spans="1:24" x14ac:dyDescent="0.3">
      <c r="A18" s="9" t="s">
        <v>112</v>
      </c>
      <c r="B18" s="11">
        <v>15</v>
      </c>
      <c r="C18" s="8"/>
      <c r="D18" s="6">
        <f t="shared" si="0"/>
        <v>1035</v>
      </c>
      <c r="E18" s="6">
        <f>COUNT(L18,M18,N18,O18,P18,#REF!,R18,T18,V18,Y18,AA18, AC18, AE18)</f>
        <v>5</v>
      </c>
      <c r="F18" s="7">
        <f t="shared" si="1"/>
        <v>207</v>
      </c>
      <c r="G18" s="159">
        <f t="shared" si="2"/>
        <v>0</v>
      </c>
      <c r="H18" s="159">
        <f t="shared" si="3"/>
        <v>3</v>
      </c>
      <c r="I18" s="160">
        <f t="shared" si="4"/>
        <v>234</v>
      </c>
      <c r="J18" s="329">
        <f t="shared" si="5"/>
        <v>624</v>
      </c>
      <c r="K18" s="155"/>
      <c r="L18" s="4">
        <v>175</v>
      </c>
      <c r="M18" s="4">
        <v>234</v>
      </c>
      <c r="N18" s="4">
        <v>215</v>
      </c>
      <c r="O18" s="4">
        <v>188</v>
      </c>
      <c r="P18" s="4">
        <v>223</v>
      </c>
      <c r="Q18" s="10">
        <f t="shared" si="6"/>
        <v>1035</v>
      </c>
      <c r="R18" s="334"/>
      <c r="S18" s="26"/>
      <c r="T18" s="26"/>
      <c r="U18" s="26"/>
      <c r="V18" s="26"/>
      <c r="W18" s="26"/>
      <c r="X18" s="486">
        <f t="shared" si="7"/>
        <v>1035</v>
      </c>
    </row>
    <row r="19" spans="1:24" x14ac:dyDescent="0.3">
      <c r="A19" s="9" t="s">
        <v>239</v>
      </c>
      <c r="B19" s="11">
        <v>16</v>
      </c>
      <c r="C19" s="8"/>
      <c r="D19" s="6">
        <f t="shared" si="0"/>
        <v>1035</v>
      </c>
      <c r="E19" s="6">
        <f>COUNT(L19,M19,N19,O19,P19,#REF!,R19,T19,V19,Y19,AA19, AC19, AE19)</f>
        <v>5</v>
      </c>
      <c r="F19" s="7">
        <f t="shared" si="1"/>
        <v>207</v>
      </c>
      <c r="G19" s="159">
        <f t="shared" si="2"/>
        <v>0</v>
      </c>
      <c r="H19" s="159">
        <f t="shared" si="3"/>
        <v>3</v>
      </c>
      <c r="I19" s="160">
        <f t="shared" si="4"/>
        <v>225</v>
      </c>
      <c r="J19" s="329">
        <f t="shared" si="5"/>
        <v>660</v>
      </c>
      <c r="K19" s="155"/>
      <c r="L19" s="4">
        <v>225</v>
      </c>
      <c r="M19" s="4">
        <v>213</v>
      </c>
      <c r="N19" s="4">
        <v>222</v>
      </c>
      <c r="O19" s="4">
        <v>195</v>
      </c>
      <c r="P19" s="4">
        <v>180</v>
      </c>
      <c r="Q19" s="434">
        <f t="shared" si="6"/>
        <v>1035</v>
      </c>
      <c r="R19" s="505"/>
      <c r="S19" s="505"/>
      <c r="T19" s="505"/>
      <c r="U19" s="505"/>
      <c r="V19" s="505"/>
      <c r="W19" s="505"/>
      <c r="X19" s="440">
        <f t="shared" si="7"/>
        <v>1035</v>
      </c>
    </row>
    <row r="20" spans="1:24" x14ac:dyDescent="0.3">
      <c r="A20" s="9" t="s">
        <v>376</v>
      </c>
      <c r="B20" s="11">
        <v>17</v>
      </c>
      <c r="C20" s="8"/>
      <c r="D20" s="6">
        <f t="shared" si="0"/>
        <v>1025</v>
      </c>
      <c r="E20" s="6">
        <f>COUNT(L20,M20,N20,O20,P20,#REF!,R20,T20,V20,Y20,AA20, AC20, AE20)</f>
        <v>5</v>
      </c>
      <c r="F20" s="7">
        <f t="shared" si="1"/>
        <v>205</v>
      </c>
      <c r="G20" s="159"/>
      <c r="H20" s="159"/>
      <c r="I20" s="160">
        <f t="shared" si="4"/>
        <v>238</v>
      </c>
      <c r="J20" s="329">
        <f t="shared" si="5"/>
        <v>572</v>
      </c>
      <c r="K20" s="155"/>
      <c r="L20" s="4">
        <v>205</v>
      </c>
      <c r="M20" s="4">
        <v>171</v>
      </c>
      <c r="N20" s="4">
        <v>196</v>
      </c>
      <c r="O20" s="4">
        <v>238</v>
      </c>
      <c r="P20" s="4">
        <v>215</v>
      </c>
      <c r="Q20" s="10">
        <f t="shared" si="6"/>
        <v>1025</v>
      </c>
      <c r="R20" s="165"/>
      <c r="S20" s="505"/>
      <c r="T20" s="505"/>
      <c r="U20" s="505"/>
      <c r="V20" s="505"/>
      <c r="W20" s="505"/>
      <c r="X20" s="440"/>
    </row>
    <row r="21" spans="1:24" x14ac:dyDescent="0.3">
      <c r="A21" s="9" t="s">
        <v>774</v>
      </c>
      <c r="B21" s="11">
        <v>18</v>
      </c>
      <c r="C21" s="8"/>
      <c r="D21" s="6">
        <f t="shared" si="0"/>
        <v>1015</v>
      </c>
      <c r="E21" s="6">
        <f>COUNT(L21,M21,N21,O21,P21,#REF!,R21,T21,V21,Y21,AA21, AC21, AE21)</f>
        <v>5</v>
      </c>
      <c r="F21" s="7">
        <f t="shared" si="1"/>
        <v>203</v>
      </c>
      <c r="G21" s="159"/>
      <c r="H21" s="159"/>
      <c r="I21" s="160">
        <f t="shared" si="4"/>
        <v>231</v>
      </c>
      <c r="J21" s="329">
        <f t="shared" si="5"/>
        <v>600</v>
      </c>
      <c r="K21" s="155"/>
      <c r="L21" s="4">
        <v>180</v>
      </c>
      <c r="M21" s="4">
        <v>206</v>
      </c>
      <c r="N21" s="4">
        <v>214</v>
      </c>
      <c r="O21" s="4">
        <v>184</v>
      </c>
      <c r="P21" s="4">
        <v>231</v>
      </c>
      <c r="Q21" s="10">
        <f t="shared" si="6"/>
        <v>1015</v>
      </c>
      <c r="R21" s="165"/>
      <c r="S21" s="16"/>
      <c r="T21" s="16"/>
      <c r="U21" s="16"/>
      <c r="V21" s="16"/>
      <c r="W21" s="16"/>
      <c r="X21" s="56"/>
    </row>
    <row r="22" spans="1:24" x14ac:dyDescent="0.3">
      <c r="A22" s="9" t="s">
        <v>200</v>
      </c>
      <c r="B22" s="11">
        <v>19</v>
      </c>
      <c r="C22" s="8"/>
      <c r="D22" s="6">
        <f t="shared" si="0"/>
        <v>1002</v>
      </c>
      <c r="E22" s="6">
        <f>COUNT(L22,M22,N22,O22,P22,#REF!,R22,T22,V22,Y22,AA22, AC22, AE22)</f>
        <v>5</v>
      </c>
      <c r="F22" s="7">
        <f t="shared" si="1"/>
        <v>200.4</v>
      </c>
      <c r="G22" s="159"/>
      <c r="H22" s="159"/>
      <c r="I22" s="160">
        <f t="shared" si="4"/>
        <v>267</v>
      </c>
      <c r="J22" s="329">
        <f t="shared" si="5"/>
        <v>614</v>
      </c>
      <c r="K22" s="155"/>
      <c r="L22" s="4">
        <v>175</v>
      </c>
      <c r="M22" s="4">
        <v>172</v>
      </c>
      <c r="N22" s="4">
        <v>267</v>
      </c>
      <c r="O22" s="4">
        <v>189</v>
      </c>
      <c r="P22" s="4">
        <v>199</v>
      </c>
      <c r="Q22" s="10">
        <f t="shared" ref="Q22:Q39" si="8">SUM(L22:P22)</f>
        <v>1002</v>
      </c>
      <c r="R22" s="16"/>
      <c r="S22" s="16"/>
      <c r="T22" s="16"/>
      <c r="U22" s="16"/>
      <c r="V22" s="16"/>
      <c r="W22" s="16"/>
      <c r="X22" s="56"/>
    </row>
    <row r="23" spans="1:24" x14ac:dyDescent="0.3">
      <c r="A23" s="9" t="s">
        <v>179</v>
      </c>
      <c r="B23" s="11">
        <v>20</v>
      </c>
      <c r="C23" s="8"/>
      <c r="D23" s="6">
        <f t="shared" si="0"/>
        <v>984</v>
      </c>
      <c r="E23" s="6">
        <f>COUNT(L23,M23,N23,O23,P23,#REF!,R23,T23,V23,Y23,AA23, AC23, AE23)</f>
        <v>5</v>
      </c>
      <c r="F23" s="7">
        <f t="shared" si="1"/>
        <v>196.8</v>
      </c>
      <c r="G23" s="159"/>
      <c r="H23" s="159"/>
      <c r="I23" s="160">
        <f t="shared" si="4"/>
        <v>222</v>
      </c>
      <c r="J23" s="329">
        <f t="shared" si="5"/>
        <v>651</v>
      </c>
      <c r="K23" s="155"/>
      <c r="L23" s="4">
        <v>215</v>
      </c>
      <c r="M23" s="4">
        <v>222</v>
      </c>
      <c r="N23" s="4">
        <v>214</v>
      </c>
      <c r="O23" s="4">
        <v>177</v>
      </c>
      <c r="P23" s="4">
        <v>156</v>
      </c>
      <c r="Q23" s="10">
        <f t="shared" si="8"/>
        <v>984</v>
      </c>
      <c r="R23" s="16"/>
      <c r="S23" s="16"/>
      <c r="T23" s="16"/>
      <c r="U23" s="16"/>
      <c r="V23" s="16"/>
      <c r="W23" s="16"/>
      <c r="X23" s="56"/>
    </row>
    <row r="24" spans="1:24" x14ac:dyDescent="0.3">
      <c r="A24" s="9" t="s">
        <v>134</v>
      </c>
      <c r="B24" s="11">
        <v>21</v>
      </c>
      <c r="C24" s="8"/>
      <c r="D24" s="6">
        <f t="shared" si="0"/>
        <v>981</v>
      </c>
      <c r="E24" s="6">
        <f>COUNT(L24,M24,N24,O24,P24,#REF!,R24,T24,V24,Y24,AA24, AC24, AE24)</f>
        <v>5</v>
      </c>
      <c r="F24" s="7">
        <f t="shared" si="1"/>
        <v>196.2</v>
      </c>
      <c r="G24" s="159"/>
      <c r="H24" s="159"/>
      <c r="I24" s="160">
        <f t="shared" si="4"/>
        <v>245</v>
      </c>
      <c r="J24" s="329">
        <f t="shared" si="5"/>
        <v>614</v>
      </c>
      <c r="K24" s="155"/>
      <c r="L24" s="4">
        <v>196</v>
      </c>
      <c r="M24" s="4">
        <v>173</v>
      </c>
      <c r="N24" s="4">
        <v>245</v>
      </c>
      <c r="O24" s="4">
        <v>215</v>
      </c>
      <c r="P24" s="4">
        <v>152</v>
      </c>
      <c r="Q24" s="10">
        <f t="shared" si="8"/>
        <v>981</v>
      </c>
      <c r="R24" s="16"/>
      <c r="S24" s="16"/>
      <c r="T24" s="16"/>
      <c r="U24" s="16"/>
      <c r="V24" s="16"/>
      <c r="W24" s="16"/>
      <c r="X24" s="56"/>
    </row>
    <row r="25" spans="1:24" x14ac:dyDescent="0.3">
      <c r="A25" s="9" t="s">
        <v>202</v>
      </c>
      <c r="B25" s="11">
        <v>22</v>
      </c>
      <c r="C25" s="8"/>
      <c r="D25" s="6">
        <f t="shared" si="0"/>
        <v>980</v>
      </c>
      <c r="E25" s="6">
        <f>COUNT(L25,M25,N25,O25,P25,#REF!,R25,T25,V25,Y25,AA25, AC25, AE25)</f>
        <v>5</v>
      </c>
      <c r="F25" s="7">
        <f t="shared" si="1"/>
        <v>196</v>
      </c>
      <c r="G25" s="159"/>
      <c r="H25" s="159"/>
      <c r="I25" s="160">
        <f t="shared" si="4"/>
        <v>204</v>
      </c>
      <c r="J25" s="329">
        <f t="shared" si="5"/>
        <v>583</v>
      </c>
      <c r="K25" s="155"/>
      <c r="L25" s="4">
        <v>204</v>
      </c>
      <c r="M25" s="4">
        <v>186</v>
      </c>
      <c r="N25" s="4">
        <v>193</v>
      </c>
      <c r="O25" s="4">
        <v>202</v>
      </c>
      <c r="P25" s="4">
        <v>195</v>
      </c>
      <c r="Q25" s="10">
        <f t="shared" si="8"/>
        <v>980</v>
      </c>
      <c r="R25" s="16"/>
      <c r="S25" s="16"/>
      <c r="T25" s="16"/>
      <c r="U25" s="16"/>
      <c r="V25" s="16"/>
      <c r="W25" s="16"/>
      <c r="X25" s="56"/>
    </row>
    <row r="26" spans="1:24" x14ac:dyDescent="0.3">
      <c r="A26" s="9" t="s">
        <v>667</v>
      </c>
      <c r="B26" s="11">
        <v>23</v>
      </c>
      <c r="C26" s="8"/>
      <c r="D26" s="6">
        <f t="shared" si="0"/>
        <v>980</v>
      </c>
      <c r="E26" s="6">
        <f>COUNT(L26,M26,N26,O26,P26,#REF!,R26,T26,V26,Y26,AA26, AC26, AE26)</f>
        <v>5</v>
      </c>
      <c r="F26" s="7">
        <f t="shared" si="1"/>
        <v>196</v>
      </c>
      <c r="G26" s="159"/>
      <c r="H26" s="159"/>
      <c r="I26" s="160">
        <f t="shared" si="4"/>
        <v>245</v>
      </c>
      <c r="J26" s="329">
        <f t="shared" si="5"/>
        <v>650</v>
      </c>
      <c r="K26" s="155"/>
      <c r="L26" s="4">
        <v>209</v>
      </c>
      <c r="M26" s="4">
        <v>245</v>
      </c>
      <c r="N26" s="4">
        <v>196</v>
      </c>
      <c r="O26" s="4">
        <v>152</v>
      </c>
      <c r="P26" s="4">
        <v>178</v>
      </c>
      <c r="Q26" s="10">
        <f t="shared" si="8"/>
        <v>980</v>
      </c>
      <c r="R26" s="16"/>
      <c r="S26" s="16"/>
      <c r="T26" s="16"/>
      <c r="U26" s="16"/>
      <c r="V26" s="16"/>
      <c r="W26" s="16"/>
      <c r="X26" s="56"/>
    </row>
    <row r="27" spans="1:24" x14ac:dyDescent="0.3">
      <c r="A27" s="9" t="s">
        <v>276</v>
      </c>
      <c r="B27" s="11">
        <v>24</v>
      </c>
      <c r="C27" s="8"/>
      <c r="D27" s="6">
        <f t="shared" si="0"/>
        <v>974</v>
      </c>
      <c r="E27" s="6">
        <f>COUNT(L27,M27,N27,O27,P27,#REF!,R27,T27,V27,Y27,AA27, AC27, AE27)</f>
        <v>5</v>
      </c>
      <c r="F27" s="7">
        <f t="shared" si="1"/>
        <v>194.8</v>
      </c>
      <c r="G27" s="159"/>
      <c r="H27" s="159"/>
      <c r="I27" s="160">
        <f t="shared" si="4"/>
        <v>227</v>
      </c>
      <c r="J27" s="329">
        <f t="shared" si="5"/>
        <v>558</v>
      </c>
      <c r="K27" s="155"/>
      <c r="L27" s="4">
        <v>162</v>
      </c>
      <c r="M27" s="4">
        <v>169</v>
      </c>
      <c r="N27" s="4">
        <v>227</v>
      </c>
      <c r="O27" s="4">
        <v>212</v>
      </c>
      <c r="P27" s="4">
        <v>204</v>
      </c>
      <c r="Q27" s="10">
        <f t="shared" si="8"/>
        <v>974</v>
      </c>
      <c r="R27" s="16"/>
      <c r="S27" s="16"/>
      <c r="T27" s="16"/>
      <c r="U27" s="16"/>
      <c r="V27" s="16"/>
      <c r="W27" s="16"/>
      <c r="X27" s="56"/>
    </row>
    <row r="28" spans="1:24" x14ac:dyDescent="0.3">
      <c r="A28" s="9" t="s">
        <v>999</v>
      </c>
      <c r="B28" s="11">
        <v>25</v>
      </c>
      <c r="C28" s="8"/>
      <c r="D28" s="6">
        <f t="shared" si="0"/>
        <v>939</v>
      </c>
      <c r="E28" s="6">
        <f>COUNT(L28,M28,N28,O28,P28,#REF!,R28,T28,V28,Y28,AA28, AC28, AE28)</f>
        <v>5</v>
      </c>
      <c r="F28" s="7">
        <f t="shared" si="1"/>
        <v>187.8</v>
      </c>
      <c r="G28" s="159"/>
      <c r="H28" s="159"/>
      <c r="I28" s="160">
        <f t="shared" si="4"/>
        <v>211</v>
      </c>
      <c r="J28" s="329">
        <f t="shared" si="5"/>
        <v>569</v>
      </c>
      <c r="K28" s="155"/>
      <c r="L28" s="4">
        <v>168</v>
      </c>
      <c r="M28" s="4">
        <v>193</v>
      </c>
      <c r="N28" s="4">
        <v>208</v>
      </c>
      <c r="O28" s="4">
        <v>159</v>
      </c>
      <c r="P28" s="4">
        <v>211</v>
      </c>
      <c r="Q28" s="10">
        <f t="shared" si="8"/>
        <v>939</v>
      </c>
      <c r="R28" s="16"/>
      <c r="S28" s="16"/>
      <c r="T28" s="16"/>
      <c r="U28" s="16"/>
      <c r="V28" s="16"/>
      <c r="W28" s="16"/>
      <c r="X28" s="56"/>
    </row>
    <row r="29" spans="1:24" x14ac:dyDescent="0.3">
      <c r="A29" s="9" t="s">
        <v>144</v>
      </c>
      <c r="B29" s="11">
        <v>26</v>
      </c>
      <c r="C29" s="8"/>
      <c r="D29" s="6">
        <f t="shared" si="0"/>
        <v>932</v>
      </c>
      <c r="E29" s="6">
        <f>COUNT(L29,M29,N29,O29,P29,#REF!,R29,T29,V29,Y29,AA29, AC29, AE29)</f>
        <v>5</v>
      </c>
      <c r="F29" s="7">
        <f t="shared" si="1"/>
        <v>186.4</v>
      </c>
      <c r="G29" s="159"/>
      <c r="H29" s="159"/>
      <c r="I29" s="160">
        <f t="shared" si="4"/>
        <v>203</v>
      </c>
      <c r="J29" s="329">
        <f t="shared" si="5"/>
        <v>554</v>
      </c>
      <c r="K29" s="155"/>
      <c r="L29" s="4">
        <v>201</v>
      </c>
      <c r="M29" s="4">
        <v>194</v>
      </c>
      <c r="N29" s="4">
        <v>159</v>
      </c>
      <c r="O29" s="4">
        <v>203</v>
      </c>
      <c r="P29" s="4">
        <v>175</v>
      </c>
      <c r="Q29" s="10">
        <f t="shared" si="8"/>
        <v>932</v>
      </c>
      <c r="R29" s="16"/>
      <c r="S29" s="16"/>
      <c r="T29" s="16"/>
      <c r="U29" s="16"/>
      <c r="V29" s="16"/>
      <c r="W29" s="16"/>
      <c r="X29" s="56"/>
    </row>
    <row r="30" spans="1:24" x14ac:dyDescent="0.3">
      <c r="A30" s="9" t="s">
        <v>246</v>
      </c>
      <c r="B30" s="11">
        <v>27</v>
      </c>
      <c r="C30" s="8"/>
      <c r="D30" s="6">
        <f t="shared" si="0"/>
        <v>928</v>
      </c>
      <c r="E30" s="6">
        <f>COUNT(L30,M30,N30,O30,P30,#REF!,R30,T30,V30,Y30,AA30, AC30, AE30)</f>
        <v>5</v>
      </c>
      <c r="F30" s="7">
        <f t="shared" si="1"/>
        <v>185.6</v>
      </c>
      <c r="G30" s="159"/>
      <c r="H30" s="159"/>
      <c r="I30" s="160">
        <f t="shared" si="4"/>
        <v>231</v>
      </c>
      <c r="J30" s="329">
        <f t="shared" si="5"/>
        <v>496</v>
      </c>
      <c r="K30" s="155"/>
      <c r="L30" s="4">
        <v>169</v>
      </c>
      <c r="M30" s="4">
        <v>145</v>
      </c>
      <c r="N30" s="4">
        <v>182</v>
      </c>
      <c r="O30" s="4">
        <v>231</v>
      </c>
      <c r="P30" s="4">
        <v>201</v>
      </c>
      <c r="Q30" s="10">
        <f t="shared" si="8"/>
        <v>928</v>
      </c>
      <c r="R30" s="16"/>
      <c r="S30" s="16"/>
      <c r="T30" s="16"/>
      <c r="U30" s="16"/>
      <c r="V30" s="16"/>
      <c r="W30" s="16"/>
      <c r="X30" s="56"/>
    </row>
    <row r="31" spans="1:24" x14ac:dyDescent="0.3">
      <c r="A31" s="9" t="s">
        <v>278</v>
      </c>
      <c r="B31" s="503">
        <v>28</v>
      </c>
      <c r="C31" s="8"/>
      <c r="D31" s="6">
        <f t="shared" si="0"/>
        <v>884</v>
      </c>
      <c r="E31" s="6">
        <f>COUNT(L31,M31,N31,O31,P31,#REF!,R31,T31,V31,Y31,AA31, AC31, AE31)</f>
        <v>5</v>
      </c>
      <c r="F31" s="7">
        <f t="shared" si="1"/>
        <v>176.8</v>
      </c>
      <c r="G31" s="159"/>
      <c r="H31" s="159"/>
      <c r="I31" s="160">
        <f t="shared" si="4"/>
        <v>193</v>
      </c>
      <c r="J31" s="329">
        <f t="shared" si="5"/>
        <v>510</v>
      </c>
      <c r="K31" s="155"/>
      <c r="L31" s="4">
        <v>158</v>
      </c>
      <c r="M31" s="4">
        <v>168</v>
      </c>
      <c r="N31" s="4">
        <v>184</v>
      </c>
      <c r="O31" s="4">
        <v>193</v>
      </c>
      <c r="P31" s="4">
        <v>181</v>
      </c>
      <c r="Q31" s="10">
        <f t="shared" si="8"/>
        <v>884</v>
      </c>
      <c r="R31" s="16"/>
      <c r="S31" s="16"/>
      <c r="T31" s="16"/>
      <c r="U31" s="16"/>
      <c r="V31" s="16"/>
      <c r="W31" s="16"/>
      <c r="X31" s="56"/>
    </row>
    <row r="32" spans="1:24" x14ac:dyDescent="0.3">
      <c r="A32" s="9" t="s">
        <v>113</v>
      </c>
      <c r="B32" s="503">
        <v>29</v>
      </c>
      <c r="C32" s="8"/>
      <c r="D32" s="6">
        <f t="shared" si="0"/>
        <v>882</v>
      </c>
      <c r="E32" s="6">
        <f>COUNT(L32,M32,N32,O32,P32,#REF!,R32,T32,V32,Y32,AA32, AC32, AE32)</f>
        <v>5</v>
      </c>
      <c r="F32" s="7">
        <f t="shared" si="1"/>
        <v>176.4</v>
      </c>
      <c r="G32" s="159"/>
      <c r="H32" s="159"/>
      <c r="I32" s="160">
        <f t="shared" si="4"/>
        <v>213</v>
      </c>
      <c r="J32" s="329">
        <f t="shared" si="5"/>
        <v>571</v>
      </c>
      <c r="K32" s="155"/>
      <c r="L32" s="4">
        <v>185</v>
      </c>
      <c r="M32" s="4">
        <v>213</v>
      </c>
      <c r="N32" s="4">
        <v>173</v>
      </c>
      <c r="O32" s="4">
        <v>179</v>
      </c>
      <c r="P32" s="4">
        <v>132</v>
      </c>
      <c r="Q32" s="10">
        <f t="shared" si="8"/>
        <v>882</v>
      </c>
      <c r="X32" s="19"/>
    </row>
    <row r="33" spans="1:37" x14ac:dyDescent="0.3">
      <c r="A33" s="9" t="s">
        <v>242</v>
      </c>
      <c r="B33" s="503">
        <v>30</v>
      </c>
      <c r="D33" s="6">
        <f t="shared" si="0"/>
        <v>880</v>
      </c>
      <c r="E33" s="6">
        <f>COUNT(L33,M33,N33,O33,P33,#REF!,R33,T33,V33,Y33,AA33, AC33, AE33)</f>
        <v>5</v>
      </c>
      <c r="F33" s="7">
        <f t="shared" si="1"/>
        <v>176</v>
      </c>
      <c r="G33" s="159"/>
      <c r="H33" s="159"/>
      <c r="I33" s="160">
        <f t="shared" si="4"/>
        <v>195</v>
      </c>
      <c r="J33" s="329">
        <f t="shared" si="5"/>
        <v>519</v>
      </c>
      <c r="K33" s="155"/>
      <c r="L33" s="4">
        <v>149</v>
      </c>
      <c r="M33" s="4">
        <v>184</v>
      </c>
      <c r="N33" s="4">
        <v>186</v>
      </c>
      <c r="O33" s="4">
        <v>195</v>
      </c>
      <c r="P33" s="4">
        <v>166</v>
      </c>
      <c r="Q33" s="10">
        <f t="shared" si="8"/>
        <v>880</v>
      </c>
    </row>
    <row r="34" spans="1:37" x14ac:dyDescent="0.3">
      <c r="A34" s="9" t="s">
        <v>2474</v>
      </c>
      <c r="B34" s="503">
        <v>31</v>
      </c>
      <c r="D34" s="6">
        <f t="shared" si="0"/>
        <v>859</v>
      </c>
      <c r="E34" s="6">
        <f>COUNT(L34,M34,N34,O34,P34,#REF!,R34,T34,V34,Y34,AA34, AC34, AE34)</f>
        <v>5</v>
      </c>
      <c r="F34" s="7">
        <f t="shared" si="1"/>
        <v>171.8</v>
      </c>
      <c r="G34" s="159"/>
      <c r="H34" s="159"/>
      <c r="I34" s="160">
        <f t="shared" si="4"/>
        <v>202</v>
      </c>
      <c r="J34" s="329">
        <f t="shared" si="5"/>
        <v>517</v>
      </c>
      <c r="K34" s="155"/>
      <c r="L34" s="4">
        <v>168</v>
      </c>
      <c r="M34" s="4">
        <v>147</v>
      </c>
      <c r="N34" s="4">
        <v>202</v>
      </c>
      <c r="O34" s="4">
        <v>168</v>
      </c>
      <c r="P34" s="4">
        <v>174</v>
      </c>
      <c r="Q34" s="10">
        <f>SUM(L34:P34)</f>
        <v>859</v>
      </c>
    </row>
    <row r="35" spans="1:37" x14ac:dyDescent="0.3">
      <c r="A35" s="9" t="s">
        <v>381</v>
      </c>
      <c r="B35" s="11">
        <v>32</v>
      </c>
      <c r="D35" s="6">
        <f t="shared" si="0"/>
        <v>847</v>
      </c>
      <c r="E35" s="6">
        <f>COUNT(L35,M35,N35,O35,P35,#REF!,R35,T35,V35,Y35,AA35, AC35, AE35)</f>
        <v>5</v>
      </c>
      <c r="F35" s="7">
        <f t="shared" si="1"/>
        <v>169.4</v>
      </c>
      <c r="G35" s="159"/>
      <c r="H35" s="159"/>
      <c r="I35" s="160">
        <f t="shared" si="4"/>
        <v>191</v>
      </c>
      <c r="J35" s="329">
        <f t="shared" si="5"/>
        <v>473</v>
      </c>
      <c r="K35" s="155"/>
      <c r="L35" s="4">
        <v>145</v>
      </c>
      <c r="M35" s="4">
        <v>159</v>
      </c>
      <c r="N35" s="4">
        <v>169</v>
      </c>
      <c r="O35" s="4">
        <v>191</v>
      </c>
      <c r="P35" s="4">
        <v>183</v>
      </c>
      <c r="Q35" s="10">
        <f t="shared" si="8"/>
        <v>847</v>
      </c>
    </row>
    <row r="36" spans="1:37" x14ac:dyDescent="0.3">
      <c r="A36" s="9" t="s">
        <v>163</v>
      </c>
      <c r="B36" s="11">
        <v>33</v>
      </c>
      <c r="D36" s="6">
        <f t="shared" si="0"/>
        <v>820</v>
      </c>
      <c r="E36" s="6">
        <f>COUNT(L36,M36,N36,O36,P36,#REF!,R36,T36,V36,Y36,AA36, AC36, AE36)</f>
        <v>5</v>
      </c>
      <c r="F36" s="7">
        <f t="shared" si="1"/>
        <v>164</v>
      </c>
      <c r="G36" s="159"/>
      <c r="H36" s="159"/>
      <c r="I36" s="160">
        <f t="shared" si="4"/>
        <v>180</v>
      </c>
      <c r="J36" s="329">
        <f t="shared" si="5"/>
        <v>463</v>
      </c>
      <c r="K36" s="155"/>
      <c r="L36" s="4">
        <v>141</v>
      </c>
      <c r="M36" s="4">
        <v>179</v>
      </c>
      <c r="N36" s="4">
        <v>143</v>
      </c>
      <c r="O36" s="4">
        <v>180</v>
      </c>
      <c r="P36" s="4">
        <v>177</v>
      </c>
      <c r="Q36" s="10">
        <f t="shared" si="8"/>
        <v>820</v>
      </c>
    </row>
    <row r="37" spans="1:37" x14ac:dyDescent="0.3">
      <c r="A37" s="9" t="s">
        <v>750</v>
      </c>
      <c r="B37" s="11">
        <v>34</v>
      </c>
      <c r="D37" s="6">
        <f t="shared" si="0"/>
        <v>800</v>
      </c>
      <c r="E37" s="6">
        <f>COUNT(L37,M37,N37,O37,P37,#REF!,R37,T37,V37,Y37,AA37, AC37, AE37)</f>
        <v>5</v>
      </c>
      <c r="F37" s="7">
        <f t="shared" si="1"/>
        <v>160</v>
      </c>
      <c r="G37" s="159"/>
      <c r="H37" s="159"/>
      <c r="I37" s="160">
        <f t="shared" si="4"/>
        <v>192</v>
      </c>
      <c r="J37" s="329">
        <f t="shared" si="5"/>
        <v>481</v>
      </c>
      <c r="K37" s="155"/>
      <c r="L37" s="4">
        <v>167</v>
      </c>
      <c r="M37" s="4">
        <v>127</v>
      </c>
      <c r="N37" s="4">
        <v>187</v>
      </c>
      <c r="O37" s="4">
        <v>192</v>
      </c>
      <c r="P37" s="4">
        <v>127</v>
      </c>
      <c r="Q37" s="10">
        <f t="shared" si="8"/>
        <v>800</v>
      </c>
    </row>
    <row r="38" spans="1:37" x14ac:dyDescent="0.3">
      <c r="A38" s="9" t="s">
        <v>414</v>
      </c>
      <c r="B38" s="11">
        <v>35</v>
      </c>
      <c r="D38" s="6">
        <f t="shared" si="0"/>
        <v>795</v>
      </c>
      <c r="E38" s="6">
        <f>COUNT(L38,M38,N38,O38,P38,#REF!,R38,T38,V38,Y38,AA38, AC38, AE38)</f>
        <v>5</v>
      </c>
      <c r="F38" s="7">
        <f t="shared" si="1"/>
        <v>159</v>
      </c>
      <c r="G38" s="159"/>
      <c r="H38" s="159"/>
      <c r="I38" s="160">
        <f t="shared" si="4"/>
        <v>181</v>
      </c>
      <c r="J38" s="329">
        <f t="shared" si="5"/>
        <v>486</v>
      </c>
      <c r="K38" s="155"/>
      <c r="L38" s="4">
        <v>181</v>
      </c>
      <c r="M38" s="4">
        <v>142</v>
      </c>
      <c r="N38" s="4">
        <v>163</v>
      </c>
      <c r="O38" s="4">
        <v>146</v>
      </c>
      <c r="P38" s="4">
        <v>163</v>
      </c>
      <c r="Q38" s="10">
        <f t="shared" si="8"/>
        <v>795</v>
      </c>
    </row>
    <row r="39" spans="1:37" x14ac:dyDescent="0.3">
      <c r="A39" s="9" t="s">
        <v>170</v>
      </c>
      <c r="B39" s="11">
        <v>36</v>
      </c>
      <c r="D39" s="6">
        <f t="shared" si="0"/>
        <v>782</v>
      </c>
      <c r="E39" s="6">
        <f>COUNT(L39,M39,N39,O39,P39,#REF!,R39,T39,V39,Y39,AA39, AC39, AE39)</f>
        <v>5</v>
      </c>
      <c r="F39" s="7">
        <f t="shared" si="1"/>
        <v>156.4</v>
      </c>
      <c r="G39" s="159"/>
      <c r="H39" s="159"/>
      <c r="I39" s="160">
        <f t="shared" si="4"/>
        <v>179</v>
      </c>
      <c r="J39" s="329">
        <f t="shared" si="5"/>
        <v>436</v>
      </c>
      <c r="K39" s="155"/>
      <c r="L39" s="4">
        <v>134</v>
      </c>
      <c r="M39" s="4">
        <v>146</v>
      </c>
      <c r="N39" s="4">
        <v>156</v>
      </c>
      <c r="O39" s="4">
        <v>179</v>
      </c>
      <c r="P39" s="4">
        <v>167</v>
      </c>
      <c r="Q39" s="10">
        <f t="shared" si="8"/>
        <v>782</v>
      </c>
    </row>
    <row r="40" spans="1:37" x14ac:dyDescent="0.3">
      <c r="D40" s="48">
        <f>SUM(D4:D39)</f>
        <v>46484</v>
      </c>
      <c r="E40" s="48">
        <f>SUM(E4:E39)</f>
        <v>230</v>
      </c>
      <c r="F40" s="49">
        <f>D40/E40</f>
        <v>202.10434782608695</v>
      </c>
      <c r="L40">
        <f>AVERAGE(L4:L39)</f>
        <v>190.69444444444446</v>
      </c>
      <c r="M40">
        <f>AVERAGE(M4:M39)</f>
        <v>196.66666666666666</v>
      </c>
      <c r="N40">
        <f>AVERAGE(N4:N39)</f>
        <v>207.80555555555554</v>
      </c>
      <c r="O40">
        <f>AVERAGE(O4:O39)</f>
        <v>204.58333333333334</v>
      </c>
      <c r="P40">
        <f>AVERAGE(P4:P39)</f>
        <v>196.69444444444446</v>
      </c>
      <c r="R40">
        <f>AVERAGE(R4:R39)</f>
        <v>215.57142857142858</v>
      </c>
      <c r="T40">
        <f>AVERAGE(T4:T39)</f>
        <v>217.85714285714286</v>
      </c>
      <c r="V40">
        <f>AVERAGE(V4:V39)</f>
        <v>202.14285714285714</v>
      </c>
    </row>
    <row r="41" spans="1:37" x14ac:dyDescent="0.3">
      <c r="A41" s="587" t="s">
        <v>2478</v>
      </c>
      <c r="B41" s="587"/>
      <c r="C41" s="587"/>
      <c r="D41" s="587"/>
      <c r="E41" s="587"/>
      <c r="F41" s="587"/>
      <c r="G41" s="587"/>
      <c r="H41" s="587"/>
      <c r="I41" s="587"/>
      <c r="J41" s="587"/>
      <c r="K41" s="587"/>
      <c r="L41" s="587"/>
      <c r="M41" s="587"/>
      <c r="N41" s="587"/>
      <c r="O41" s="587"/>
      <c r="P41" s="587"/>
      <c r="Q41" s="587"/>
      <c r="R41" s="587"/>
      <c r="S41" s="587"/>
      <c r="T41" s="587"/>
      <c r="U41" s="587"/>
      <c r="V41" s="587"/>
      <c r="W41" s="587"/>
      <c r="X41" s="587"/>
      <c r="Y41" s="587"/>
      <c r="Z41" s="587"/>
      <c r="AA41" s="587"/>
      <c r="AB41" s="587"/>
      <c r="AC41" s="587"/>
      <c r="AD41" s="587"/>
      <c r="AE41" s="587"/>
      <c r="AF41" s="587"/>
    </row>
    <row r="42" spans="1:37" x14ac:dyDescent="0.3">
      <c r="A42" s="587"/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101"/>
      <c r="AH42" s="101"/>
      <c r="AI42" s="101"/>
      <c r="AJ42" s="101"/>
      <c r="AK42" s="101"/>
    </row>
    <row r="43" spans="1:37" x14ac:dyDescent="0.3">
      <c r="A43" s="10" t="s">
        <v>0</v>
      </c>
      <c r="B43" s="10" t="s">
        <v>2</v>
      </c>
      <c r="C43" s="77">
        <f>SUM(C44:C50)</f>
        <v>515</v>
      </c>
      <c r="D43" s="11" t="s">
        <v>4</v>
      </c>
      <c r="E43" s="10" t="s">
        <v>5</v>
      </c>
      <c r="F43" s="10" t="s">
        <v>6</v>
      </c>
      <c r="G43" s="1" t="s">
        <v>23</v>
      </c>
      <c r="H43" s="1" t="s">
        <v>24</v>
      </c>
      <c r="I43" s="1" t="s">
        <v>25</v>
      </c>
      <c r="J43" s="1" t="s">
        <v>26</v>
      </c>
      <c r="K43" s="97" t="s">
        <v>11</v>
      </c>
      <c r="L43" s="10">
        <v>1</v>
      </c>
      <c r="M43" s="10">
        <v>2</v>
      </c>
      <c r="N43" s="10">
        <v>3</v>
      </c>
      <c r="O43" s="10">
        <v>4</v>
      </c>
      <c r="P43" s="10">
        <v>5</v>
      </c>
      <c r="Q43" s="10" t="s">
        <v>8</v>
      </c>
      <c r="R43" s="10">
        <v>6</v>
      </c>
      <c r="S43" s="10" t="s">
        <v>7</v>
      </c>
      <c r="T43" s="10">
        <v>7</v>
      </c>
      <c r="U43" s="10" t="s">
        <v>7</v>
      </c>
      <c r="V43" s="10">
        <v>8</v>
      </c>
      <c r="W43" s="10" t="s">
        <v>7</v>
      </c>
      <c r="X43" s="10" t="s">
        <v>8</v>
      </c>
      <c r="Y43" s="10">
        <v>9</v>
      </c>
      <c r="Z43" s="10"/>
      <c r="AA43" s="10">
        <v>10</v>
      </c>
      <c r="AB43" s="10"/>
      <c r="AC43" s="10">
        <v>11</v>
      </c>
      <c r="AD43" s="10"/>
      <c r="AE43" s="10">
        <v>12</v>
      </c>
      <c r="AF43" s="10"/>
      <c r="AG43" s="102"/>
      <c r="AH43" s="102"/>
      <c r="AI43" s="102"/>
      <c r="AJ43" s="102"/>
      <c r="AK43" s="102"/>
    </row>
    <row r="44" spans="1:37" x14ac:dyDescent="0.3">
      <c r="A44" s="17" t="s">
        <v>1015</v>
      </c>
      <c r="B44" s="10">
        <v>1</v>
      </c>
      <c r="C44" s="14">
        <v>200</v>
      </c>
      <c r="D44" s="314">
        <f t="shared" ref="D44:D77" si="9">SUM(L44:P44)+R44+T44+V44+Y44+AA44+AC44+AE44</f>
        <v>1648</v>
      </c>
      <c r="E44" s="97">
        <f>COUNT(L44,M44,N44,O44,P44,#REF!,R44,T44,V44,Y44,AA44,AC44,AE44)</f>
        <v>9</v>
      </c>
      <c r="F44" s="306">
        <f>D44/E44</f>
        <v>183.11111111111111</v>
      </c>
      <c r="G44" s="159">
        <f t="shared" ref="G44:G59" si="10">((SUM(S44+U44+W44))/30)+(COUNTIFS(Z44,"W")+(COUNTIFS(AB44,"W")+(COUNTIFS(AD44,"W")+(COUNTIFS(AF44,"W")))))</f>
        <v>3</v>
      </c>
      <c r="H44" s="159">
        <f t="shared" ref="H44:H59" si="11">(3-(SUM(S44+U44+W44)/30))+(COUNTIFS(Z44,"L"))+(COUNTIFS(AB44,"L"))+(COUNTIFS(AD44,"L"))+(COUNTIFS(AF44,"L"))</f>
        <v>1</v>
      </c>
      <c r="I44" s="52">
        <f t="shared" ref="I44:I77" si="12">MAX(L44,M44,N44,O44,P44,R44,T44,V44,Y44,AA44,AC44,AE44)</f>
        <v>220</v>
      </c>
      <c r="J44" s="329">
        <f t="shared" ref="J44:J77" si="13">MAX((SUM(L44:N44)), (SUM(R44,T44,V44)), (SUM(Y44,AA44,AC44)), (SUM(AA44,AC44,AE44)))</f>
        <v>575</v>
      </c>
      <c r="K44" s="331">
        <v>45</v>
      </c>
      <c r="L44" s="162">
        <v>217</v>
      </c>
      <c r="M44" s="162">
        <v>200</v>
      </c>
      <c r="N44" s="162">
        <v>158</v>
      </c>
      <c r="O44" s="162">
        <v>159</v>
      </c>
      <c r="P44" s="162">
        <v>171</v>
      </c>
      <c r="Q44" s="10">
        <f>SUM(L44:P44)+(K44*5)</f>
        <v>1130</v>
      </c>
      <c r="R44" s="162">
        <v>192</v>
      </c>
      <c r="S44" s="329">
        <v>0</v>
      </c>
      <c r="T44" s="162">
        <v>137</v>
      </c>
      <c r="U44" s="329">
        <v>30</v>
      </c>
      <c r="V44" s="162">
        <v>194</v>
      </c>
      <c r="W44" s="329">
        <v>30</v>
      </c>
      <c r="X44" s="10">
        <f>SUM(Q44:W44)+(K44*3)</f>
        <v>1848</v>
      </c>
      <c r="Y44" s="13"/>
      <c r="Z44" s="13"/>
      <c r="AA44" s="13"/>
      <c r="AB44" s="13"/>
      <c r="AC44" s="13"/>
      <c r="AD44" s="13"/>
      <c r="AE44" s="13">
        <v>220</v>
      </c>
      <c r="AF44" s="13" t="s">
        <v>23</v>
      </c>
    </row>
    <row r="45" spans="1:37" x14ac:dyDescent="0.3">
      <c r="A45" s="9" t="s">
        <v>175</v>
      </c>
      <c r="B45" s="10">
        <v>2</v>
      </c>
      <c r="C45" s="14">
        <v>100</v>
      </c>
      <c r="D45" s="314">
        <f t="shared" si="9"/>
        <v>1962</v>
      </c>
      <c r="E45" s="97">
        <f>COUNT(L45,M45,N45,O45,P45,#REF!,R45,T45,V45,Y45,AA45,AC45,AE45)</f>
        <v>10</v>
      </c>
      <c r="F45" s="306">
        <f t="shared" ref="F45:F78" si="14">D45/E45</f>
        <v>196.2</v>
      </c>
      <c r="G45" s="159">
        <f t="shared" si="10"/>
        <v>3</v>
      </c>
      <c r="H45" s="159">
        <f t="shared" si="11"/>
        <v>2</v>
      </c>
      <c r="I45" s="52">
        <f t="shared" si="12"/>
        <v>254</v>
      </c>
      <c r="J45" s="329">
        <f t="shared" si="13"/>
        <v>581</v>
      </c>
      <c r="K45" s="332">
        <v>18</v>
      </c>
      <c r="L45" s="162">
        <v>179</v>
      </c>
      <c r="M45" s="162">
        <v>187</v>
      </c>
      <c r="N45" s="162">
        <v>163</v>
      </c>
      <c r="O45" s="162">
        <v>166</v>
      </c>
      <c r="P45" s="162">
        <v>254</v>
      </c>
      <c r="Q45" s="10">
        <f>SUM(L45:P45)+(K45*5)</f>
        <v>1039</v>
      </c>
      <c r="R45" s="162">
        <v>224</v>
      </c>
      <c r="S45" s="329">
        <v>30</v>
      </c>
      <c r="T45" s="162">
        <v>163</v>
      </c>
      <c r="U45" s="329">
        <v>0</v>
      </c>
      <c r="V45" s="162">
        <v>194</v>
      </c>
      <c r="W45" s="329">
        <v>30</v>
      </c>
      <c r="X45" s="10">
        <f>SUM(Q45:W45)+(K45*3)</f>
        <v>1734</v>
      </c>
      <c r="Y45" s="13"/>
      <c r="Z45" s="13"/>
      <c r="AA45" s="13"/>
      <c r="AB45" s="13"/>
      <c r="AC45" s="13">
        <v>188</v>
      </c>
      <c r="AD45" s="13" t="s">
        <v>23</v>
      </c>
      <c r="AE45" s="13">
        <v>244</v>
      </c>
      <c r="AF45" s="13" t="s">
        <v>24</v>
      </c>
    </row>
    <row r="46" spans="1:37" x14ac:dyDescent="0.3">
      <c r="A46" s="9" t="s">
        <v>512</v>
      </c>
      <c r="B46" s="10">
        <v>3</v>
      </c>
      <c r="C46" s="14">
        <v>80</v>
      </c>
      <c r="D46" s="314">
        <f t="shared" si="9"/>
        <v>2074</v>
      </c>
      <c r="E46" s="97">
        <f>COUNT(L46,M46,N46,O46,P46,#REF!,R46,T46,V46,Y46,AA46,AC46,AE46)</f>
        <v>11</v>
      </c>
      <c r="F46" s="306">
        <f t="shared" si="14"/>
        <v>188.54545454545453</v>
      </c>
      <c r="G46" s="159">
        <f t="shared" si="10"/>
        <v>4</v>
      </c>
      <c r="H46" s="159">
        <f t="shared" si="11"/>
        <v>2</v>
      </c>
      <c r="I46" s="52">
        <f t="shared" si="12"/>
        <v>229</v>
      </c>
      <c r="J46" s="329">
        <f t="shared" si="13"/>
        <v>590</v>
      </c>
      <c r="K46" s="332">
        <v>18</v>
      </c>
      <c r="L46" s="162">
        <v>164</v>
      </c>
      <c r="M46" s="162">
        <v>223</v>
      </c>
      <c r="N46" s="162">
        <v>194</v>
      </c>
      <c r="O46" s="162">
        <v>182</v>
      </c>
      <c r="P46" s="162">
        <v>160</v>
      </c>
      <c r="Q46" s="10">
        <f>SUM(L46:P46)+(K46*5)</f>
        <v>1013</v>
      </c>
      <c r="R46" s="162">
        <v>229</v>
      </c>
      <c r="S46" s="329">
        <v>30</v>
      </c>
      <c r="T46" s="162">
        <v>158</v>
      </c>
      <c r="U46" s="329">
        <v>0</v>
      </c>
      <c r="V46" s="162">
        <v>203</v>
      </c>
      <c r="W46" s="329">
        <v>30</v>
      </c>
      <c r="X46" s="10">
        <f>SUM(Q46:W46)+(K46*3)</f>
        <v>1717</v>
      </c>
      <c r="Y46" s="13">
        <v>197</v>
      </c>
      <c r="Z46" s="13" t="s">
        <v>23</v>
      </c>
      <c r="AA46" s="329">
        <v>209</v>
      </c>
      <c r="AB46" s="329" t="s">
        <v>23</v>
      </c>
      <c r="AC46" s="329">
        <v>155</v>
      </c>
      <c r="AD46" s="329" t="s">
        <v>24</v>
      </c>
      <c r="AE46" s="330"/>
      <c r="AF46" s="330"/>
    </row>
    <row r="47" spans="1:37" x14ac:dyDescent="0.3">
      <c r="A47" s="9" t="s">
        <v>961</v>
      </c>
      <c r="B47" s="10">
        <v>4</v>
      </c>
      <c r="C47" s="14">
        <v>60</v>
      </c>
      <c r="D47" s="314">
        <f t="shared" si="9"/>
        <v>1603</v>
      </c>
      <c r="E47" s="97">
        <f>COUNT(L47,M47,N47,O47,P47,#REF!,R47,T47,V47,Y47,AA47,AC47,AE47)</f>
        <v>9</v>
      </c>
      <c r="F47" s="306">
        <f t="shared" si="14"/>
        <v>178.11111111111111</v>
      </c>
      <c r="G47" s="159">
        <f t="shared" si="10"/>
        <v>1</v>
      </c>
      <c r="H47" s="159">
        <f t="shared" si="11"/>
        <v>3</v>
      </c>
      <c r="I47" s="52">
        <f t="shared" si="12"/>
        <v>212</v>
      </c>
      <c r="J47" s="329">
        <f t="shared" si="13"/>
        <v>561</v>
      </c>
      <c r="K47" s="332">
        <v>31</v>
      </c>
      <c r="L47" s="162">
        <v>134</v>
      </c>
      <c r="M47" s="162">
        <v>209</v>
      </c>
      <c r="N47" s="162">
        <v>146</v>
      </c>
      <c r="O47" s="162">
        <v>204</v>
      </c>
      <c r="P47" s="162">
        <v>194</v>
      </c>
      <c r="Q47" s="10">
        <f>SUM(L47:P47)+(K47*5)</f>
        <v>1042</v>
      </c>
      <c r="R47" s="162">
        <v>212</v>
      </c>
      <c r="S47" s="329">
        <v>30</v>
      </c>
      <c r="T47" s="162">
        <v>192</v>
      </c>
      <c r="U47" s="329">
        <v>0</v>
      </c>
      <c r="V47" s="162">
        <v>157</v>
      </c>
      <c r="W47" s="329">
        <v>0</v>
      </c>
      <c r="X47" s="10">
        <f>SUM(Q47:W47)+(K47*3)</f>
        <v>1726</v>
      </c>
      <c r="Y47" s="13"/>
      <c r="Z47" s="13"/>
      <c r="AA47" s="329">
        <v>155</v>
      </c>
      <c r="AB47" s="329" t="s">
        <v>24</v>
      </c>
      <c r="AC47" s="330"/>
      <c r="AD47" s="330"/>
      <c r="AE47" s="330"/>
      <c r="AF47" s="330"/>
    </row>
    <row r="48" spans="1:37" x14ac:dyDescent="0.3">
      <c r="A48" s="9" t="s">
        <v>820</v>
      </c>
      <c r="B48" s="10">
        <v>5</v>
      </c>
      <c r="C48" s="62">
        <v>40</v>
      </c>
      <c r="D48" s="314">
        <f t="shared" si="9"/>
        <v>1643</v>
      </c>
      <c r="E48" s="97">
        <f>COUNT(L48,M48,N48,O48,P48,#REF!,R48,T48,V48,Y48,AA48,AC48,AE48)</f>
        <v>9</v>
      </c>
      <c r="F48" s="306">
        <f t="shared" si="14"/>
        <v>182.55555555555554</v>
      </c>
      <c r="G48" s="159">
        <f t="shared" si="10"/>
        <v>2</v>
      </c>
      <c r="H48" s="159">
        <f t="shared" si="11"/>
        <v>2</v>
      </c>
      <c r="I48" s="52">
        <f t="shared" si="12"/>
        <v>225</v>
      </c>
      <c r="J48" s="329">
        <f t="shared" si="13"/>
        <v>597</v>
      </c>
      <c r="K48" s="332">
        <v>21</v>
      </c>
      <c r="L48" s="162">
        <v>222</v>
      </c>
      <c r="M48" s="162">
        <v>157</v>
      </c>
      <c r="N48" s="162">
        <v>165</v>
      </c>
      <c r="O48" s="162">
        <v>176</v>
      </c>
      <c r="P48" s="162">
        <v>176</v>
      </c>
      <c r="Q48" s="10">
        <f>SUM(L48:P48)+(K48*5)</f>
        <v>1001</v>
      </c>
      <c r="R48" s="162">
        <v>196</v>
      </c>
      <c r="S48" s="329">
        <v>0</v>
      </c>
      <c r="T48" s="162">
        <v>225</v>
      </c>
      <c r="U48" s="329">
        <v>30</v>
      </c>
      <c r="V48" s="162">
        <v>176</v>
      </c>
      <c r="W48" s="329">
        <v>30</v>
      </c>
      <c r="X48" s="10">
        <f>SUM(Q48:W48)+(K48*3)</f>
        <v>1721</v>
      </c>
      <c r="Y48" s="329">
        <v>150</v>
      </c>
      <c r="Z48" s="329" t="s">
        <v>24</v>
      </c>
      <c r="AA48" s="330"/>
      <c r="AB48" s="330"/>
      <c r="AC48" s="330"/>
      <c r="AD48" s="330"/>
      <c r="AE48" s="330"/>
      <c r="AF48" s="330"/>
    </row>
    <row r="49" spans="1:32" x14ac:dyDescent="0.3">
      <c r="A49" s="9" t="s">
        <v>797</v>
      </c>
      <c r="B49" s="10">
        <v>6</v>
      </c>
      <c r="C49" s="62">
        <v>35</v>
      </c>
      <c r="D49" s="314">
        <f t="shared" si="9"/>
        <v>1224</v>
      </c>
      <c r="E49" s="97">
        <f>COUNT(L49,M49,N49,O49,P49,#REF!,R49,T49,V49,Y49,AA49,AC49,AE49)</f>
        <v>8</v>
      </c>
      <c r="F49" s="306">
        <f t="shared" si="14"/>
        <v>153</v>
      </c>
      <c r="G49" s="159">
        <f t="shared" si="10"/>
        <v>2</v>
      </c>
      <c r="H49" s="159">
        <f t="shared" si="11"/>
        <v>1</v>
      </c>
      <c r="I49" s="52">
        <f t="shared" si="12"/>
        <v>175</v>
      </c>
      <c r="J49" s="329">
        <f t="shared" si="13"/>
        <v>485</v>
      </c>
      <c r="K49" s="332">
        <v>54</v>
      </c>
      <c r="L49" s="162">
        <v>169</v>
      </c>
      <c r="M49" s="162">
        <v>137</v>
      </c>
      <c r="N49" s="162">
        <v>128</v>
      </c>
      <c r="O49" s="162">
        <v>164</v>
      </c>
      <c r="P49" s="162">
        <v>141</v>
      </c>
      <c r="Q49" s="10">
        <f t="shared" ref="Q49:Q70" si="15">SUM(L49:P49)+(K49*5)</f>
        <v>1009</v>
      </c>
      <c r="R49" s="162">
        <v>175</v>
      </c>
      <c r="S49" s="329">
        <v>30</v>
      </c>
      <c r="T49" s="162">
        <v>161</v>
      </c>
      <c r="U49" s="329">
        <v>30</v>
      </c>
      <c r="V49" s="162">
        <v>149</v>
      </c>
      <c r="W49" s="329">
        <v>0</v>
      </c>
      <c r="X49" s="10">
        <f t="shared" ref="X49:X55" si="16">SUM(Q49:W49)+(K49*3)</f>
        <v>1716</v>
      </c>
      <c r="Y49" s="330"/>
      <c r="Z49" s="330"/>
      <c r="AA49" s="330"/>
      <c r="AB49" s="330"/>
      <c r="AC49" s="330"/>
      <c r="AD49" s="330"/>
      <c r="AE49" s="330"/>
      <c r="AF49" s="330"/>
    </row>
    <row r="50" spans="1:32" x14ac:dyDescent="0.3">
      <c r="A50" s="9" t="s">
        <v>1029</v>
      </c>
      <c r="B50" s="10">
        <v>7</v>
      </c>
      <c r="C50" s="578"/>
      <c r="D50" s="314">
        <f t="shared" si="9"/>
        <v>1170</v>
      </c>
      <c r="E50" s="97">
        <f>COUNT(L50,M50,N50,O50,P50,#REF!,R50,T50,V50,Y50,AA50,AC50,AE50)</f>
        <v>8</v>
      </c>
      <c r="F50" s="306">
        <f t="shared" si="14"/>
        <v>146.25</v>
      </c>
      <c r="G50" s="159">
        <f t="shared" si="10"/>
        <v>1</v>
      </c>
      <c r="H50" s="159">
        <f t="shared" si="11"/>
        <v>2</v>
      </c>
      <c r="I50" s="52">
        <f t="shared" si="12"/>
        <v>162</v>
      </c>
      <c r="J50" s="329">
        <f t="shared" si="13"/>
        <v>445</v>
      </c>
      <c r="K50" s="332">
        <v>64</v>
      </c>
      <c r="L50" s="162">
        <v>138</v>
      </c>
      <c r="M50" s="162">
        <v>157</v>
      </c>
      <c r="N50" s="162">
        <v>150</v>
      </c>
      <c r="O50" s="162">
        <v>162</v>
      </c>
      <c r="P50" s="162">
        <v>136</v>
      </c>
      <c r="Q50" s="10">
        <f t="shared" si="15"/>
        <v>1063</v>
      </c>
      <c r="R50" s="162">
        <v>150</v>
      </c>
      <c r="S50" s="329">
        <v>0</v>
      </c>
      <c r="T50" s="162">
        <v>132</v>
      </c>
      <c r="U50" s="329">
        <v>30</v>
      </c>
      <c r="V50" s="162">
        <v>145</v>
      </c>
      <c r="W50" s="329">
        <v>0</v>
      </c>
      <c r="X50" s="10">
        <f t="shared" si="16"/>
        <v>1712</v>
      </c>
      <c r="Y50" s="330"/>
      <c r="Z50" s="330"/>
      <c r="AA50" s="330"/>
      <c r="AB50" s="330"/>
      <c r="AC50" s="330"/>
      <c r="AD50" s="330"/>
      <c r="AE50" s="330"/>
      <c r="AF50" s="330"/>
    </row>
    <row r="51" spans="1:32" x14ac:dyDescent="0.3">
      <c r="A51" s="9" t="s">
        <v>748</v>
      </c>
      <c r="B51" s="10">
        <v>8</v>
      </c>
      <c r="C51" s="18"/>
      <c r="D51" s="314">
        <f t="shared" si="9"/>
        <v>1405</v>
      </c>
      <c r="E51" s="97">
        <f>COUNT(L51,M51,N51,O51,P51,#REF!,R51,T51,V51,Y51,AA51,AC51,AE51)</f>
        <v>8</v>
      </c>
      <c r="F51" s="306">
        <f t="shared" si="14"/>
        <v>175.625</v>
      </c>
      <c r="G51" s="159">
        <f t="shared" si="10"/>
        <v>2</v>
      </c>
      <c r="H51" s="159">
        <f t="shared" si="11"/>
        <v>1</v>
      </c>
      <c r="I51" s="52">
        <f t="shared" si="12"/>
        <v>235</v>
      </c>
      <c r="J51" s="329">
        <f t="shared" si="13"/>
        <v>528</v>
      </c>
      <c r="K51" s="332">
        <v>27</v>
      </c>
      <c r="L51" s="162">
        <v>148</v>
      </c>
      <c r="M51" s="162">
        <v>188</v>
      </c>
      <c r="N51" s="162">
        <v>171</v>
      </c>
      <c r="O51" s="162">
        <v>155</v>
      </c>
      <c r="P51" s="162">
        <v>215</v>
      </c>
      <c r="Q51" s="10">
        <f t="shared" si="15"/>
        <v>1012</v>
      </c>
      <c r="R51" s="162">
        <v>235</v>
      </c>
      <c r="S51" s="329">
        <v>30</v>
      </c>
      <c r="T51" s="162">
        <v>155</v>
      </c>
      <c r="U51" s="329">
        <v>30</v>
      </c>
      <c r="V51" s="162">
        <v>138</v>
      </c>
      <c r="W51" s="329">
        <v>0</v>
      </c>
      <c r="X51" s="10">
        <f t="shared" si="16"/>
        <v>1681</v>
      </c>
      <c r="Y51" s="330"/>
      <c r="Z51" s="330"/>
      <c r="AA51" s="330"/>
      <c r="AB51" s="330"/>
      <c r="AC51" s="330"/>
      <c r="AD51" s="330"/>
      <c r="AE51" s="330"/>
      <c r="AF51" s="330"/>
    </row>
    <row r="52" spans="1:32" x14ac:dyDescent="0.3">
      <c r="A52" s="9" t="s">
        <v>2475</v>
      </c>
      <c r="B52" s="434">
        <v>9</v>
      </c>
      <c r="C52" s="18"/>
      <c r="D52" s="314">
        <f t="shared" si="9"/>
        <v>1239</v>
      </c>
      <c r="E52" s="97">
        <f>COUNT(L52,M52,N52,O52,P52,#REF!,R52,T52,V52,Y52,AA52,AC52,AE52)</f>
        <v>8</v>
      </c>
      <c r="F52" s="306">
        <f t="shared" si="14"/>
        <v>154.875</v>
      </c>
      <c r="G52" s="159">
        <f t="shared" si="10"/>
        <v>2</v>
      </c>
      <c r="H52" s="159">
        <f t="shared" si="11"/>
        <v>1</v>
      </c>
      <c r="I52" s="52">
        <f t="shared" si="12"/>
        <v>178</v>
      </c>
      <c r="J52" s="329">
        <f t="shared" si="13"/>
        <v>465</v>
      </c>
      <c r="K52" s="332">
        <v>45</v>
      </c>
      <c r="L52" s="162">
        <v>148</v>
      </c>
      <c r="M52" s="162">
        <v>160</v>
      </c>
      <c r="N52" s="162">
        <v>157</v>
      </c>
      <c r="O52" s="162">
        <v>164</v>
      </c>
      <c r="P52" s="162">
        <v>158</v>
      </c>
      <c r="Q52" s="10">
        <f t="shared" si="15"/>
        <v>1012</v>
      </c>
      <c r="R52" s="162">
        <v>178</v>
      </c>
      <c r="S52" s="329">
        <v>30</v>
      </c>
      <c r="T52" s="162">
        <v>119</v>
      </c>
      <c r="U52" s="329">
        <v>0</v>
      </c>
      <c r="V52" s="162">
        <v>155</v>
      </c>
      <c r="W52" s="329">
        <v>30</v>
      </c>
      <c r="X52" s="10">
        <f t="shared" si="16"/>
        <v>1659</v>
      </c>
      <c r="Y52" s="330"/>
      <c r="Z52" s="330"/>
      <c r="AA52" s="330"/>
      <c r="AB52" s="330"/>
      <c r="AC52" s="330"/>
      <c r="AD52" s="330"/>
      <c r="AE52" s="330"/>
      <c r="AF52" s="330"/>
    </row>
    <row r="53" spans="1:32" x14ac:dyDescent="0.3">
      <c r="A53" s="9" t="s">
        <v>105</v>
      </c>
      <c r="B53" s="434">
        <v>10</v>
      </c>
      <c r="C53" s="18"/>
      <c r="D53" s="314">
        <f t="shared" si="9"/>
        <v>1388</v>
      </c>
      <c r="E53" s="97">
        <f>COUNT(L53,M53,N53,O53,P53,#REF!,R53,T53,V53,Y53,AA53,AC53,AE53)</f>
        <v>8</v>
      </c>
      <c r="F53" s="306">
        <f t="shared" si="14"/>
        <v>173.5</v>
      </c>
      <c r="G53" s="159">
        <f t="shared" si="10"/>
        <v>1</v>
      </c>
      <c r="H53" s="159">
        <f t="shared" si="11"/>
        <v>2</v>
      </c>
      <c r="I53" s="52">
        <f t="shared" si="12"/>
        <v>200</v>
      </c>
      <c r="J53" s="329">
        <f t="shared" si="13"/>
        <v>539</v>
      </c>
      <c r="K53" s="332">
        <v>28</v>
      </c>
      <c r="L53" s="162">
        <v>183</v>
      </c>
      <c r="M53" s="162">
        <v>180</v>
      </c>
      <c r="N53" s="162">
        <v>176</v>
      </c>
      <c r="O53" s="162">
        <v>140</v>
      </c>
      <c r="P53" s="162">
        <v>182</v>
      </c>
      <c r="Q53" s="10">
        <f t="shared" si="15"/>
        <v>1001</v>
      </c>
      <c r="R53" s="162">
        <v>183</v>
      </c>
      <c r="S53" s="329">
        <v>0</v>
      </c>
      <c r="T53" s="162">
        <v>200</v>
      </c>
      <c r="U53" s="329">
        <v>30</v>
      </c>
      <c r="V53" s="162">
        <v>144</v>
      </c>
      <c r="W53" s="329">
        <v>0</v>
      </c>
      <c r="X53" s="10">
        <f t="shared" si="16"/>
        <v>1642</v>
      </c>
      <c r="Y53" s="330"/>
      <c r="Z53" s="330"/>
      <c r="AA53" s="330"/>
      <c r="AB53" s="330"/>
      <c r="AC53" s="330"/>
      <c r="AD53" s="330"/>
      <c r="AE53" s="330"/>
      <c r="AF53" s="330"/>
    </row>
    <row r="54" spans="1:32" x14ac:dyDescent="0.3">
      <c r="A54" s="9" t="s">
        <v>534</v>
      </c>
      <c r="B54" s="434">
        <v>11</v>
      </c>
      <c r="C54" s="330"/>
      <c r="D54" s="314">
        <f t="shared" si="9"/>
        <v>1363</v>
      </c>
      <c r="E54" s="97">
        <f>COUNT(L54,M54,N54,O54,P54,#REF!,R54,T54,V54,Y54,AA54,AC54,AE54)</f>
        <v>8</v>
      </c>
      <c r="F54" s="306">
        <f t="shared" si="14"/>
        <v>170.375</v>
      </c>
      <c r="G54" s="159">
        <f t="shared" si="10"/>
        <v>2</v>
      </c>
      <c r="H54" s="159">
        <f t="shared" si="11"/>
        <v>1</v>
      </c>
      <c r="I54" s="52">
        <f t="shared" si="12"/>
        <v>209</v>
      </c>
      <c r="J54" s="329">
        <f t="shared" si="13"/>
        <v>514</v>
      </c>
      <c r="K54" s="332">
        <v>27</v>
      </c>
      <c r="L54" s="162">
        <v>165</v>
      </c>
      <c r="M54" s="162">
        <v>176</v>
      </c>
      <c r="N54" s="162">
        <v>173</v>
      </c>
      <c r="O54" s="162">
        <v>209</v>
      </c>
      <c r="P54" s="162">
        <v>178</v>
      </c>
      <c r="Q54" s="10">
        <f t="shared" si="15"/>
        <v>1036</v>
      </c>
      <c r="R54" s="162">
        <v>204</v>
      </c>
      <c r="S54" s="329">
        <v>30</v>
      </c>
      <c r="T54" s="162">
        <v>109</v>
      </c>
      <c r="U54" s="329">
        <v>0</v>
      </c>
      <c r="V54" s="162">
        <v>149</v>
      </c>
      <c r="W54" s="329">
        <v>30</v>
      </c>
      <c r="X54" s="10">
        <f t="shared" si="16"/>
        <v>1639</v>
      </c>
      <c r="Y54" s="330"/>
      <c r="Z54" s="330"/>
      <c r="AA54" s="330"/>
      <c r="AB54" s="330"/>
      <c r="AC54" s="330"/>
      <c r="AD54" s="330"/>
      <c r="AE54" s="330"/>
      <c r="AF54" s="330"/>
    </row>
    <row r="55" spans="1:32" x14ac:dyDescent="0.3">
      <c r="A55" s="9" t="s">
        <v>384</v>
      </c>
      <c r="B55" s="434">
        <v>12</v>
      </c>
      <c r="C55" s="330"/>
      <c r="D55" s="314">
        <f t="shared" si="9"/>
        <v>1439</v>
      </c>
      <c r="E55" s="97">
        <f>COUNT(L55,M55,N55,O55,P55,#REF!,R55,T55,V55,Y55,AA55,AC55,AE55)</f>
        <v>8</v>
      </c>
      <c r="F55" s="306">
        <f t="shared" si="14"/>
        <v>179.875</v>
      </c>
      <c r="G55" s="159">
        <f t="shared" si="10"/>
        <v>0</v>
      </c>
      <c r="H55" s="159">
        <f t="shared" si="11"/>
        <v>3</v>
      </c>
      <c r="I55" s="52">
        <f t="shared" si="12"/>
        <v>206</v>
      </c>
      <c r="J55" s="329">
        <f t="shared" si="13"/>
        <v>536</v>
      </c>
      <c r="K55" s="332">
        <v>25</v>
      </c>
      <c r="L55" s="162">
        <v>206</v>
      </c>
      <c r="M55" s="162">
        <v>180</v>
      </c>
      <c r="N55" s="162">
        <v>150</v>
      </c>
      <c r="O55" s="162">
        <v>183</v>
      </c>
      <c r="P55" s="162">
        <v>194</v>
      </c>
      <c r="Q55" s="10">
        <f t="shared" si="15"/>
        <v>1038</v>
      </c>
      <c r="R55" s="162">
        <v>191</v>
      </c>
      <c r="S55" s="329">
        <v>0</v>
      </c>
      <c r="T55" s="162">
        <v>195</v>
      </c>
      <c r="U55" s="329">
        <v>0</v>
      </c>
      <c r="V55" s="162">
        <v>140</v>
      </c>
      <c r="W55" s="329">
        <v>0</v>
      </c>
      <c r="X55" s="10">
        <f t="shared" si="16"/>
        <v>1639</v>
      </c>
      <c r="Y55" s="330"/>
      <c r="Z55" s="330"/>
      <c r="AA55" s="330"/>
      <c r="AB55" s="330"/>
      <c r="AC55" s="330"/>
      <c r="AD55" s="330"/>
      <c r="AE55" s="330"/>
      <c r="AF55" s="330"/>
    </row>
    <row r="56" spans="1:32" x14ac:dyDescent="0.3">
      <c r="A56" s="9" t="s">
        <v>249</v>
      </c>
      <c r="B56" s="434">
        <v>13</v>
      </c>
      <c r="C56" s="330"/>
      <c r="D56" s="314">
        <f t="shared" si="9"/>
        <v>1460</v>
      </c>
      <c r="E56" s="97">
        <f>COUNT(L56,M56,N56,O56,P56,#REF!,R56,T56,V56,Y56,AA56,AC56,AE56)</f>
        <v>8</v>
      </c>
      <c r="F56" s="306">
        <f t="shared" si="14"/>
        <v>182.5</v>
      </c>
      <c r="G56" s="159">
        <f t="shared" si="10"/>
        <v>1</v>
      </c>
      <c r="H56" s="159">
        <f t="shared" si="11"/>
        <v>2</v>
      </c>
      <c r="I56" s="52">
        <f t="shared" si="12"/>
        <v>205</v>
      </c>
      <c r="J56" s="329">
        <f t="shared" si="13"/>
        <v>601</v>
      </c>
      <c r="K56" s="332">
        <v>18</v>
      </c>
      <c r="L56" s="162">
        <v>200</v>
      </c>
      <c r="M56" s="162">
        <v>205</v>
      </c>
      <c r="N56" s="162">
        <v>196</v>
      </c>
      <c r="O56" s="162">
        <v>165</v>
      </c>
      <c r="P56" s="162">
        <v>172</v>
      </c>
      <c r="Q56" s="10">
        <f t="shared" si="15"/>
        <v>1028</v>
      </c>
      <c r="R56" s="162">
        <v>182</v>
      </c>
      <c r="S56" s="329">
        <v>0</v>
      </c>
      <c r="T56" s="162">
        <v>149</v>
      </c>
      <c r="U56" s="329">
        <v>30</v>
      </c>
      <c r="V56" s="162">
        <v>191</v>
      </c>
      <c r="W56" s="329">
        <v>0</v>
      </c>
      <c r="X56" s="10">
        <f t="shared" ref="X56:X65" si="17">SUM(Q56:W56)+(K56*3)</f>
        <v>1634</v>
      </c>
      <c r="Y56" s="330"/>
      <c r="Z56" s="330"/>
      <c r="AA56" s="330"/>
      <c r="AB56" s="330"/>
      <c r="AC56" s="330"/>
      <c r="AD56" s="330"/>
      <c r="AE56" s="330"/>
      <c r="AF56" s="330"/>
    </row>
    <row r="57" spans="1:32" x14ac:dyDescent="0.3">
      <c r="A57" s="9" t="s">
        <v>2476</v>
      </c>
      <c r="B57" s="434">
        <v>14</v>
      </c>
      <c r="C57" s="330"/>
      <c r="D57" s="314">
        <f t="shared" si="9"/>
        <v>1142</v>
      </c>
      <c r="E57" s="97">
        <f>COUNT(L57,M57,N57,O57,P57,#REF!,R57,T57,V57,Y57,AA57,AC57,AE57)</f>
        <v>8</v>
      </c>
      <c r="F57" s="306">
        <f t="shared" si="14"/>
        <v>142.75</v>
      </c>
      <c r="G57" s="159">
        <f t="shared" si="10"/>
        <v>1</v>
      </c>
      <c r="H57" s="159">
        <f t="shared" si="11"/>
        <v>2</v>
      </c>
      <c r="I57" s="52">
        <f t="shared" si="12"/>
        <v>169</v>
      </c>
      <c r="J57" s="329">
        <f t="shared" si="13"/>
        <v>420</v>
      </c>
      <c r="K57" s="332">
        <v>56</v>
      </c>
      <c r="L57" s="162">
        <v>159</v>
      </c>
      <c r="M57" s="162">
        <v>133</v>
      </c>
      <c r="N57" s="162">
        <v>105</v>
      </c>
      <c r="O57" s="162">
        <v>169</v>
      </c>
      <c r="P57" s="162">
        <v>156</v>
      </c>
      <c r="Q57" s="10">
        <f t="shared" si="15"/>
        <v>1002</v>
      </c>
      <c r="R57" s="162">
        <v>150</v>
      </c>
      <c r="S57" s="329">
        <v>0</v>
      </c>
      <c r="T57" s="162">
        <v>108</v>
      </c>
      <c r="U57" s="329">
        <v>0</v>
      </c>
      <c r="V57" s="162">
        <v>162</v>
      </c>
      <c r="W57" s="329">
        <v>30</v>
      </c>
      <c r="X57" s="10">
        <f t="shared" si="17"/>
        <v>1620</v>
      </c>
      <c r="Y57" s="330"/>
      <c r="Z57" s="330"/>
      <c r="AA57" s="330"/>
      <c r="AB57" s="330"/>
      <c r="AC57" s="330"/>
      <c r="AD57" s="330"/>
      <c r="AE57" s="330"/>
      <c r="AF57" s="330"/>
    </row>
    <row r="58" spans="1:32" x14ac:dyDescent="0.3">
      <c r="A58" s="9" t="s">
        <v>178</v>
      </c>
      <c r="B58" s="434">
        <v>15</v>
      </c>
      <c r="C58" s="330"/>
      <c r="D58" s="314">
        <f t="shared" si="9"/>
        <v>881</v>
      </c>
      <c r="E58" s="97">
        <f>COUNT(L58,M58,N58,O58,P58,#REF!,R58,T58,V58,Y58,AA58,AC58,AE58)</f>
        <v>5</v>
      </c>
      <c r="F58" s="306">
        <f t="shared" si="14"/>
        <v>176.2</v>
      </c>
      <c r="G58" s="159">
        <f t="shared" si="10"/>
        <v>0</v>
      </c>
      <c r="H58" s="159">
        <f t="shared" si="11"/>
        <v>3</v>
      </c>
      <c r="I58" s="52">
        <f t="shared" si="12"/>
        <v>220</v>
      </c>
      <c r="J58" s="329">
        <f t="shared" si="13"/>
        <v>507</v>
      </c>
      <c r="K58" s="332">
        <v>19</v>
      </c>
      <c r="L58" s="162">
        <v>201</v>
      </c>
      <c r="M58" s="162">
        <v>138</v>
      </c>
      <c r="N58" s="162">
        <v>168</v>
      </c>
      <c r="O58" s="162">
        <v>154</v>
      </c>
      <c r="P58" s="162">
        <v>220</v>
      </c>
      <c r="Q58" s="10">
        <f t="shared" si="15"/>
        <v>976</v>
      </c>
      <c r="R58" s="335"/>
      <c r="S58" s="296"/>
      <c r="T58" s="335"/>
      <c r="U58" s="296"/>
      <c r="V58" s="335"/>
      <c r="W58" s="296"/>
      <c r="X58" s="440">
        <f t="shared" si="17"/>
        <v>1033</v>
      </c>
      <c r="Y58" s="330"/>
      <c r="Z58" s="330"/>
      <c r="AA58" s="330"/>
      <c r="AB58" s="330"/>
      <c r="AC58" s="330"/>
      <c r="AD58" s="330"/>
      <c r="AE58" s="330"/>
      <c r="AF58" s="330"/>
    </row>
    <row r="59" spans="1:32" x14ac:dyDescent="0.3">
      <c r="A59" s="9" t="s">
        <v>387</v>
      </c>
      <c r="B59" s="434">
        <v>16</v>
      </c>
      <c r="C59" s="330"/>
      <c r="D59" s="314">
        <f t="shared" si="9"/>
        <v>799</v>
      </c>
      <c r="E59" s="97">
        <f>COUNT(L59,M59,N59,O59,P59,#REF!,R59,T59,V59,Y59,AA59,AC59,AE59)</f>
        <v>5</v>
      </c>
      <c r="F59" s="306">
        <f t="shared" si="14"/>
        <v>159.80000000000001</v>
      </c>
      <c r="G59" s="159">
        <f t="shared" si="10"/>
        <v>0</v>
      </c>
      <c r="H59" s="159">
        <f t="shared" si="11"/>
        <v>3</v>
      </c>
      <c r="I59" s="52">
        <f t="shared" si="12"/>
        <v>219</v>
      </c>
      <c r="J59" s="329">
        <f t="shared" si="13"/>
        <v>406</v>
      </c>
      <c r="K59" s="332">
        <v>35</v>
      </c>
      <c r="L59" s="162">
        <v>167</v>
      </c>
      <c r="M59" s="162">
        <v>135</v>
      </c>
      <c r="N59" s="162">
        <v>104</v>
      </c>
      <c r="O59" s="162">
        <v>174</v>
      </c>
      <c r="P59" s="162">
        <v>219</v>
      </c>
      <c r="Q59" s="10">
        <f t="shared" si="15"/>
        <v>974</v>
      </c>
      <c r="R59" s="335"/>
      <c r="S59" s="296"/>
      <c r="T59" s="335"/>
      <c r="U59" s="296"/>
      <c r="V59" s="335"/>
      <c r="W59" s="296"/>
      <c r="X59" s="440">
        <f t="shared" si="17"/>
        <v>1079</v>
      </c>
      <c r="Y59" s="330"/>
      <c r="Z59" s="330"/>
      <c r="AA59" s="330"/>
      <c r="AB59" s="330"/>
      <c r="AC59" s="330"/>
      <c r="AD59" s="330"/>
      <c r="AE59" s="330"/>
      <c r="AF59" s="330"/>
    </row>
    <row r="60" spans="1:32" x14ac:dyDescent="0.3">
      <c r="A60" s="9" t="s">
        <v>281</v>
      </c>
      <c r="B60" s="434">
        <v>17</v>
      </c>
      <c r="C60" s="330"/>
      <c r="D60" s="314">
        <f t="shared" si="9"/>
        <v>789</v>
      </c>
      <c r="E60" s="97">
        <f>COUNT(L60,M60,N60,O60,P60,#REF!,R60,T60,V60,Y60,AA60,AC60,AE60)</f>
        <v>5</v>
      </c>
      <c r="F60" s="306">
        <f t="shared" si="14"/>
        <v>157.80000000000001</v>
      </c>
      <c r="G60" s="159"/>
      <c r="H60" s="159"/>
      <c r="I60" s="52">
        <f t="shared" si="12"/>
        <v>176</v>
      </c>
      <c r="J60" s="329">
        <f t="shared" si="13"/>
        <v>477</v>
      </c>
      <c r="K60" s="332">
        <v>37</v>
      </c>
      <c r="L60" s="162">
        <v>154</v>
      </c>
      <c r="M60" s="162">
        <v>147</v>
      </c>
      <c r="N60" s="162">
        <v>176</v>
      </c>
      <c r="O60" s="162">
        <v>148</v>
      </c>
      <c r="P60" s="162">
        <v>164</v>
      </c>
      <c r="Q60" s="10">
        <f t="shared" si="15"/>
        <v>974</v>
      </c>
      <c r="R60" s="335"/>
      <c r="S60" s="296"/>
      <c r="T60" s="335"/>
      <c r="U60" s="296"/>
      <c r="V60" s="335"/>
      <c r="W60" s="296"/>
      <c r="X60" s="56">
        <f t="shared" si="17"/>
        <v>1085</v>
      </c>
      <c r="Y60" s="330"/>
      <c r="Z60" s="330"/>
      <c r="AA60" s="330"/>
      <c r="AB60" s="330"/>
      <c r="AC60" s="330"/>
      <c r="AD60" s="330"/>
      <c r="AE60" s="330"/>
      <c r="AF60" s="330"/>
    </row>
    <row r="61" spans="1:32" x14ac:dyDescent="0.3">
      <c r="A61" s="9" t="s">
        <v>2477</v>
      </c>
      <c r="B61" s="434">
        <v>18</v>
      </c>
      <c r="C61" s="330"/>
      <c r="D61" s="314">
        <f t="shared" si="9"/>
        <v>845</v>
      </c>
      <c r="E61" s="97">
        <f>COUNT(L61,M61,N61,O61,P61,#REF!,R61,T61,V61,Y61,AA61,AC61,AE61)</f>
        <v>5</v>
      </c>
      <c r="F61" s="306">
        <f t="shared" si="14"/>
        <v>169</v>
      </c>
      <c r="G61" s="159"/>
      <c r="H61" s="159"/>
      <c r="I61" s="52">
        <f t="shared" si="12"/>
        <v>213</v>
      </c>
      <c r="J61" s="329">
        <f t="shared" si="13"/>
        <v>551</v>
      </c>
      <c r="K61" s="332">
        <v>25</v>
      </c>
      <c r="L61" s="162">
        <v>174</v>
      </c>
      <c r="M61" s="162">
        <v>164</v>
      </c>
      <c r="N61" s="162">
        <v>213</v>
      </c>
      <c r="O61" s="162">
        <v>160</v>
      </c>
      <c r="P61" s="162">
        <v>134</v>
      </c>
      <c r="Q61" s="10">
        <f t="shared" si="15"/>
        <v>970</v>
      </c>
      <c r="R61" s="335"/>
      <c r="S61" s="296"/>
      <c r="T61" s="335"/>
      <c r="U61" s="296"/>
      <c r="V61" s="335"/>
      <c r="W61" s="296"/>
      <c r="X61" s="56">
        <f t="shared" si="17"/>
        <v>1045</v>
      </c>
      <c r="Y61" s="330"/>
      <c r="Z61" s="330"/>
      <c r="AA61" s="330"/>
      <c r="AB61" s="330"/>
      <c r="AC61" s="330"/>
      <c r="AD61" s="330"/>
      <c r="AE61" s="330"/>
      <c r="AF61" s="330"/>
    </row>
    <row r="62" spans="1:32" x14ac:dyDescent="0.3">
      <c r="A62" s="9" t="s">
        <v>124</v>
      </c>
      <c r="B62" s="434">
        <v>19</v>
      </c>
      <c r="C62" s="330"/>
      <c r="D62" s="314">
        <f t="shared" si="9"/>
        <v>947</v>
      </c>
      <c r="E62" s="97">
        <f>COUNT(L62,M62,N62,O62,P62,#REF!,R62,T62,V62,Y62,AA62,AC62,AE62)</f>
        <v>5</v>
      </c>
      <c r="F62" s="306">
        <f t="shared" si="14"/>
        <v>189.4</v>
      </c>
      <c r="G62" s="159"/>
      <c r="H62" s="159"/>
      <c r="I62" s="52">
        <f t="shared" si="12"/>
        <v>227</v>
      </c>
      <c r="J62" s="329">
        <f t="shared" si="13"/>
        <v>591</v>
      </c>
      <c r="K62" s="332">
        <v>4</v>
      </c>
      <c r="L62" s="162">
        <v>158</v>
      </c>
      <c r="M62" s="162">
        <v>206</v>
      </c>
      <c r="N62" s="162">
        <v>227</v>
      </c>
      <c r="O62" s="162">
        <v>174</v>
      </c>
      <c r="P62" s="162">
        <v>182</v>
      </c>
      <c r="Q62" s="10">
        <f t="shared" si="15"/>
        <v>967</v>
      </c>
      <c r="R62" s="335"/>
      <c r="S62" s="296"/>
      <c r="T62" s="335"/>
      <c r="U62" s="296"/>
      <c r="V62" s="335"/>
      <c r="W62" s="296"/>
      <c r="X62" s="56">
        <f t="shared" si="17"/>
        <v>979</v>
      </c>
      <c r="Y62" s="330"/>
      <c r="Z62" s="330"/>
      <c r="AA62" s="330"/>
      <c r="AB62" s="330"/>
      <c r="AC62" s="330"/>
      <c r="AD62" s="330"/>
      <c r="AE62" s="330"/>
      <c r="AF62" s="330"/>
    </row>
    <row r="63" spans="1:32" x14ac:dyDescent="0.3">
      <c r="A63" s="9" t="s">
        <v>180</v>
      </c>
      <c r="B63" s="434">
        <v>20</v>
      </c>
      <c r="C63" s="330"/>
      <c r="D63" s="314">
        <f t="shared" si="9"/>
        <v>771</v>
      </c>
      <c r="E63" s="97">
        <f>COUNT(L63,M63,N63,O63,P63,#REF!,R63,T63,V63,Y63,AA63,AC63,AE63)</f>
        <v>5</v>
      </c>
      <c r="F63" s="306">
        <f t="shared" si="14"/>
        <v>154.19999999999999</v>
      </c>
      <c r="G63" s="159"/>
      <c r="H63" s="159"/>
      <c r="I63" s="52">
        <f t="shared" si="12"/>
        <v>194</v>
      </c>
      <c r="J63" s="329">
        <f t="shared" si="13"/>
        <v>478</v>
      </c>
      <c r="K63" s="332">
        <v>38</v>
      </c>
      <c r="L63" s="162">
        <v>130</v>
      </c>
      <c r="M63" s="162">
        <v>154</v>
      </c>
      <c r="N63" s="162">
        <v>194</v>
      </c>
      <c r="O63" s="162">
        <v>143</v>
      </c>
      <c r="P63" s="162">
        <v>150</v>
      </c>
      <c r="Q63" s="10">
        <f t="shared" si="15"/>
        <v>961</v>
      </c>
      <c r="R63" s="335"/>
      <c r="S63" s="296"/>
      <c r="T63" s="335"/>
      <c r="U63" s="296"/>
      <c r="V63" s="335"/>
      <c r="W63" s="296"/>
      <c r="X63" s="56">
        <f t="shared" si="17"/>
        <v>1075</v>
      </c>
      <c r="Y63" s="330"/>
      <c r="Z63" s="330"/>
      <c r="AA63" s="330"/>
      <c r="AB63" s="330"/>
      <c r="AC63" s="330"/>
      <c r="AD63" s="330"/>
      <c r="AE63" s="330"/>
      <c r="AF63" s="330"/>
    </row>
    <row r="64" spans="1:32" x14ac:dyDescent="0.3">
      <c r="A64" s="9" t="s">
        <v>171</v>
      </c>
      <c r="B64" s="434">
        <v>21</v>
      </c>
      <c r="C64" s="330"/>
      <c r="D64" s="314">
        <f t="shared" si="9"/>
        <v>766</v>
      </c>
      <c r="E64" s="97">
        <f>COUNT(L64,M64,N64,O64,P64,#REF!,R64,T64,V64,Y64,AA64,AC64,AE64)</f>
        <v>5</v>
      </c>
      <c r="F64" s="306">
        <f t="shared" si="14"/>
        <v>153.19999999999999</v>
      </c>
      <c r="G64" s="159"/>
      <c r="H64" s="159"/>
      <c r="I64" s="52">
        <f t="shared" si="12"/>
        <v>174</v>
      </c>
      <c r="J64" s="329">
        <f t="shared" si="13"/>
        <v>470</v>
      </c>
      <c r="K64" s="332">
        <v>38</v>
      </c>
      <c r="L64" s="162">
        <v>174</v>
      </c>
      <c r="M64" s="162">
        <v>170</v>
      </c>
      <c r="N64" s="162">
        <v>126</v>
      </c>
      <c r="O64" s="162">
        <v>171</v>
      </c>
      <c r="P64" s="162">
        <v>125</v>
      </c>
      <c r="Q64" s="10">
        <f t="shared" si="15"/>
        <v>956</v>
      </c>
      <c r="R64" s="335"/>
      <c r="S64" s="296"/>
      <c r="T64" s="335"/>
      <c r="U64" s="296"/>
      <c r="V64" s="335"/>
      <c r="W64" s="296"/>
      <c r="X64" s="56">
        <f t="shared" si="17"/>
        <v>1070</v>
      </c>
      <c r="Y64" s="330"/>
      <c r="Z64" s="330"/>
      <c r="AA64" s="330"/>
      <c r="AB64" s="330"/>
      <c r="AC64" s="330"/>
      <c r="AD64" s="330"/>
      <c r="AE64" s="330"/>
      <c r="AF64" s="330"/>
    </row>
    <row r="65" spans="1:41" x14ac:dyDescent="0.3">
      <c r="A65" s="9" t="s">
        <v>656</v>
      </c>
      <c r="B65" s="434">
        <v>22</v>
      </c>
      <c r="C65" s="330"/>
      <c r="D65" s="314">
        <f t="shared" si="9"/>
        <v>811</v>
      </c>
      <c r="E65" s="97">
        <f>COUNT(L65,M65,N65,O65,P65,#REF!,R65,T65,V65,Y65,AA65,AC65,AE65)</f>
        <v>5</v>
      </c>
      <c r="F65" s="306">
        <f t="shared" si="14"/>
        <v>162.19999999999999</v>
      </c>
      <c r="G65" s="159"/>
      <c r="H65" s="159"/>
      <c r="I65" s="52">
        <f t="shared" si="12"/>
        <v>188</v>
      </c>
      <c r="J65" s="329">
        <f t="shared" si="13"/>
        <v>483</v>
      </c>
      <c r="K65" s="332">
        <v>27</v>
      </c>
      <c r="L65" s="162">
        <v>159</v>
      </c>
      <c r="M65" s="162">
        <v>136</v>
      </c>
      <c r="N65" s="162">
        <v>188</v>
      </c>
      <c r="O65" s="162">
        <v>151</v>
      </c>
      <c r="P65" s="162">
        <v>177</v>
      </c>
      <c r="Q65" s="10">
        <f t="shared" si="15"/>
        <v>946</v>
      </c>
      <c r="R65" s="335"/>
      <c r="S65" s="296"/>
      <c r="T65" s="335"/>
      <c r="U65" s="296"/>
      <c r="V65" s="335"/>
      <c r="W65" s="296"/>
      <c r="X65" s="56">
        <f t="shared" si="17"/>
        <v>1027</v>
      </c>
      <c r="Y65" s="330"/>
      <c r="Z65" s="330"/>
      <c r="AA65" s="330"/>
      <c r="AB65" s="330"/>
      <c r="AC65" s="330"/>
      <c r="AD65" s="330"/>
      <c r="AE65" s="330"/>
      <c r="AF65" s="330"/>
    </row>
    <row r="66" spans="1:41" x14ac:dyDescent="0.3">
      <c r="A66" s="9" t="s">
        <v>730</v>
      </c>
      <c r="B66" s="434">
        <v>23</v>
      </c>
      <c r="C66" s="330"/>
      <c r="D66" s="314">
        <f t="shared" si="9"/>
        <v>754</v>
      </c>
      <c r="E66" s="97">
        <f>COUNT(L66,M66,N66,O66,P66,#REF!,R66,T66,V66,Y66,AA66,AC66,AE66)</f>
        <v>5</v>
      </c>
      <c r="F66" s="306">
        <f t="shared" si="14"/>
        <v>150.80000000000001</v>
      </c>
      <c r="G66" s="159"/>
      <c r="H66" s="159"/>
      <c r="I66" s="52">
        <f t="shared" si="12"/>
        <v>159</v>
      </c>
      <c r="J66" s="329">
        <f t="shared" si="13"/>
        <v>471</v>
      </c>
      <c r="K66" s="332">
        <v>38</v>
      </c>
      <c r="L66" s="162">
        <v>156</v>
      </c>
      <c r="M66" s="162">
        <v>156</v>
      </c>
      <c r="N66" s="162">
        <v>159</v>
      </c>
      <c r="O66" s="162">
        <v>144</v>
      </c>
      <c r="P66" s="162">
        <v>139</v>
      </c>
      <c r="Q66" s="10">
        <f>SUM(L66:P66)+(K66*5)</f>
        <v>944</v>
      </c>
      <c r="R66" s="96"/>
      <c r="S66" s="330"/>
      <c r="T66" s="96"/>
      <c r="U66" s="330"/>
      <c r="V66" s="96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</row>
    <row r="67" spans="1:41" x14ac:dyDescent="0.3">
      <c r="A67" s="9" t="s">
        <v>121</v>
      </c>
      <c r="B67" s="434">
        <v>24</v>
      </c>
      <c r="C67" s="330"/>
      <c r="D67" s="314">
        <f t="shared" si="9"/>
        <v>888</v>
      </c>
      <c r="E67" s="97">
        <f>COUNT(L67,M67,N67,O67,P67,#REF!,R67,T67,V67,Y67,AA67,AC67,AE67)</f>
        <v>5</v>
      </c>
      <c r="F67" s="306">
        <f t="shared" si="14"/>
        <v>177.6</v>
      </c>
      <c r="G67" s="159"/>
      <c r="H67" s="159"/>
      <c r="I67" s="52">
        <f t="shared" si="12"/>
        <v>198</v>
      </c>
      <c r="J67" s="329">
        <f t="shared" si="13"/>
        <v>520</v>
      </c>
      <c r="K67" s="332">
        <v>9</v>
      </c>
      <c r="L67" s="162">
        <v>190</v>
      </c>
      <c r="M67" s="162">
        <v>169</v>
      </c>
      <c r="N67" s="162">
        <v>161</v>
      </c>
      <c r="O67" s="162">
        <v>198</v>
      </c>
      <c r="P67" s="162">
        <v>170</v>
      </c>
      <c r="Q67" s="10">
        <f t="shared" si="15"/>
        <v>933</v>
      </c>
      <c r="R67" s="96"/>
      <c r="S67" s="330"/>
      <c r="T67" s="96"/>
      <c r="U67" s="330"/>
      <c r="V67" s="96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</row>
    <row r="68" spans="1:41" x14ac:dyDescent="0.3">
      <c r="A68" s="9" t="s">
        <v>511</v>
      </c>
      <c r="B68" s="434">
        <v>25</v>
      </c>
      <c r="C68" s="330"/>
      <c r="D68" s="314">
        <f t="shared" si="9"/>
        <v>863</v>
      </c>
      <c r="E68" s="97">
        <f>COUNT(L68,M68,N68,O68,P68,#REF!,R68,T68,V68,Y68,AA68,AC68,AE68)</f>
        <v>5</v>
      </c>
      <c r="F68" s="306">
        <f t="shared" si="14"/>
        <v>172.6</v>
      </c>
      <c r="G68" s="159"/>
      <c r="H68" s="159"/>
      <c r="I68" s="52">
        <f t="shared" si="12"/>
        <v>185</v>
      </c>
      <c r="J68" s="329">
        <f t="shared" si="13"/>
        <v>497</v>
      </c>
      <c r="K68" s="332">
        <v>14</v>
      </c>
      <c r="L68" s="162">
        <v>151</v>
      </c>
      <c r="M68" s="162">
        <v>185</v>
      </c>
      <c r="N68" s="162">
        <v>161</v>
      </c>
      <c r="O68" s="162">
        <v>185</v>
      </c>
      <c r="P68" s="162">
        <v>181</v>
      </c>
      <c r="Q68" s="10">
        <f t="shared" si="15"/>
        <v>933</v>
      </c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</row>
    <row r="69" spans="1:41" x14ac:dyDescent="0.3">
      <c r="A69" s="9" t="s">
        <v>507</v>
      </c>
      <c r="B69" s="434">
        <v>26</v>
      </c>
      <c r="C69" s="330"/>
      <c r="D69" s="314">
        <f t="shared" si="9"/>
        <v>826</v>
      </c>
      <c r="E69" s="97">
        <f>COUNT(L69,M69,N69,O69,P69,#REF!,R69,T69,V69,Y69,AA69,AC69,AE69)</f>
        <v>5</v>
      </c>
      <c r="F69" s="306">
        <f t="shared" si="14"/>
        <v>165.2</v>
      </c>
      <c r="G69" s="159"/>
      <c r="H69" s="159"/>
      <c r="I69" s="52">
        <f t="shared" si="12"/>
        <v>199</v>
      </c>
      <c r="J69" s="329">
        <f t="shared" si="13"/>
        <v>486</v>
      </c>
      <c r="K69" s="332">
        <v>21</v>
      </c>
      <c r="L69" s="162">
        <v>161</v>
      </c>
      <c r="M69" s="162">
        <v>126</v>
      </c>
      <c r="N69" s="162">
        <v>199</v>
      </c>
      <c r="O69" s="162">
        <v>154</v>
      </c>
      <c r="P69" s="162">
        <v>186</v>
      </c>
      <c r="Q69" s="10">
        <f t="shared" si="15"/>
        <v>931</v>
      </c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</row>
    <row r="70" spans="1:41" x14ac:dyDescent="0.3">
      <c r="A70" s="9" t="s">
        <v>311</v>
      </c>
      <c r="B70" s="434">
        <v>27</v>
      </c>
      <c r="C70" s="330"/>
      <c r="D70" s="314">
        <f t="shared" si="9"/>
        <v>751</v>
      </c>
      <c r="E70" s="97">
        <f>COUNT(L70,M70,N70,O70,P70,#REF!,R70,T70,V70,Y70,AA70,AC70,AE70)</f>
        <v>5</v>
      </c>
      <c r="F70" s="306">
        <f t="shared" si="14"/>
        <v>150.19999999999999</v>
      </c>
      <c r="G70" s="159"/>
      <c r="H70" s="159"/>
      <c r="I70" s="52">
        <f t="shared" si="12"/>
        <v>177</v>
      </c>
      <c r="J70" s="329">
        <f t="shared" si="13"/>
        <v>439</v>
      </c>
      <c r="K70" s="332">
        <v>32</v>
      </c>
      <c r="L70" s="162">
        <v>117</v>
      </c>
      <c r="M70" s="162">
        <v>145</v>
      </c>
      <c r="N70" s="162">
        <v>177</v>
      </c>
      <c r="O70" s="162">
        <v>151</v>
      </c>
      <c r="P70" s="162">
        <v>161</v>
      </c>
      <c r="Q70" s="10">
        <f t="shared" si="15"/>
        <v>911</v>
      </c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</row>
    <row r="71" spans="1:41" x14ac:dyDescent="0.3">
      <c r="A71" s="9" t="s">
        <v>151</v>
      </c>
      <c r="B71" s="434">
        <v>28</v>
      </c>
      <c r="C71" s="330"/>
      <c r="D71" s="314">
        <f t="shared" si="9"/>
        <v>687</v>
      </c>
      <c r="E71" s="97">
        <f>COUNT(L71,M71,N71,O71,P71,#REF!,R71,T71,V71,Y71,AA71,AC71,AE71)</f>
        <v>5</v>
      </c>
      <c r="F71" s="306">
        <f t="shared" si="14"/>
        <v>137.4</v>
      </c>
      <c r="G71" s="159"/>
      <c r="H71" s="159"/>
      <c r="I71" s="52">
        <f t="shared" si="12"/>
        <v>160</v>
      </c>
      <c r="J71" s="329">
        <f t="shared" si="13"/>
        <v>402</v>
      </c>
      <c r="K71" s="332">
        <v>43</v>
      </c>
      <c r="L71" s="162">
        <v>124</v>
      </c>
      <c r="M71" s="162">
        <v>118</v>
      </c>
      <c r="N71" s="162">
        <v>160</v>
      </c>
      <c r="O71" s="162">
        <v>141</v>
      </c>
      <c r="P71" s="162">
        <v>144</v>
      </c>
      <c r="Q71" s="10">
        <f t="shared" ref="Q71:Q77" si="18">SUM(L71:P71)+(K71*5)</f>
        <v>902</v>
      </c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</row>
    <row r="72" spans="1:41" x14ac:dyDescent="0.3">
      <c r="A72" s="9" t="s">
        <v>337</v>
      </c>
      <c r="B72" s="434">
        <v>29</v>
      </c>
      <c r="C72" s="330"/>
      <c r="D72" s="314">
        <f t="shared" si="9"/>
        <v>882</v>
      </c>
      <c r="E72" s="97">
        <f>COUNT(L72,M72,N72,O72,P72,#REF!,R72,T72,V72,Y72,AA72,AC72,AE72)</f>
        <v>5</v>
      </c>
      <c r="F72" s="306">
        <f t="shared" si="14"/>
        <v>176.4</v>
      </c>
      <c r="G72" s="159"/>
      <c r="H72" s="159"/>
      <c r="I72" s="52">
        <f t="shared" si="12"/>
        <v>201</v>
      </c>
      <c r="J72" s="329">
        <f t="shared" si="13"/>
        <v>532</v>
      </c>
      <c r="K72" s="332">
        <v>1</v>
      </c>
      <c r="L72" s="162">
        <v>201</v>
      </c>
      <c r="M72" s="162">
        <v>173</v>
      </c>
      <c r="N72" s="162">
        <v>158</v>
      </c>
      <c r="O72" s="162">
        <v>193</v>
      </c>
      <c r="P72" s="162">
        <v>157</v>
      </c>
      <c r="Q72" s="10">
        <f t="shared" si="18"/>
        <v>887</v>
      </c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</row>
    <row r="73" spans="1:41" x14ac:dyDescent="0.3">
      <c r="A73" s="9" t="s">
        <v>493</v>
      </c>
      <c r="B73" s="434">
        <v>30</v>
      </c>
      <c r="C73" s="330"/>
      <c r="D73" s="314">
        <f t="shared" si="9"/>
        <v>511</v>
      </c>
      <c r="E73" s="97">
        <f>COUNT(L73,M73,N73,O73,P73,#REF!,R73,T73,V73,Y73,AA73,AC73,AE73)</f>
        <v>5</v>
      </c>
      <c r="F73" s="306">
        <f t="shared" si="14"/>
        <v>102.2</v>
      </c>
      <c r="G73" s="159"/>
      <c r="H73" s="159"/>
      <c r="I73" s="52">
        <f t="shared" si="12"/>
        <v>112</v>
      </c>
      <c r="J73" s="329">
        <f t="shared" si="13"/>
        <v>324</v>
      </c>
      <c r="K73" s="332">
        <v>75</v>
      </c>
      <c r="L73" s="162">
        <v>112</v>
      </c>
      <c r="M73" s="162">
        <v>101</v>
      </c>
      <c r="N73" s="162">
        <v>111</v>
      </c>
      <c r="O73" s="162">
        <v>78</v>
      </c>
      <c r="P73" s="162">
        <v>109</v>
      </c>
      <c r="Q73" s="10">
        <f>SUM(L73:P73)+(K73*5)</f>
        <v>886</v>
      </c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</row>
    <row r="74" spans="1:41" x14ac:dyDescent="0.3">
      <c r="A74" s="9" t="s">
        <v>977</v>
      </c>
      <c r="B74" s="434">
        <v>31</v>
      </c>
      <c r="C74" s="330"/>
      <c r="D74" s="314">
        <f t="shared" si="9"/>
        <v>620</v>
      </c>
      <c r="E74" s="97">
        <f>COUNT(L74,M74,N74,O74,P74,#REF!,R74,T74,V74,Y74,AA74,AC74,AE74)</f>
        <v>5</v>
      </c>
      <c r="F74" s="306">
        <f t="shared" si="14"/>
        <v>124</v>
      </c>
      <c r="G74" s="159"/>
      <c r="H74" s="159"/>
      <c r="I74" s="52">
        <f t="shared" si="12"/>
        <v>146</v>
      </c>
      <c r="J74" s="329">
        <f t="shared" si="13"/>
        <v>365</v>
      </c>
      <c r="K74" s="332">
        <v>49</v>
      </c>
      <c r="L74" s="162">
        <v>122</v>
      </c>
      <c r="M74" s="162">
        <v>134</v>
      </c>
      <c r="N74" s="162">
        <v>109</v>
      </c>
      <c r="O74" s="162">
        <v>146</v>
      </c>
      <c r="P74" s="162">
        <v>109</v>
      </c>
      <c r="Q74" s="10">
        <f t="shared" si="18"/>
        <v>865</v>
      </c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</row>
    <row r="75" spans="1:41" x14ac:dyDescent="0.3">
      <c r="A75" s="9" t="s">
        <v>155</v>
      </c>
      <c r="B75" s="434">
        <v>32</v>
      </c>
      <c r="C75" s="330"/>
      <c r="D75" s="314">
        <f t="shared" si="9"/>
        <v>788</v>
      </c>
      <c r="E75" s="97">
        <f>COUNT(L75,M75,N75,O75,P75,#REF!,R75,T75,V75,Y75,AA75,AC75,AE75)</f>
        <v>5</v>
      </c>
      <c r="F75" s="306">
        <f t="shared" si="14"/>
        <v>157.6</v>
      </c>
      <c r="G75" s="159"/>
      <c r="H75" s="159"/>
      <c r="I75" s="52">
        <f t="shared" si="12"/>
        <v>183</v>
      </c>
      <c r="J75" s="329">
        <f t="shared" si="13"/>
        <v>446</v>
      </c>
      <c r="K75" s="332">
        <v>15</v>
      </c>
      <c r="L75" s="162">
        <v>130</v>
      </c>
      <c r="M75" s="162">
        <v>137</v>
      </c>
      <c r="N75" s="162">
        <v>179</v>
      </c>
      <c r="O75" s="162">
        <v>183</v>
      </c>
      <c r="P75" s="162">
        <v>159</v>
      </c>
      <c r="Q75" s="10">
        <f t="shared" si="18"/>
        <v>863</v>
      </c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</row>
    <row r="76" spans="1:41" x14ac:dyDescent="0.3">
      <c r="A76" s="9" t="s">
        <v>795</v>
      </c>
      <c r="B76" s="434">
        <v>33</v>
      </c>
      <c r="C76" s="330"/>
      <c r="D76" s="314">
        <f t="shared" si="9"/>
        <v>672</v>
      </c>
      <c r="E76" s="97">
        <f>COUNT(L76,M76,N76,O76,P76,#REF!,R76,T76,V76,Y76,AA76,AC76,AE76)</f>
        <v>5</v>
      </c>
      <c r="F76" s="306">
        <f t="shared" si="14"/>
        <v>134.4</v>
      </c>
      <c r="G76" s="159"/>
      <c r="H76" s="159"/>
      <c r="I76" s="52">
        <f t="shared" si="12"/>
        <v>168</v>
      </c>
      <c r="J76" s="329">
        <f t="shared" si="13"/>
        <v>362</v>
      </c>
      <c r="K76" s="332">
        <v>31</v>
      </c>
      <c r="L76" s="162">
        <v>124</v>
      </c>
      <c r="M76" s="162">
        <v>112</v>
      </c>
      <c r="N76" s="162">
        <v>126</v>
      </c>
      <c r="O76" s="162">
        <v>142</v>
      </c>
      <c r="P76" s="162">
        <v>168</v>
      </c>
      <c r="Q76" s="10">
        <f t="shared" si="18"/>
        <v>827</v>
      </c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</row>
    <row r="77" spans="1:41" x14ac:dyDescent="0.3">
      <c r="A77" s="9" t="s">
        <v>634</v>
      </c>
      <c r="B77" s="434">
        <v>34</v>
      </c>
      <c r="C77" s="330"/>
      <c r="D77" s="314">
        <f t="shared" si="9"/>
        <v>641</v>
      </c>
      <c r="E77" s="97">
        <f>COUNT(L77,M77,N77,O77,P77,#REF!,R77,T77,V77,Y77,AA77,AC77,AE77)</f>
        <v>5</v>
      </c>
      <c r="F77" s="306">
        <f t="shared" si="14"/>
        <v>128.19999999999999</v>
      </c>
      <c r="G77" s="159"/>
      <c r="H77" s="159"/>
      <c r="I77" s="52">
        <f t="shared" si="12"/>
        <v>152</v>
      </c>
      <c r="J77" s="329">
        <f t="shared" si="13"/>
        <v>353</v>
      </c>
      <c r="K77" s="332">
        <v>27</v>
      </c>
      <c r="L77" s="162">
        <v>118</v>
      </c>
      <c r="M77" s="162">
        <v>113</v>
      </c>
      <c r="N77" s="162">
        <v>122</v>
      </c>
      <c r="O77" s="162">
        <v>136</v>
      </c>
      <c r="P77" s="162">
        <v>152</v>
      </c>
      <c r="Q77" s="10">
        <f t="shared" si="18"/>
        <v>776</v>
      </c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</row>
    <row r="78" spans="1:41" x14ac:dyDescent="0.3">
      <c r="D78" s="336">
        <f>SUM(D44:D77)</f>
        <v>36252</v>
      </c>
      <c r="E78" s="311">
        <f>SUM(E44:E77)</f>
        <v>220</v>
      </c>
      <c r="F78" s="312">
        <f t="shared" si="14"/>
        <v>164.78181818181818</v>
      </c>
      <c r="G78" s="142"/>
      <c r="H78" s="142"/>
      <c r="I78" s="144"/>
      <c r="J78" s="295"/>
      <c r="L78">
        <f>AVERAGE(L44:L77)</f>
        <v>160.44117647058823</v>
      </c>
      <c r="M78">
        <f>AVERAGE(M44:M77)</f>
        <v>159.14705882352942</v>
      </c>
      <c r="N78">
        <f>AVERAGE(N44:N77)</f>
        <v>160.29411764705881</v>
      </c>
      <c r="O78">
        <f>AVERAGE(O44:O77)</f>
        <v>162.47058823529412</v>
      </c>
      <c r="P78">
        <f>AVERAGE(P44:P77)</f>
        <v>167.44117647058823</v>
      </c>
      <c r="R78">
        <f>AVERAGE(R44:R77)</f>
        <v>192.92857142857142</v>
      </c>
      <c r="T78">
        <f>AVERAGE(T44:T77)</f>
        <v>157.35714285714286</v>
      </c>
      <c r="V78">
        <f>AVERAGE(V44:V77)</f>
        <v>164.07142857142858</v>
      </c>
    </row>
    <row r="79" spans="1:41" x14ac:dyDescent="0.3">
      <c r="AL79" s="142"/>
      <c r="AM79" s="142"/>
      <c r="AN79" s="144"/>
      <c r="AO79" s="135"/>
    </row>
    <row r="80" spans="1:41" x14ac:dyDescent="0.3">
      <c r="AL80" s="142"/>
      <c r="AM80" s="142"/>
      <c r="AN80" s="144"/>
      <c r="AO80" s="135"/>
    </row>
    <row r="81" spans="38:41" x14ac:dyDescent="0.3">
      <c r="AL81" s="142"/>
      <c r="AM81" s="142"/>
      <c r="AN81" s="144"/>
      <c r="AO81" s="135"/>
    </row>
    <row r="82" spans="38:41" x14ac:dyDescent="0.3">
      <c r="AL82" s="142"/>
      <c r="AM82" s="142"/>
      <c r="AN82" s="144"/>
      <c r="AO82" s="135"/>
    </row>
    <row r="83" spans="38:41" x14ac:dyDescent="0.3">
      <c r="AL83" s="142"/>
      <c r="AM83" s="142"/>
      <c r="AN83" s="144"/>
      <c r="AO83" s="135"/>
    </row>
    <row r="84" spans="38:41" x14ac:dyDescent="0.3">
      <c r="AL84" s="142"/>
      <c r="AM84" s="142"/>
      <c r="AN84" s="144"/>
      <c r="AO84" s="135"/>
    </row>
    <row r="85" spans="38:41" x14ac:dyDescent="0.3">
      <c r="AL85" s="142"/>
      <c r="AM85" s="142"/>
      <c r="AN85" s="144"/>
      <c r="AO85" s="135"/>
    </row>
    <row r="86" spans="38:41" x14ac:dyDescent="0.3">
      <c r="AL86" s="142"/>
      <c r="AM86" s="142"/>
      <c r="AN86" s="144"/>
      <c r="AO86" s="135"/>
    </row>
    <row r="87" spans="38:41" x14ac:dyDescent="0.3">
      <c r="AL87" s="142"/>
      <c r="AM87" s="142"/>
      <c r="AN87" s="144"/>
      <c r="AO87" s="135"/>
    </row>
    <row r="88" spans="38:41" x14ac:dyDescent="0.3">
      <c r="AL88" s="142"/>
      <c r="AM88" s="142"/>
      <c r="AN88" s="144"/>
      <c r="AO88" s="135"/>
    </row>
    <row r="89" spans="38:41" x14ac:dyDescent="0.3">
      <c r="AL89" s="142"/>
      <c r="AM89" s="142"/>
      <c r="AN89" s="144"/>
      <c r="AO89" s="135"/>
    </row>
    <row r="90" spans="38:41" x14ac:dyDescent="0.3">
      <c r="AL90" s="142"/>
      <c r="AM90" s="142"/>
      <c r="AN90" s="144"/>
      <c r="AO90" s="135"/>
    </row>
    <row r="91" spans="38:41" x14ac:dyDescent="0.3">
      <c r="AL91" s="142"/>
      <c r="AM91" s="142"/>
      <c r="AN91" s="144"/>
      <c r="AO91" s="135"/>
    </row>
    <row r="92" spans="38:41" x14ac:dyDescent="0.3">
      <c r="AL92" s="142"/>
      <c r="AM92" s="142"/>
      <c r="AN92" s="144"/>
      <c r="AO92" s="135"/>
    </row>
    <row r="93" spans="38:41" x14ac:dyDescent="0.3">
      <c r="AL93" s="142"/>
      <c r="AM93" s="142"/>
      <c r="AN93" s="144"/>
      <c r="AO93" s="135"/>
    </row>
  </sheetData>
  <sortState ref="A12:Z13">
    <sortCondition descending="1" ref="X13"/>
  </sortState>
  <mergeCells count="2">
    <mergeCell ref="A1:AF2"/>
    <mergeCell ref="A41:AF42"/>
  </mergeCells>
  <pageMargins left="0.7" right="0.7" top="0.75" bottom="0.75" header="0.3" footer="0.3"/>
  <pageSetup scale="56" orientation="portrait" r:id="rId1"/>
  <rowBreaks count="1" manualBreakCount="1">
    <brk id="4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E158"/>
  <sheetViews>
    <sheetView view="pageBreakPreview" topLeftCell="A139" zoomScaleNormal="90" zoomScaleSheetLayoutView="100" workbookViewId="0">
      <selection activeCell="M153" sqref="M153"/>
    </sheetView>
  </sheetViews>
  <sheetFormatPr defaultColWidth="9.109375" defaultRowHeight="14.4" x14ac:dyDescent="0.3"/>
  <cols>
    <col min="1" max="1" width="19.88671875" style="250" bestFit="1" customWidth="1"/>
    <col min="2" max="2" width="3" style="250" hidden="1" customWidth="1"/>
    <col min="3" max="3" width="3.109375" style="250" hidden="1" customWidth="1"/>
    <col min="4" max="4" width="5.6640625" style="250" bestFit="1" customWidth="1"/>
    <col min="5" max="5" width="7.33203125" style="250" customWidth="1"/>
    <col min="6" max="6" width="7" style="315" customWidth="1"/>
    <col min="7" max="7" width="4" style="315" customWidth="1"/>
    <col min="8" max="8" width="6.5546875" style="315" customWidth="1"/>
    <col min="9" max="10" width="3.5546875" style="250" customWidth="1"/>
    <col min="11" max="12" width="4" style="250" customWidth="1"/>
    <col min="13" max="13" width="5.33203125" style="250" bestFit="1" customWidth="1"/>
    <col min="14" max="19" width="4" style="250" bestFit="1" customWidth="1"/>
    <col min="20" max="20" width="6.5546875" style="250" bestFit="1" customWidth="1"/>
    <col min="21" max="23" width="4.5546875" style="250" customWidth="1"/>
    <col min="24" max="24" width="3" style="250" bestFit="1" customWidth="1"/>
    <col min="25" max="25" width="4" style="250" bestFit="1" customWidth="1"/>
    <col min="26" max="26" width="3" style="250" bestFit="1" customWidth="1"/>
    <col min="27" max="27" width="6.5546875" style="250" bestFit="1" customWidth="1"/>
    <col min="28" max="28" width="4" style="250" bestFit="1" customWidth="1"/>
    <col min="29" max="29" width="2.88671875" style="250" bestFit="1" customWidth="1"/>
    <col min="30" max="30" width="4" style="250" bestFit="1" customWidth="1"/>
    <col min="31" max="31" width="2.88671875" style="250" bestFit="1" customWidth="1"/>
    <col min="32" max="16384" width="9.109375" style="250"/>
  </cols>
  <sheetData>
    <row r="1" spans="1:31" x14ac:dyDescent="0.3">
      <c r="A1" s="587" t="s">
        <v>58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</row>
    <row r="2" spans="1:3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</row>
    <row r="3" spans="1:31" x14ac:dyDescent="0.3">
      <c r="A3" s="1" t="s">
        <v>0</v>
      </c>
      <c r="B3" s="1"/>
      <c r="C3" s="1"/>
      <c r="D3" s="2" t="s">
        <v>2</v>
      </c>
      <c r="E3" s="61">
        <f>SUM(E4:E13)</f>
        <v>1230</v>
      </c>
      <c r="F3" s="154" t="s">
        <v>4</v>
      </c>
      <c r="G3" s="154" t="s">
        <v>5</v>
      </c>
      <c r="H3" s="154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18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 t="s">
        <v>8</v>
      </c>
      <c r="U3" s="1">
        <v>7</v>
      </c>
      <c r="V3" s="1" t="s">
        <v>1</v>
      </c>
      <c r="W3" s="1">
        <v>8</v>
      </c>
      <c r="X3" s="1" t="s">
        <v>1</v>
      </c>
      <c r="Y3" s="1">
        <v>9</v>
      </c>
      <c r="Z3" s="1" t="s">
        <v>1</v>
      </c>
      <c r="AA3" s="1" t="s">
        <v>8</v>
      </c>
      <c r="AB3" s="1">
        <v>10</v>
      </c>
      <c r="AC3" s="1"/>
      <c r="AD3" s="1">
        <v>11</v>
      </c>
      <c r="AE3" s="1"/>
    </row>
    <row r="4" spans="1:31" x14ac:dyDescent="0.3">
      <c r="A4" s="3" t="s">
        <v>132</v>
      </c>
      <c r="B4" s="3">
        <v>20</v>
      </c>
      <c r="C4" s="3" t="s">
        <v>28</v>
      </c>
      <c r="D4" s="11">
        <v>1</v>
      </c>
      <c r="E4" s="423">
        <v>300</v>
      </c>
      <c r="F4" s="97">
        <f t="shared" ref="F4:F43" si="0">SUM(N4:S4)+U4+W4+Y4+AB4+AD4</f>
        <v>2431</v>
      </c>
      <c r="G4" s="97">
        <f xml:space="preserve"> COUNT(N4,O4,P4,Q4,R4,S4,U4,W4,Y4,AB4,AD4,#REF!,#REF!)</f>
        <v>11</v>
      </c>
      <c r="H4" s="306">
        <f t="shared" ref="H4:H43" si="1">F4/G4</f>
        <v>221</v>
      </c>
      <c r="I4" s="159">
        <f t="shared" ref="I4:I43" si="2">(SUM(V4+X4+Z4)/30)+(COUNTIFS(AC4,"W"))+(COUNTIFS(AE4,"W"))</f>
        <v>3</v>
      </c>
      <c r="J4" s="159">
        <f t="shared" ref="J4:J43" si="3">(3-(SUM(V4+X4+Z4)/30))+(COUNTIFS(AC4,"L")+(COUNTIFS(AE4,"L")))</f>
        <v>2</v>
      </c>
      <c r="K4" s="52">
        <f t="shared" ref="K4:K43" si="4">MAX(N4:S4,U4:Z4,AB4:AE4)</f>
        <v>244</v>
      </c>
      <c r="L4" s="90">
        <f t="shared" ref="L4:L43" si="5">MAX((SUM(N4:P4)), (SUM(Q4:S4)), (SUM(U4,W4,Y4)))</f>
        <v>705</v>
      </c>
      <c r="M4" s="60"/>
      <c r="N4" s="122">
        <v>201</v>
      </c>
      <c r="O4" s="122">
        <v>233</v>
      </c>
      <c r="P4" s="122">
        <v>206</v>
      </c>
      <c r="Q4" s="122">
        <v>233</v>
      </c>
      <c r="R4" s="122">
        <v>228</v>
      </c>
      <c r="S4" s="122">
        <v>244</v>
      </c>
      <c r="T4" s="10">
        <f t="shared" ref="T4:T43" si="6">SUM(N4:S4)</f>
        <v>1345</v>
      </c>
      <c r="U4" s="105">
        <v>218</v>
      </c>
      <c r="V4" s="122">
        <v>30</v>
      </c>
      <c r="W4" s="122">
        <v>242</v>
      </c>
      <c r="X4" s="122">
        <v>0</v>
      </c>
      <c r="Y4" s="122">
        <v>157</v>
      </c>
      <c r="Z4" s="122">
        <v>0</v>
      </c>
      <c r="AA4" s="10">
        <f t="shared" ref="AA4:AA43" si="7">SUM(T4:Z4)</f>
        <v>1992</v>
      </c>
      <c r="AB4" s="105">
        <v>233</v>
      </c>
      <c r="AC4" s="307" t="s">
        <v>23</v>
      </c>
      <c r="AD4" s="287">
        <v>236</v>
      </c>
      <c r="AE4" s="122" t="s">
        <v>23</v>
      </c>
    </row>
    <row r="5" spans="1:31" x14ac:dyDescent="0.3">
      <c r="A5" s="3" t="s">
        <v>698</v>
      </c>
      <c r="B5" s="3">
        <v>20</v>
      </c>
      <c r="C5" s="3" t="s">
        <v>28</v>
      </c>
      <c r="D5" s="11">
        <v>2</v>
      </c>
      <c r="E5" s="423">
        <v>200</v>
      </c>
      <c r="F5" s="97">
        <f t="shared" si="0"/>
        <v>2295</v>
      </c>
      <c r="G5" s="97">
        <f xml:space="preserve"> COUNT(N5,O5,P5,Q5,R5,S5,U5,W5,Y5,AB5,AD5,#REF!,#REF!)</f>
        <v>11</v>
      </c>
      <c r="H5" s="306">
        <f t="shared" si="1"/>
        <v>208.63636363636363</v>
      </c>
      <c r="I5" s="159">
        <f t="shared" si="2"/>
        <v>4</v>
      </c>
      <c r="J5" s="159">
        <f t="shared" si="3"/>
        <v>1</v>
      </c>
      <c r="K5" s="52">
        <f t="shared" si="4"/>
        <v>257</v>
      </c>
      <c r="L5" s="90">
        <f t="shared" si="5"/>
        <v>652</v>
      </c>
      <c r="M5" s="60"/>
      <c r="N5" s="122">
        <v>206</v>
      </c>
      <c r="O5" s="122">
        <v>190</v>
      </c>
      <c r="P5" s="122">
        <v>192</v>
      </c>
      <c r="Q5" s="122">
        <v>203</v>
      </c>
      <c r="R5" s="122">
        <v>203</v>
      </c>
      <c r="S5" s="122">
        <v>232</v>
      </c>
      <c r="T5" s="10">
        <f t="shared" si="6"/>
        <v>1226</v>
      </c>
      <c r="U5" s="105">
        <v>200</v>
      </c>
      <c r="V5" s="122">
        <v>30</v>
      </c>
      <c r="W5" s="122">
        <v>195</v>
      </c>
      <c r="X5" s="122">
        <v>30</v>
      </c>
      <c r="Y5" s="122">
        <v>257</v>
      </c>
      <c r="Z5" s="122">
        <v>30</v>
      </c>
      <c r="AA5" s="10">
        <f t="shared" si="7"/>
        <v>1968</v>
      </c>
      <c r="AB5" s="245">
        <v>202</v>
      </c>
      <c r="AC5" s="122" t="s">
        <v>23</v>
      </c>
      <c r="AD5" s="123">
        <v>215</v>
      </c>
      <c r="AE5" s="122" t="s">
        <v>24</v>
      </c>
    </row>
    <row r="6" spans="1:31" x14ac:dyDescent="0.3">
      <c r="A6" s="3" t="s">
        <v>694</v>
      </c>
      <c r="B6" s="3">
        <v>20</v>
      </c>
      <c r="C6" s="3" t="s">
        <v>28</v>
      </c>
      <c r="D6" s="11">
        <v>3</v>
      </c>
      <c r="E6" s="423">
        <v>150</v>
      </c>
      <c r="F6" s="97">
        <f t="shared" si="0"/>
        <v>2146</v>
      </c>
      <c r="G6" s="97">
        <f xml:space="preserve"> COUNT(N6,O6,P6,Q6,R6,S6,U6,W6,Y6,AB6,AD6,#REF!,#REF!)</f>
        <v>10</v>
      </c>
      <c r="H6" s="306">
        <f t="shared" si="1"/>
        <v>214.6</v>
      </c>
      <c r="I6" s="159">
        <f t="shared" si="2"/>
        <v>2</v>
      </c>
      <c r="J6" s="159">
        <f t="shared" si="3"/>
        <v>2</v>
      </c>
      <c r="K6" s="52">
        <f t="shared" si="4"/>
        <v>237</v>
      </c>
      <c r="L6" s="90">
        <f t="shared" si="5"/>
        <v>659</v>
      </c>
      <c r="M6" s="60"/>
      <c r="N6" s="122">
        <v>215</v>
      </c>
      <c r="O6" s="122">
        <v>204</v>
      </c>
      <c r="P6" s="122">
        <v>217</v>
      </c>
      <c r="Q6" s="122">
        <v>234</v>
      </c>
      <c r="R6" s="122">
        <v>225</v>
      </c>
      <c r="S6" s="122">
        <v>200</v>
      </c>
      <c r="T6" s="10">
        <f t="shared" si="6"/>
        <v>1295</v>
      </c>
      <c r="U6" s="105">
        <v>237</v>
      </c>
      <c r="V6" s="122">
        <v>30</v>
      </c>
      <c r="W6" s="122">
        <v>203</v>
      </c>
      <c r="X6" s="122">
        <v>0</v>
      </c>
      <c r="Y6" s="122">
        <v>207</v>
      </c>
      <c r="Z6" s="122">
        <v>30</v>
      </c>
      <c r="AA6" s="10">
        <f t="shared" si="7"/>
        <v>2002</v>
      </c>
      <c r="AB6" s="105">
        <v>204</v>
      </c>
      <c r="AC6" s="122" t="s">
        <v>24</v>
      </c>
      <c r="AD6" s="244"/>
      <c r="AE6" s="244"/>
    </row>
    <row r="7" spans="1:31" x14ac:dyDescent="0.3">
      <c r="A7" s="3" t="s">
        <v>693</v>
      </c>
      <c r="B7" s="3">
        <v>20</v>
      </c>
      <c r="C7" s="3" t="s">
        <v>28</v>
      </c>
      <c r="D7" s="11">
        <v>4</v>
      </c>
      <c r="E7" s="423">
        <v>150</v>
      </c>
      <c r="F7" s="97">
        <f t="shared" si="0"/>
        <v>2128</v>
      </c>
      <c r="G7" s="97">
        <f xml:space="preserve"> COUNT(N7,O7,P7,Q7,R7,S7,U7,W7,Y7,AB7,AD7,#REF!,#REF!)</f>
        <v>10</v>
      </c>
      <c r="H7" s="306">
        <f t="shared" si="1"/>
        <v>212.8</v>
      </c>
      <c r="I7" s="159">
        <f t="shared" si="2"/>
        <v>3</v>
      </c>
      <c r="J7" s="159">
        <f t="shared" si="3"/>
        <v>1</v>
      </c>
      <c r="K7" s="52">
        <f t="shared" si="4"/>
        <v>246</v>
      </c>
      <c r="L7" s="90">
        <f t="shared" si="5"/>
        <v>670</v>
      </c>
      <c r="M7" s="60"/>
      <c r="N7" s="122">
        <v>235</v>
      </c>
      <c r="O7" s="122">
        <v>225</v>
      </c>
      <c r="P7" s="122">
        <v>171</v>
      </c>
      <c r="Q7" s="122">
        <v>234</v>
      </c>
      <c r="R7" s="122">
        <v>227</v>
      </c>
      <c r="S7" s="122">
        <v>209</v>
      </c>
      <c r="T7" s="10">
        <f t="shared" si="6"/>
        <v>1301</v>
      </c>
      <c r="U7" s="105">
        <v>194</v>
      </c>
      <c r="V7" s="122">
        <v>30</v>
      </c>
      <c r="W7" s="122">
        <v>246</v>
      </c>
      <c r="X7" s="122">
        <v>30</v>
      </c>
      <c r="Y7" s="122">
        <v>188</v>
      </c>
      <c r="Z7" s="122">
        <v>30</v>
      </c>
      <c r="AA7" s="10">
        <f t="shared" si="7"/>
        <v>2019</v>
      </c>
      <c r="AB7" s="105">
        <v>199</v>
      </c>
      <c r="AC7" s="122" t="s">
        <v>24</v>
      </c>
      <c r="AD7" s="244"/>
      <c r="AE7" s="244"/>
    </row>
    <row r="8" spans="1:31" x14ac:dyDescent="0.3">
      <c r="A8" s="3" t="s">
        <v>523</v>
      </c>
      <c r="B8" s="3">
        <v>20</v>
      </c>
      <c r="C8" s="3" t="s">
        <v>28</v>
      </c>
      <c r="D8" s="11">
        <v>5</v>
      </c>
      <c r="E8" s="423">
        <v>125</v>
      </c>
      <c r="F8" s="97">
        <f t="shared" si="0"/>
        <v>1901</v>
      </c>
      <c r="G8" s="97">
        <f xml:space="preserve"> COUNT(N8,O8,P8,Q8,R8,S8,U8,W8,Y8,AB8,AD8,#REF!,#REF!)</f>
        <v>9</v>
      </c>
      <c r="H8" s="306">
        <f t="shared" si="1"/>
        <v>211.22222222222223</v>
      </c>
      <c r="I8" s="159">
        <f t="shared" si="2"/>
        <v>2</v>
      </c>
      <c r="J8" s="159">
        <f t="shared" si="3"/>
        <v>1</v>
      </c>
      <c r="K8" s="52">
        <f t="shared" si="4"/>
        <v>279</v>
      </c>
      <c r="L8" s="90">
        <f t="shared" si="5"/>
        <v>674</v>
      </c>
      <c r="M8" s="60"/>
      <c r="N8" s="122">
        <v>210</v>
      </c>
      <c r="O8" s="122">
        <v>162</v>
      </c>
      <c r="P8" s="122">
        <v>200</v>
      </c>
      <c r="Q8" s="122">
        <v>279</v>
      </c>
      <c r="R8" s="122">
        <v>226</v>
      </c>
      <c r="S8" s="122">
        <v>150</v>
      </c>
      <c r="T8" s="10">
        <f t="shared" si="6"/>
        <v>1227</v>
      </c>
      <c r="U8" s="105">
        <v>213</v>
      </c>
      <c r="V8" s="122">
        <v>30</v>
      </c>
      <c r="W8" s="122">
        <v>236</v>
      </c>
      <c r="X8" s="122">
        <v>30</v>
      </c>
      <c r="Y8" s="122">
        <v>225</v>
      </c>
      <c r="Z8" s="122">
        <v>0</v>
      </c>
      <c r="AA8" s="10">
        <f t="shared" si="7"/>
        <v>1961</v>
      </c>
      <c r="AB8" s="88"/>
      <c r="AC8" s="88"/>
      <c r="AD8" s="88"/>
      <c r="AE8" s="88"/>
    </row>
    <row r="9" spans="1:31" x14ac:dyDescent="0.3">
      <c r="A9" s="3" t="s">
        <v>696</v>
      </c>
      <c r="B9" s="3">
        <v>20</v>
      </c>
      <c r="C9" s="3" t="s">
        <v>28</v>
      </c>
      <c r="D9" s="11">
        <v>6</v>
      </c>
      <c r="E9" s="423">
        <v>100</v>
      </c>
      <c r="F9" s="97">
        <f t="shared" si="0"/>
        <v>1898</v>
      </c>
      <c r="G9" s="97">
        <f xml:space="preserve"> COUNT(N9,O9,P9,Q9,R9,S9,U9,W9,Y9,AB9,AD9,#REF!,#REF!)</f>
        <v>9</v>
      </c>
      <c r="H9" s="306">
        <f t="shared" si="1"/>
        <v>210.88888888888889</v>
      </c>
      <c r="I9" s="159">
        <f t="shared" si="2"/>
        <v>2</v>
      </c>
      <c r="J9" s="159">
        <f t="shared" si="3"/>
        <v>1</v>
      </c>
      <c r="K9" s="52">
        <f t="shared" si="4"/>
        <v>279</v>
      </c>
      <c r="L9" s="90">
        <f t="shared" si="5"/>
        <v>673</v>
      </c>
      <c r="M9" s="60"/>
      <c r="N9" s="122">
        <v>205</v>
      </c>
      <c r="O9" s="122">
        <v>223</v>
      </c>
      <c r="P9" s="122">
        <v>179</v>
      </c>
      <c r="Q9" s="122">
        <v>206</v>
      </c>
      <c r="R9" s="122">
        <v>188</v>
      </c>
      <c r="S9" s="122">
        <v>279</v>
      </c>
      <c r="T9" s="10">
        <f t="shared" si="6"/>
        <v>1280</v>
      </c>
      <c r="U9" s="105">
        <v>213</v>
      </c>
      <c r="V9" s="122">
        <v>0</v>
      </c>
      <c r="W9" s="122">
        <v>210</v>
      </c>
      <c r="X9" s="122">
        <v>30</v>
      </c>
      <c r="Y9" s="122">
        <v>195</v>
      </c>
      <c r="Z9" s="122">
        <v>30</v>
      </c>
      <c r="AA9" s="10">
        <f t="shared" si="7"/>
        <v>1958</v>
      </c>
      <c r="AB9" s="244"/>
      <c r="AC9" s="244"/>
      <c r="AD9" s="244"/>
      <c r="AE9" s="244"/>
    </row>
    <row r="10" spans="1:31" x14ac:dyDescent="0.3">
      <c r="A10" s="3" t="s">
        <v>704</v>
      </c>
      <c r="B10" s="3">
        <v>20</v>
      </c>
      <c r="C10" s="3" t="s">
        <v>28</v>
      </c>
      <c r="D10" s="11">
        <v>7</v>
      </c>
      <c r="E10" s="423">
        <v>75</v>
      </c>
      <c r="F10" s="97">
        <f t="shared" si="0"/>
        <v>1845</v>
      </c>
      <c r="G10" s="97">
        <f xml:space="preserve"> COUNT(N10,O10,P10,Q10,R10,S10,U10,W10,Y10,AB10,AD10,#REF!,#REF!)</f>
        <v>9</v>
      </c>
      <c r="H10" s="306">
        <f t="shared" si="1"/>
        <v>205</v>
      </c>
      <c r="I10" s="159">
        <f t="shared" si="2"/>
        <v>3</v>
      </c>
      <c r="J10" s="159">
        <f t="shared" si="3"/>
        <v>0</v>
      </c>
      <c r="K10" s="52">
        <f t="shared" si="4"/>
        <v>258</v>
      </c>
      <c r="L10" s="90">
        <f t="shared" si="5"/>
        <v>681</v>
      </c>
      <c r="M10" s="60"/>
      <c r="N10" s="122">
        <v>199</v>
      </c>
      <c r="O10" s="122">
        <v>179</v>
      </c>
      <c r="P10" s="122">
        <v>217</v>
      </c>
      <c r="Q10" s="122">
        <v>168</v>
      </c>
      <c r="R10" s="122">
        <v>143</v>
      </c>
      <c r="S10" s="122">
        <v>258</v>
      </c>
      <c r="T10" s="10">
        <f t="shared" si="6"/>
        <v>1164</v>
      </c>
      <c r="U10" s="245">
        <v>199</v>
      </c>
      <c r="V10" s="123">
        <v>30</v>
      </c>
      <c r="W10" s="123">
        <v>249</v>
      </c>
      <c r="X10" s="123">
        <v>30</v>
      </c>
      <c r="Y10" s="123">
        <v>233</v>
      </c>
      <c r="Z10" s="123">
        <v>30</v>
      </c>
      <c r="AA10" s="10">
        <f t="shared" si="7"/>
        <v>1935</v>
      </c>
      <c r="AB10" s="88"/>
      <c r="AC10" s="88"/>
      <c r="AD10" s="88"/>
      <c r="AE10" s="88"/>
    </row>
    <row r="11" spans="1:31" x14ac:dyDescent="0.3">
      <c r="A11" s="3" t="s">
        <v>700</v>
      </c>
      <c r="B11" s="3">
        <v>20</v>
      </c>
      <c r="C11" s="3" t="s">
        <v>28</v>
      </c>
      <c r="D11" s="11">
        <v>8</v>
      </c>
      <c r="E11" s="423">
        <v>55</v>
      </c>
      <c r="F11" s="97">
        <f t="shared" si="0"/>
        <v>1831</v>
      </c>
      <c r="G11" s="97">
        <f xml:space="preserve"> COUNT(N11,O11,P11,Q11,R11,S11,U11,W11,Y11,AB11,AD11,#REF!,#REF!)</f>
        <v>9</v>
      </c>
      <c r="H11" s="306">
        <f t="shared" si="1"/>
        <v>203.44444444444446</v>
      </c>
      <c r="I11" s="159">
        <f t="shared" si="2"/>
        <v>3</v>
      </c>
      <c r="J11" s="159">
        <f t="shared" si="3"/>
        <v>0</v>
      </c>
      <c r="K11" s="52">
        <f t="shared" si="4"/>
        <v>224</v>
      </c>
      <c r="L11" s="90">
        <f t="shared" si="5"/>
        <v>630</v>
      </c>
      <c r="M11" s="60"/>
      <c r="N11" s="122">
        <v>201</v>
      </c>
      <c r="O11" s="122">
        <v>203</v>
      </c>
      <c r="P11" s="122">
        <v>202</v>
      </c>
      <c r="Q11" s="122">
        <v>224</v>
      </c>
      <c r="R11" s="122">
        <v>167</v>
      </c>
      <c r="S11" s="122">
        <v>204</v>
      </c>
      <c r="T11" s="10">
        <f t="shared" si="6"/>
        <v>1201</v>
      </c>
      <c r="U11" s="105">
        <v>204</v>
      </c>
      <c r="V11" s="122">
        <v>30</v>
      </c>
      <c r="W11" s="122">
        <v>223</v>
      </c>
      <c r="X11" s="122">
        <v>30</v>
      </c>
      <c r="Y11" s="122">
        <v>203</v>
      </c>
      <c r="Z11" s="122">
        <v>30</v>
      </c>
      <c r="AA11" s="10">
        <f t="shared" si="7"/>
        <v>1921</v>
      </c>
      <c r="AB11" s="88"/>
      <c r="AC11" s="88"/>
      <c r="AD11" s="88"/>
      <c r="AE11" s="88"/>
    </row>
    <row r="12" spans="1:31" x14ac:dyDescent="0.3">
      <c r="A12" s="3" t="s">
        <v>109</v>
      </c>
      <c r="B12" s="3">
        <v>20</v>
      </c>
      <c r="C12" s="3" t="s">
        <v>28</v>
      </c>
      <c r="D12" s="11">
        <v>9</v>
      </c>
      <c r="E12" s="423">
        <v>40</v>
      </c>
      <c r="F12" s="97">
        <f t="shared" si="0"/>
        <v>1873</v>
      </c>
      <c r="G12" s="97">
        <f xml:space="preserve"> COUNT(N12,O12,P12,Q12,R12,S12,U12,W12,Y12,AB12,AD12,#REF!,#REF!)</f>
        <v>9</v>
      </c>
      <c r="H12" s="306">
        <f t="shared" si="1"/>
        <v>208.11111111111111</v>
      </c>
      <c r="I12" s="159">
        <f t="shared" si="2"/>
        <v>1</v>
      </c>
      <c r="J12" s="159">
        <f t="shared" si="3"/>
        <v>2</v>
      </c>
      <c r="K12" s="52">
        <f t="shared" si="4"/>
        <v>247</v>
      </c>
      <c r="L12" s="90">
        <f t="shared" si="5"/>
        <v>664</v>
      </c>
      <c r="M12" s="60"/>
      <c r="N12" s="122">
        <v>187</v>
      </c>
      <c r="O12" s="122">
        <v>231</v>
      </c>
      <c r="P12" s="122">
        <v>246</v>
      </c>
      <c r="Q12" s="122">
        <v>179</v>
      </c>
      <c r="R12" s="122">
        <v>217</v>
      </c>
      <c r="S12" s="122">
        <v>176</v>
      </c>
      <c r="T12" s="10">
        <f t="shared" si="6"/>
        <v>1236</v>
      </c>
      <c r="U12" s="105">
        <v>199</v>
      </c>
      <c r="V12" s="122">
        <v>0</v>
      </c>
      <c r="W12" s="122">
        <v>247</v>
      </c>
      <c r="X12" s="122">
        <v>30</v>
      </c>
      <c r="Y12" s="122">
        <v>191</v>
      </c>
      <c r="Z12" s="122">
        <v>0</v>
      </c>
      <c r="AA12" s="10">
        <f t="shared" si="7"/>
        <v>1903</v>
      </c>
      <c r="AB12" s="244"/>
      <c r="AD12" s="244"/>
      <c r="AE12" s="244"/>
    </row>
    <row r="13" spans="1:31" x14ac:dyDescent="0.3">
      <c r="A13" s="3" t="s">
        <v>695</v>
      </c>
      <c r="B13" s="3">
        <v>20</v>
      </c>
      <c r="C13" s="3" t="s">
        <v>28</v>
      </c>
      <c r="D13" s="11">
        <v>10</v>
      </c>
      <c r="E13" s="423">
        <v>35</v>
      </c>
      <c r="F13" s="97">
        <f t="shared" si="0"/>
        <v>1848</v>
      </c>
      <c r="G13" s="97">
        <f xml:space="preserve"> COUNT(N13,O13,P13,Q13,R13,S13,U13,W13,Y13,AB13,AD13,#REF!,#REF!)</f>
        <v>9</v>
      </c>
      <c r="H13" s="306">
        <f t="shared" si="1"/>
        <v>205.33333333333334</v>
      </c>
      <c r="I13" s="159">
        <f t="shared" si="2"/>
        <v>1</v>
      </c>
      <c r="J13" s="159">
        <f t="shared" si="3"/>
        <v>2</v>
      </c>
      <c r="K13" s="52">
        <f t="shared" si="4"/>
        <v>229</v>
      </c>
      <c r="L13" s="90">
        <f t="shared" si="5"/>
        <v>659</v>
      </c>
      <c r="M13" s="60"/>
      <c r="N13" s="122">
        <v>220</v>
      </c>
      <c r="O13" s="122">
        <v>210</v>
      </c>
      <c r="P13" s="122">
        <v>229</v>
      </c>
      <c r="Q13" s="122">
        <v>199</v>
      </c>
      <c r="R13" s="122">
        <v>227</v>
      </c>
      <c r="S13" s="122">
        <v>196</v>
      </c>
      <c r="T13" s="10">
        <f t="shared" si="6"/>
        <v>1281</v>
      </c>
      <c r="U13" s="105">
        <v>184</v>
      </c>
      <c r="V13" s="122">
        <v>0</v>
      </c>
      <c r="W13" s="122">
        <v>210</v>
      </c>
      <c r="X13" s="122">
        <v>30</v>
      </c>
      <c r="Y13" s="122">
        <v>173</v>
      </c>
      <c r="Z13" s="122">
        <v>0</v>
      </c>
      <c r="AA13" s="10">
        <f t="shared" si="7"/>
        <v>1878</v>
      </c>
      <c r="AB13" s="244"/>
      <c r="AC13" s="244"/>
      <c r="AD13" s="244"/>
      <c r="AE13" s="244"/>
    </row>
    <row r="14" spans="1:31" x14ac:dyDescent="0.3">
      <c r="A14" s="3" t="s">
        <v>438</v>
      </c>
      <c r="B14" s="3">
        <v>20</v>
      </c>
      <c r="C14" s="3" t="s">
        <v>28</v>
      </c>
      <c r="D14" s="11">
        <v>11</v>
      </c>
      <c r="E14" s="423">
        <v>30</v>
      </c>
      <c r="F14" s="97">
        <f t="shared" si="0"/>
        <v>1841</v>
      </c>
      <c r="G14" s="97">
        <f xml:space="preserve"> COUNT(N14,O14,P14,Q14,R14,S14,U14,W14,Y14,AB14,AD14,#REF!,#REF!)</f>
        <v>9</v>
      </c>
      <c r="H14" s="306">
        <f t="shared" si="1"/>
        <v>204.55555555555554</v>
      </c>
      <c r="I14" s="159">
        <f t="shared" si="2"/>
        <v>1</v>
      </c>
      <c r="J14" s="159">
        <f t="shared" si="3"/>
        <v>2</v>
      </c>
      <c r="K14" s="52">
        <f t="shared" si="4"/>
        <v>245</v>
      </c>
      <c r="L14" s="90">
        <f t="shared" si="5"/>
        <v>648</v>
      </c>
      <c r="M14" s="60"/>
      <c r="N14" s="122">
        <v>178</v>
      </c>
      <c r="O14" s="122">
        <v>212</v>
      </c>
      <c r="P14" s="122">
        <v>196</v>
      </c>
      <c r="Q14" s="122">
        <v>189</v>
      </c>
      <c r="R14" s="122">
        <v>217</v>
      </c>
      <c r="S14" s="122">
        <v>201</v>
      </c>
      <c r="T14" s="10">
        <f t="shared" si="6"/>
        <v>1193</v>
      </c>
      <c r="U14" s="245">
        <v>245</v>
      </c>
      <c r="V14" s="123">
        <v>30</v>
      </c>
      <c r="W14" s="123">
        <v>226</v>
      </c>
      <c r="X14" s="123">
        <v>0</v>
      </c>
      <c r="Y14" s="123">
        <v>177</v>
      </c>
      <c r="Z14" s="123">
        <v>0</v>
      </c>
      <c r="AA14" s="10">
        <f t="shared" si="7"/>
        <v>1871</v>
      </c>
      <c r="AB14" s="424"/>
      <c r="AC14" s="88"/>
      <c r="AD14" s="88"/>
      <c r="AE14" s="88"/>
    </row>
    <row r="15" spans="1:31" x14ac:dyDescent="0.3">
      <c r="A15" s="3" t="s">
        <v>143</v>
      </c>
      <c r="B15" s="3">
        <v>20</v>
      </c>
      <c r="C15" s="3" t="s">
        <v>28</v>
      </c>
      <c r="D15" s="11">
        <v>12</v>
      </c>
      <c r="E15" s="423">
        <v>30</v>
      </c>
      <c r="F15" s="97">
        <f t="shared" si="0"/>
        <v>1776</v>
      </c>
      <c r="G15" s="97">
        <f xml:space="preserve"> COUNT(N15,O15,P15,Q15,R15,S15,U15,W15,Y15,AB15,AD15,#REF!,#REF!)</f>
        <v>9</v>
      </c>
      <c r="H15" s="306">
        <f t="shared" si="1"/>
        <v>197.33333333333334</v>
      </c>
      <c r="I15" s="159">
        <f t="shared" si="2"/>
        <v>3</v>
      </c>
      <c r="J15" s="159">
        <f t="shared" si="3"/>
        <v>0</v>
      </c>
      <c r="K15" s="52">
        <f t="shared" si="4"/>
        <v>286</v>
      </c>
      <c r="L15" s="90">
        <f t="shared" si="5"/>
        <v>656</v>
      </c>
      <c r="M15" s="60"/>
      <c r="N15" s="122">
        <v>202</v>
      </c>
      <c r="O15" s="122">
        <v>131</v>
      </c>
      <c r="P15" s="122">
        <v>160</v>
      </c>
      <c r="Q15" s="122">
        <v>286</v>
      </c>
      <c r="R15" s="122">
        <v>173</v>
      </c>
      <c r="S15" s="122">
        <v>197</v>
      </c>
      <c r="T15" s="10">
        <f t="shared" si="6"/>
        <v>1149</v>
      </c>
      <c r="U15" s="105">
        <v>209</v>
      </c>
      <c r="V15" s="122">
        <v>30</v>
      </c>
      <c r="W15" s="122">
        <v>202</v>
      </c>
      <c r="X15" s="122">
        <v>30</v>
      </c>
      <c r="Y15" s="122">
        <v>216</v>
      </c>
      <c r="Z15" s="122">
        <v>30</v>
      </c>
      <c r="AA15" s="10">
        <f t="shared" si="7"/>
        <v>1866</v>
      </c>
      <c r="AB15" s="88"/>
      <c r="AC15" s="88"/>
      <c r="AD15" s="88"/>
      <c r="AE15" s="88"/>
    </row>
    <row r="16" spans="1:31" x14ac:dyDescent="0.3">
      <c r="A16" s="3" t="s">
        <v>187</v>
      </c>
      <c r="B16" s="3">
        <v>20</v>
      </c>
      <c r="C16" s="3" t="s">
        <v>28</v>
      </c>
      <c r="D16" s="11">
        <v>13</v>
      </c>
      <c r="E16" s="249"/>
      <c r="F16" s="97">
        <f t="shared" si="0"/>
        <v>1803</v>
      </c>
      <c r="G16" s="97">
        <f xml:space="preserve"> COUNT(N16,O16,P16,Q16,R16,S16,U16,W16,Y16,AB16,AD16,#REF!,#REF!)</f>
        <v>9</v>
      </c>
      <c r="H16" s="306">
        <f t="shared" si="1"/>
        <v>200.33333333333334</v>
      </c>
      <c r="I16" s="159">
        <f t="shared" si="2"/>
        <v>2</v>
      </c>
      <c r="J16" s="159">
        <f t="shared" si="3"/>
        <v>1</v>
      </c>
      <c r="K16" s="52">
        <f t="shared" si="4"/>
        <v>232</v>
      </c>
      <c r="L16" s="90">
        <f t="shared" si="5"/>
        <v>641</v>
      </c>
      <c r="M16" s="60"/>
      <c r="N16" s="122">
        <v>232</v>
      </c>
      <c r="O16" s="122">
        <v>210</v>
      </c>
      <c r="P16" s="122">
        <v>199</v>
      </c>
      <c r="Q16" s="122">
        <v>210</v>
      </c>
      <c r="R16" s="122">
        <v>150</v>
      </c>
      <c r="S16" s="122">
        <v>230</v>
      </c>
      <c r="T16" s="10">
        <f t="shared" si="6"/>
        <v>1231</v>
      </c>
      <c r="U16" s="105">
        <v>190</v>
      </c>
      <c r="V16" s="122">
        <v>0</v>
      </c>
      <c r="W16" s="122">
        <v>203</v>
      </c>
      <c r="X16" s="122">
        <v>30</v>
      </c>
      <c r="Y16" s="122">
        <v>179</v>
      </c>
      <c r="Z16" s="122">
        <v>30</v>
      </c>
      <c r="AA16" s="10">
        <f t="shared" si="7"/>
        <v>1863</v>
      </c>
      <c r="AB16" s="244"/>
      <c r="AC16" s="244"/>
      <c r="AD16" s="244"/>
      <c r="AE16" s="244"/>
    </row>
    <row r="17" spans="1:31" x14ac:dyDescent="0.3">
      <c r="A17" s="3" t="s">
        <v>110</v>
      </c>
      <c r="B17" s="3">
        <v>20</v>
      </c>
      <c r="C17" s="3" t="s">
        <v>28</v>
      </c>
      <c r="D17" s="11">
        <v>14</v>
      </c>
      <c r="E17" s="249"/>
      <c r="F17" s="97">
        <f t="shared" si="0"/>
        <v>1832</v>
      </c>
      <c r="G17" s="97">
        <f xml:space="preserve"> COUNT(N17,O17,P17,Q17,R17,S17,U17,W17,Y17,AB17,AD17,#REF!,#REF!)</f>
        <v>9</v>
      </c>
      <c r="H17" s="306">
        <f t="shared" si="1"/>
        <v>203.55555555555554</v>
      </c>
      <c r="I17" s="159">
        <f t="shared" si="2"/>
        <v>1</v>
      </c>
      <c r="J17" s="159">
        <f t="shared" si="3"/>
        <v>2</v>
      </c>
      <c r="K17" s="52">
        <f t="shared" si="4"/>
        <v>267</v>
      </c>
      <c r="L17" s="90">
        <f t="shared" si="5"/>
        <v>645</v>
      </c>
      <c r="M17" s="60"/>
      <c r="N17" s="122">
        <v>199</v>
      </c>
      <c r="O17" s="122">
        <v>194</v>
      </c>
      <c r="P17" s="122">
        <v>212</v>
      </c>
      <c r="Q17" s="122">
        <v>151</v>
      </c>
      <c r="R17" s="122">
        <v>199</v>
      </c>
      <c r="S17" s="122">
        <v>232</v>
      </c>
      <c r="T17" s="10">
        <f t="shared" si="6"/>
        <v>1187</v>
      </c>
      <c r="U17" s="425">
        <v>190</v>
      </c>
      <c r="V17" s="426">
        <v>0</v>
      </c>
      <c r="W17" s="426">
        <v>267</v>
      </c>
      <c r="X17" s="426">
        <v>30</v>
      </c>
      <c r="Y17" s="426">
        <v>188</v>
      </c>
      <c r="Z17" s="426">
        <v>0</v>
      </c>
      <c r="AA17" s="10">
        <f t="shared" si="7"/>
        <v>1862</v>
      </c>
      <c r="AB17" s="244"/>
      <c r="AC17" s="244"/>
      <c r="AD17" s="244"/>
      <c r="AE17" s="244"/>
    </row>
    <row r="18" spans="1:31" x14ac:dyDescent="0.3">
      <c r="A18" s="3" t="s">
        <v>129</v>
      </c>
      <c r="B18" s="3">
        <v>20</v>
      </c>
      <c r="C18" s="3" t="s">
        <v>28</v>
      </c>
      <c r="D18" s="11">
        <v>15</v>
      </c>
      <c r="E18" s="249"/>
      <c r="F18" s="97">
        <f t="shared" si="0"/>
        <v>1795</v>
      </c>
      <c r="G18" s="97">
        <f xml:space="preserve"> COUNT(N18,O18,P18,Q18,R18,S18,U18,W18,Y18,AB18,AD18,#REF!,#REF!)</f>
        <v>9</v>
      </c>
      <c r="H18" s="306">
        <f t="shared" si="1"/>
        <v>199.44444444444446</v>
      </c>
      <c r="I18" s="159">
        <f t="shared" si="2"/>
        <v>2</v>
      </c>
      <c r="J18" s="159">
        <f t="shared" si="3"/>
        <v>1</v>
      </c>
      <c r="K18" s="52">
        <f t="shared" si="4"/>
        <v>257</v>
      </c>
      <c r="L18" s="90">
        <f t="shared" si="5"/>
        <v>648</v>
      </c>
      <c r="M18" s="60"/>
      <c r="N18" s="122">
        <v>199</v>
      </c>
      <c r="O18" s="122">
        <v>257</v>
      </c>
      <c r="P18" s="122">
        <v>192</v>
      </c>
      <c r="Q18" s="122">
        <v>190</v>
      </c>
      <c r="R18" s="122">
        <v>212</v>
      </c>
      <c r="S18" s="122">
        <v>167</v>
      </c>
      <c r="T18" s="10">
        <f t="shared" si="6"/>
        <v>1217</v>
      </c>
      <c r="U18" s="122">
        <v>171</v>
      </c>
      <c r="V18" s="122">
        <v>0</v>
      </c>
      <c r="W18" s="122">
        <v>176</v>
      </c>
      <c r="X18" s="122">
        <v>30</v>
      </c>
      <c r="Y18" s="122">
        <v>231</v>
      </c>
      <c r="Z18" s="122">
        <v>30</v>
      </c>
      <c r="AA18" s="10">
        <f t="shared" si="7"/>
        <v>1855</v>
      </c>
      <c r="AB18" s="88"/>
      <c r="AC18" s="88"/>
      <c r="AD18" s="88"/>
      <c r="AE18" s="88"/>
    </row>
    <row r="19" spans="1:31" x14ac:dyDescent="0.3">
      <c r="A19" s="3" t="s">
        <v>699</v>
      </c>
      <c r="B19" s="3">
        <v>20</v>
      </c>
      <c r="C19" s="3" t="s">
        <v>28</v>
      </c>
      <c r="D19" s="11">
        <v>16</v>
      </c>
      <c r="E19" s="249"/>
      <c r="F19" s="97">
        <f t="shared" si="0"/>
        <v>1823</v>
      </c>
      <c r="G19" s="97">
        <f xml:space="preserve"> COUNT(N19,O19,P19,Q19,R19,S19,U19,W19,Y19,AB19,AD19,#REF!,#REF!)</f>
        <v>9</v>
      </c>
      <c r="H19" s="306">
        <f t="shared" si="1"/>
        <v>202.55555555555554</v>
      </c>
      <c r="I19" s="159">
        <f t="shared" si="2"/>
        <v>1</v>
      </c>
      <c r="J19" s="159">
        <f t="shared" si="3"/>
        <v>2</v>
      </c>
      <c r="K19" s="52">
        <f t="shared" si="4"/>
        <v>237</v>
      </c>
      <c r="L19" s="90">
        <f t="shared" si="5"/>
        <v>610</v>
      </c>
      <c r="M19" s="60"/>
      <c r="N19" s="122">
        <v>228</v>
      </c>
      <c r="O19" s="122">
        <v>175</v>
      </c>
      <c r="P19" s="122">
        <v>207</v>
      </c>
      <c r="Q19" s="122">
        <v>184</v>
      </c>
      <c r="R19" s="122">
        <v>185</v>
      </c>
      <c r="S19" s="122">
        <v>237</v>
      </c>
      <c r="T19" s="10">
        <f t="shared" si="6"/>
        <v>1216</v>
      </c>
      <c r="U19" s="105">
        <v>237</v>
      </c>
      <c r="V19" s="122">
        <v>30</v>
      </c>
      <c r="W19" s="122">
        <v>203</v>
      </c>
      <c r="X19" s="122">
        <v>0</v>
      </c>
      <c r="Y19" s="122">
        <v>167</v>
      </c>
      <c r="Z19" s="122">
        <v>0</v>
      </c>
      <c r="AA19" s="10">
        <f t="shared" si="7"/>
        <v>1853</v>
      </c>
      <c r="AB19" s="88"/>
      <c r="AC19" s="88"/>
      <c r="AD19" s="88"/>
      <c r="AE19" s="88"/>
    </row>
    <row r="20" spans="1:31" x14ac:dyDescent="0.3">
      <c r="A20" s="3" t="s">
        <v>706</v>
      </c>
      <c r="B20" s="3">
        <v>20</v>
      </c>
      <c r="C20" s="3" t="s">
        <v>28</v>
      </c>
      <c r="D20" s="11">
        <v>17</v>
      </c>
      <c r="E20" s="249"/>
      <c r="F20" s="97">
        <f t="shared" si="0"/>
        <v>1778</v>
      </c>
      <c r="G20" s="97">
        <f xml:space="preserve"> COUNT(N20,O20,P20,Q20,R20,S20,U20,W20,Y20,AB20,AD20,#REF!,#REF!)</f>
        <v>9</v>
      </c>
      <c r="H20" s="306">
        <f t="shared" si="1"/>
        <v>197.55555555555554</v>
      </c>
      <c r="I20" s="159">
        <f t="shared" si="2"/>
        <v>2</v>
      </c>
      <c r="J20" s="159">
        <f t="shared" si="3"/>
        <v>1</v>
      </c>
      <c r="K20" s="52">
        <f t="shared" si="4"/>
        <v>234</v>
      </c>
      <c r="L20" s="90">
        <f t="shared" si="5"/>
        <v>618</v>
      </c>
      <c r="M20" s="60"/>
      <c r="N20" s="122">
        <v>173</v>
      </c>
      <c r="O20" s="122">
        <v>208</v>
      </c>
      <c r="P20" s="122">
        <v>234</v>
      </c>
      <c r="Q20" s="122">
        <v>202</v>
      </c>
      <c r="R20" s="122">
        <v>166</v>
      </c>
      <c r="S20" s="122">
        <v>177</v>
      </c>
      <c r="T20" s="10">
        <f t="shared" si="6"/>
        <v>1160</v>
      </c>
      <c r="U20" s="122">
        <v>192</v>
      </c>
      <c r="V20" s="122">
        <v>0</v>
      </c>
      <c r="W20" s="122">
        <v>204</v>
      </c>
      <c r="X20" s="122">
        <v>30</v>
      </c>
      <c r="Y20" s="122">
        <v>222</v>
      </c>
      <c r="Z20" s="122">
        <v>30</v>
      </c>
      <c r="AA20" s="10">
        <f t="shared" si="7"/>
        <v>1838</v>
      </c>
      <c r="AB20" s="88"/>
      <c r="AC20" s="88"/>
      <c r="AD20" s="88"/>
      <c r="AE20" s="88"/>
    </row>
    <row r="21" spans="1:31" x14ac:dyDescent="0.3">
      <c r="A21" s="3" t="s">
        <v>702</v>
      </c>
      <c r="B21" s="3">
        <v>20</v>
      </c>
      <c r="C21" s="3" t="s">
        <v>28</v>
      </c>
      <c r="D21" s="11">
        <v>18</v>
      </c>
      <c r="E21" s="249"/>
      <c r="F21" s="97">
        <f t="shared" si="0"/>
        <v>1773</v>
      </c>
      <c r="G21" s="97">
        <f xml:space="preserve"> COUNT(N21,O21,P21,Q21,R21,S21,U21,W21,Y21,AB21,AD21,#REF!,#REF!)</f>
        <v>9</v>
      </c>
      <c r="H21" s="306">
        <f t="shared" si="1"/>
        <v>197</v>
      </c>
      <c r="I21" s="159">
        <f t="shared" si="2"/>
        <v>2</v>
      </c>
      <c r="J21" s="159">
        <f t="shared" si="3"/>
        <v>1</v>
      </c>
      <c r="K21" s="52">
        <f t="shared" si="4"/>
        <v>233</v>
      </c>
      <c r="L21" s="90">
        <f t="shared" si="5"/>
        <v>624</v>
      </c>
      <c r="M21" s="60"/>
      <c r="N21" s="122">
        <v>169</v>
      </c>
      <c r="O21" s="122">
        <v>173</v>
      </c>
      <c r="P21" s="122">
        <v>223</v>
      </c>
      <c r="Q21" s="122">
        <v>232</v>
      </c>
      <c r="R21" s="122">
        <v>196</v>
      </c>
      <c r="S21" s="122">
        <v>196</v>
      </c>
      <c r="T21" s="10">
        <f t="shared" si="6"/>
        <v>1189</v>
      </c>
      <c r="U21" s="123">
        <v>207</v>
      </c>
      <c r="V21" s="123">
        <v>30</v>
      </c>
      <c r="W21" s="123">
        <v>144</v>
      </c>
      <c r="X21" s="123">
        <v>0</v>
      </c>
      <c r="Y21" s="123">
        <v>233</v>
      </c>
      <c r="Z21" s="123">
        <v>30</v>
      </c>
      <c r="AA21" s="10">
        <f t="shared" si="7"/>
        <v>1833</v>
      </c>
      <c r="AB21" s="88"/>
      <c r="AC21" s="88"/>
      <c r="AD21" s="88"/>
      <c r="AE21" s="88"/>
    </row>
    <row r="22" spans="1:31" x14ac:dyDescent="0.3">
      <c r="A22" s="3" t="s">
        <v>529</v>
      </c>
      <c r="B22" s="3">
        <v>20</v>
      </c>
      <c r="C22" s="3" t="s">
        <v>28</v>
      </c>
      <c r="D22" s="11">
        <v>19</v>
      </c>
      <c r="E22" s="249"/>
      <c r="F22" s="97">
        <f t="shared" si="0"/>
        <v>1770</v>
      </c>
      <c r="G22" s="97">
        <f xml:space="preserve"> COUNT(N22,O22,P22,Q22,R22,S22,U22,W22,Y22,AB22,AD22,#REF!,#REF!)</f>
        <v>9</v>
      </c>
      <c r="H22" s="306">
        <f t="shared" si="1"/>
        <v>196.66666666666666</v>
      </c>
      <c r="I22" s="159">
        <f t="shared" si="2"/>
        <v>2</v>
      </c>
      <c r="J22" s="159">
        <f t="shared" si="3"/>
        <v>1</v>
      </c>
      <c r="K22" s="52">
        <f t="shared" si="4"/>
        <v>243</v>
      </c>
      <c r="L22" s="90">
        <f t="shared" si="5"/>
        <v>630</v>
      </c>
      <c r="M22" s="60"/>
      <c r="N22" s="122">
        <v>169</v>
      </c>
      <c r="O22" s="122">
        <v>243</v>
      </c>
      <c r="P22" s="122">
        <v>147</v>
      </c>
      <c r="Q22" s="122">
        <v>208</v>
      </c>
      <c r="R22" s="122">
        <v>182</v>
      </c>
      <c r="S22" s="122">
        <v>191</v>
      </c>
      <c r="T22" s="10">
        <f t="shared" si="6"/>
        <v>1140</v>
      </c>
      <c r="U22" s="122">
        <v>205</v>
      </c>
      <c r="V22" s="122">
        <v>30</v>
      </c>
      <c r="W22" s="122">
        <v>215</v>
      </c>
      <c r="X22" s="122">
        <v>0</v>
      </c>
      <c r="Y22" s="122">
        <v>210</v>
      </c>
      <c r="Z22" s="122">
        <v>30</v>
      </c>
      <c r="AA22" s="10">
        <f t="shared" si="7"/>
        <v>1830</v>
      </c>
      <c r="AB22" s="88"/>
      <c r="AC22" s="88"/>
      <c r="AD22" s="88"/>
      <c r="AE22" s="88"/>
    </row>
    <row r="23" spans="1:31" x14ac:dyDescent="0.3">
      <c r="A23" s="3" t="s">
        <v>352</v>
      </c>
      <c r="B23" s="3">
        <v>20</v>
      </c>
      <c r="C23" s="3" t="s">
        <v>28</v>
      </c>
      <c r="D23" s="11">
        <v>20</v>
      </c>
      <c r="E23" s="249"/>
      <c r="F23" s="97">
        <f t="shared" si="0"/>
        <v>1764</v>
      </c>
      <c r="G23" s="97">
        <f xml:space="preserve"> COUNT(N23,O23,P23,Q23,R23,S23,U23,W23,Y23,AB23,AD23,#REF!,#REF!)</f>
        <v>9</v>
      </c>
      <c r="H23" s="306">
        <f t="shared" si="1"/>
        <v>196</v>
      </c>
      <c r="I23" s="159">
        <f t="shared" si="2"/>
        <v>2</v>
      </c>
      <c r="J23" s="159">
        <f t="shared" si="3"/>
        <v>1</v>
      </c>
      <c r="K23" s="52">
        <f t="shared" si="4"/>
        <v>225</v>
      </c>
      <c r="L23" s="90">
        <f t="shared" si="5"/>
        <v>631</v>
      </c>
      <c r="M23" s="60"/>
      <c r="N23" s="122">
        <v>172</v>
      </c>
      <c r="O23" s="122">
        <v>215</v>
      </c>
      <c r="P23" s="122">
        <v>199</v>
      </c>
      <c r="Q23" s="122">
        <v>174</v>
      </c>
      <c r="R23" s="122">
        <v>170</v>
      </c>
      <c r="S23" s="122">
        <v>203</v>
      </c>
      <c r="T23" s="10">
        <f t="shared" si="6"/>
        <v>1133</v>
      </c>
      <c r="U23" s="122">
        <v>201</v>
      </c>
      <c r="V23" s="122">
        <v>30</v>
      </c>
      <c r="W23" s="122">
        <v>205</v>
      </c>
      <c r="X23" s="122">
        <v>0</v>
      </c>
      <c r="Y23" s="122">
        <v>225</v>
      </c>
      <c r="Z23" s="122">
        <v>30</v>
      </c>
      <c r="AA23" s="10">
        <f t="shared" si="7"/>
        <v>1824</v>
      </c>
      <c r="AB23" s="88"/>
      <c r="AC23" s="88"/>
      <c r="AD23" s="88"/>
      <c r="AE23" s="88"/>
    </row>
    <row r="24" spans="1:31" x14ac:dyDescent="0.3">
      <c r="A24" s="3" t="s">
        <v>701</v>
      </c>
      <c r="B24" s="3">
        <v>20</v>
      </c>
      <c r="C24" s="3" t="s">
        <v>28</v>
      </c>
      <c r="D24" s="11">
        <v>21</v>
      </c>
      <c r="E24" s="249"/>
      <c r="F24" s="97">
        <f t="shared" si="0"/>
        <v>1756</v>
      </c>
      <c r="G24" s="97">
        <f xml:space="preserve"> COUNT(N24,O24,P24,Q24,R24,S24,U24,W24,Y24,AB24,AD24,#REF!,#REF!)</f>
        <v>9</v>
      </c>
      <c r="H24" s="306">
        <f t="shared" si="1"/>
        <v>195.11111111111111</v>
      </c>
      <c r="I24" s="159">
        <f t="shared" si="2"/>
        <v>2</v>
      </c>
      <c r="J24" s="159">
        <f t="shared" si="3"/>
        <v>1</v>
      </c>
      <c r="K24" s="52">
        <f t="shared" si="4"/>
        <v>235</v>
      </c>
      <c r="L24" s="90">
        <f t="shared" si="5"/>
        <v>631</v>
      </c>
      <c r="M24" s="60"/>
      <c r="N24" s="122">
        <v>221</v>
      </c>
      <c r="O24" s="122">
        <v>137</v>
      </c>
      <c r="P24" s="122">
        <v>203</v>
      </c>
      <c r="Q24" s="122">
        <v>181</v>
      </c>
      <c r="R24" s="122">
        <v>235</v>
      </c>
      <c r="S24" s="122">
        <v>215</v>
      </c>
      <c r="T24" s="10">
        <f t="shared" si="6"/>
        <v>1192</v>
      </c>
      <c r="U24" s="123">
        <v>204</v>
      </c>
      <c r="V24" s="123">
        <v>0</v>
      </c>
      <c r="W24" s="123">
        <v>151</v>
      </c>
      <c r="X24" s="123">
        <v>30</v>
      </c>
      <c r="Y24" s="123">
        <v>209</v>
      </c>
      <c r="Z24" s="123">
        <v>30</v>
      </c>
      <c r="AA24" s="10">
        <f t="shared" si="7"/>
        <v>1816</v>
      </c>
      <c r="AB24" s="88"/>
      <c r="AC24" s="88"/>
      <c r="AD24" s="88"/>
      <c r="AE24" s="88"/>
    </row>
    <row r="25" spans="1:31" x14ac:dyDescent="0.3">
      <c r="A25" s="3" t="s">
        <v>705</v>
      </c>
      <c r="B25" s="3">
        <v>20</v>
      </c>
      <c r="C25" s="3" t="s">
        <v>28</v>
      </c>
      <c r="D25" s="11">
        <v>22</v>
      </c>
      <c r="E25" s="249"/>
      <c r="F25" s="97">
        <f t="shared" si="0"/>
        <v>1753</v>
      </c>
      <c r="G25" s="97">
        <f xml:space="preserve"> COUNT(N25,O25,P25,Q25,R25,S25,U25,W25,Y25,AB25,AD25,#REF!,#REF!)</f>
        <v>9</v>
      </c>
      <c r="H25" s="306">
        <f t="shared" si="1"/>
        <v>194.77777777777777</v>
      </c>
      <c r="I25" s="159">
        <f t="shared" si="2"/>
        <v>2</v>
      </c>
      <c r="J25" s="159">
        <f t="shared" si="3"/>
        <v>1</v>
      </c>
      <c r="K25" s="52">
        <f t="shared" si="4"/>
        <v>227</v>
      </c>
      <c r="L25" s="90">
        <f t="shared" si="5"/>
        <v>595</v>
      </c>
      <c r="M25" s="60"/>
      <c r="N25" s="122">
        <v>180</v>
      </c>
      <c r="O25" s="122">
        <v>227</v>
      </c>
      <c r="P25" s="122">
        <v>188</v>
      </c>
      <c r="Q25" s="122">
        <v>212</v>
      </c>
      <c r="R25" s="122">
        <v>181</v>
      </c>
      <c r="S25" s="122">
        <v>172</v>
      </c>
      <c r="T25" s="10">
        <f t="shared" si="6"/>
        <v>1160</v>
      </c>
      <c r="U25" s="123">
        <v>219</v>
      </c>
      <c r="V25" s="123">
        <v>30</v>
      </c>
      <c r="W25" s="123">
        <v>206</v>
      </c>
      <c r="X25" s="123">
        <v>30</v>
      </c>
      <c r="Y25" s="123">
        <v>168</v>
      </c>
      <c r="Z25" s="123">
        <v>0</v>
      </c>
      <c r="AA25" s="10">
        <f t="shared" si="7"/>
        <v>1813</v>
      </c>
      <c r="AB25" s="88"/>
      <c r="AC25" s="88"/>
      <c r="AD25" s="88"/>
      <c r="AE25" s="88"/>
    </row>
    <row r="26" spans="1:31" x14ac:dyDescent="0.3">
      <c r="A26" s="3" t="s">
        <v>146</v>
      </c>
      <c r="B26" s="3">
        <v>20</v>
      </c>
      <c r="C26" s="3" t="s">
        <v>28</v>
      </c>
      <c r="D26" s="11">
        <v>23</v>
      </c>
      <c r="E26" s="249"/>
      <c r="F26" s="97">
        <f t="shared" si="0"/>
        <v>1746</v>
      </c>
      <c r="G26" s="97">
        <f xml:space="preserve"> COUNT(N26,O26,P26,Q26,R26,S26,U26,W26,Y26,AB26,AD26,#REF!,#REF!)</f>
        <v>9</v>
      </c>
      <c r="H26" s="306">
        <f t="shared" si="1"/>
        <v>194</v>
      </c>
      <c r="I26" s="159">
        <f t="shared" si="2"/>
        <v>2</v>
      </c>
      <c r="J26" s="159">
        <f t="shared" si="3"/>
        <v>1</v>
      </c>
      <c r="K26" s="52">
        <f t="shared" si="4"/>
        <v>248</v>
      </c>
      <c r="L26" s="90">
        <f t="shared" si="5"/>
        <v>586</v>
      </c>
      <c r="M26" s="60"/>
      <c r="N26" s="122">
        <v>212</v>
      </c>
      <c r="O26" s="122">
        <v>158</v>
      </c>
      <c r="P26" s="122">
        <v>211</v>
      </c>
      <c r="Q26" s="122">
        <v>181</v>
      </c>
      <c r="R26" s="122">
        <v>248</v>
      </c>
      <c r="S26" s="122">
        <v>150</v>
      </c>
      <c r="T26" s="10">
        <f t="shared" si="6"/>
        <v>1160</v>
      </c>
      <c r="U26" s="122">
        <v>195</v>
      </c>
      <c r="V26" s="122">
        <v>30</v>
      </c>
      <c r="W26" s="122">
        <v>186</v>
      </c>
      <c r="X26" s="122">
        <v>30</v>
      </c>
      <c r="Y26" s="122">
        <v>205</v>
      </c>
      <c r="Z26" s="122">
        <v>0</v>
      </c>
      <c r="AA26" s="10">
        <f t="shared" si="7"/>
        <v>1806</v>
      </c>
      <c r="AB26" s="88"/>
      <c r="AC26" s="88"/>
      <c r="AD26" s="88"/>
      <c r="AE26" s="88"/>
    </row>
    <row r="27" spans="1:31" x14ac:dyDescent="0.3">
      <c r="A27" s="3" t="s">
        <v>148</v>
      </c>
      <c r="B27" s="3">
        <v>20</v>
      </c>
      <c r="C27" s="3" t="s">
        <v>28</v>
      </c>
      <c r="D27" s="11">
        <v>24</v>
      </c>
      <c r="E27" s="249"/>
      <c r="F27" s="97">
        <f t="shared" si="0"/>
        <v>1775</v>
      </c>
      <c r="G27" s="97">
        <f xml:space="preserve"> COUNT(N27,O27,P27,Q27,R27,S27,U27,W27,Y27,AB27,AD27,#REF!,#REF!)</f>
        <v>9</v>
      </c>
      <c r="H27" s="306">
        <f t="shared" si="1"/>
        <v>197.22222222222223</v>
      </c>
      <c r="I27" s="159">
        <f t="shared" si="2"/>
        <v>1</v>
      </c>
      <c r="J27" s="159">
        <f t="shared" si="3"/>
        <v>2</v>
      </c>
      <c r="K27" s="52">
        <f t="shared" si="4"/>
        <v>222</v>
      </c>
      <c r="L27" s="90">
        <f t="shared" si="5"/>
        <v>620</v>
      </c>
      <c r="M27" s="60"/>
      <c r="N27" s="122">
        <v>179</v>
      </c>
      <c r="O27" s="122">
        <v>206</v>
      </c>
      <c r="P27" s="122">
        <v>196</v>
      </c>
      <c r="Q27" s="122">
        <v>207</v>
      </c>
      <c r="R27" s="122">
        <v>214</v>
      </c>
      <c r="S27" s="122">
        <v>199</v>
      </c>
      <c r="T27" s="10">
        <f t="shared" si="6"/>
        <v>1201</v>
      </c>
      <c r="U27" s="122">
        <v>222</v>
      </c>
      <c r="V27" s="122">
        <v>30</v>
      </c>
      <c r="W27" s="122">
        <v>166</v>
      </c>
      <c r="X27" s="122">
        <v>0</v>
      </c>
      <c r="Y27" s="122">
        <v>186</v>
      </c>
      <c r="Z27" s="122">
        <v>0</v>
      </c>
      <c r="AA27" s="10">
        <f t="shared" si="7"/>
        <v>1805</v>
      </c>
      <c r="AB27" s="88"/>
      <c r="AC27" s="88"/>
      <c r="AD27" s="88"/>
      <c r="AE27" s="88"/>
    </row>
    <row r="28" spans="1:31" x14ac:dyDescent="0.3">
      <c r="A28" s="3" t="s">
        <v>185</v>
      </c>
      <c r="B28" s="3">
        <v>20</v>
      </c>
      <c r="C28" s="3" t="s">
        <v>28</v>
      </c>
      <c r="D28" s="11">
        <v>25</v>
      </c>
      <c r="E28" s="249"/>
      <c r="F28" s="97">
        <f t="shared" si="0"/>
        <v>1724</v>
      </c>
      <c r="G28" s="97">
        <f xml:space="preserve"> COUNT(N28,O28,P28,Q28,R28,S28,U28,W28,Y28,AB28,AD28,#REF!,#REF!)</f>
        <v>9</v>
      </c>
      <c r="H28" s="306">
        <f t="shared" si="1"/>
        <v>191.55555555555554</v>
      </c>
      <c r="I28" s="159">
        <f t="shared" si="2"/>
        <v>2</v>
      </c>
      <c r="J28" s="159">
        <f t="shared" si="3"/>
        <v>1</v>
      </c>
      <c r="K28" s="52">
        <f t="shared" si="4"/>
        <v>217</v>
      </c>
      <c r="L28" s="90">
        <f t="shared" si="5"/>
        <v>623</v>
      </c>
      <c r="M28" s="60"/>
      <c r="N28" s="122">
        <v>217</v>
      </c>
      <c r="O28" s="122">
        <v>213</v>
      </c>
      <c r="P28" s="122">
        <v>193</v>
      </c>
      <c r="Q28" s="122">
        <v>170</v>
      </c>
      <c r="R28" s="122">
        <v>167</v>
      </c>
      <c r="S28" s="122">
        <v>210</v>
      </c>
      <c r="T28" s="10">
        <f t="shared" si="6"/>
        <v>1170</v>
      </c>
      <c r="U28" s="123">
        <v>166</v>
      </c>
      <c r="V28" s="123">
        <v>0</v>
      </c>
      <c r="W28" s="123">
        <v>175</v>
      </c>
      <c r="X28" s="123">
        <v>30</v>
      </c>
      <c r="Y28" s="123">
        <v>213</v>
      </c>
      <c r="Z28" s="123">
        <v>30</v>
      </c>
      <c r="AA28" s="10">
        <f t="shared" si="7"/>
        <v>1784</v>
      </c>
      <c r="AB28" s="88"/>
      <c r="AC28" s="88"/>
      <c r="AD28" s="88"/>
      <c r="AE28" s="88"/>
    </row>
    <row r="29" spans="1:31" x14ac:dyDescent="0.3">
      <c r="A29" s="3" t="s">
        <v>207</v>
      </c>
      <c r="B29" s="3">
        <v>20</v>
      </c>
      <c r="C29" s="3" t="s">
        <v>28</v>
      </c>
      <c r="D29" s="11">
        <v>26</v>
      </c>
      <c r="E29" s="249"/>
      <c r="F29" s="97">
        <f t="shared" si="0"/>
        <v>1719</v>
      </c>
      <c r="G29" s="97">
        <f xml:space="preserve"> COUNT(N29,O29,P29,Q29,R29,S29,U29,W29,Y29,AB29,AD29,#REF!,#REF!)</f>
        <v>9</v>
      </c>
      <c r="H29" s="306">
        <f t="shared" si="1"/>
        <v>191</v>
      </c>
      <c r="I29" s="159">
        <f t="shared" si="2"/>
        <v>2</v>
      </c>
      <c r="J29" s="159">
        <f t="shared" si="3"/>
        <v>1</v>
      </c>
      <c r="K29" s="52">
        <f t="shared" si="4"/>
        <v>216</v>
      </c>
      <c r="L29" s="90">
        <f t="shared" si="5"/>
        <v>584</v>
      </c>
      <c r="M29" s="60"/>
      <c r="N29" s="122">
        <v>198</v>
      </c>
      <c r="O29" s="122">
        <v>176</v>
      </c>
      <c r="P29" s="122">
        <v>181</v>
      </c>
      <c r="Q29" s="122">
        <v>208</v>
      </c>
      <c r="R29" s="122">
        <v>216</v>
      </c>
      <c r="S29" s="122">
        <v>160</v>
      </c>
      <c r="T29" s="10">
        <f t="shared" si="6"/>
        <v>1139</v>
      </c>
      <c r="U29" s="122">
        <v>160</v>
      </c>
      <c r="V29" s="122">
        <v>30</v>
      </c>
      <c r="W29" s="122">
        <v>214</v>
      </c>
      <c r="X29" s="122">
        <v>30</v>
      </c>
      <c r="Y29" s="122">
        <v>206</v>
      </c>
      <c r="Z29" s="122">
        <v>0</v>
      </c>
      <c r="AA29" s="10">
        <f t="shared" si="7"/>
        <v>1779</v>
      </c>
      <c r="AB29" s="88"/>
      <c r="AC29" s="88"/>
      <c r="AD29" s="88"/>
      <c r="AE29" s="88"/>
    </row>
    <row r="30" spans="1:31" x14ac:dyDescent="0.3">
      <c r="A30" s="3" t="s">
        <v>707</v>
      </c>
      <c r="B30" s="3">
        <v>20</v>
      </c>
      <c r="C30" s="3" t="s">
        <v>28</v>
      </c>
      <c r="D30" s="11">
        <v>27</v>
      </c>
      <c r="E30" s="249"/>
      <c r="F30" s="97">
        <f t="shared" si="0"/>
        <v>1724</v>
      </c>
      <c r="G30" s="97">
        <f xml:space="preserve"> COUNT(N30,O30,P30,Q30,R30,S30,U30,W30,Y30,AB30,AD30,#REF!,#REF!)</f>
        <v>9</v>
      </c>
      <c r="H30" s="306">
        <f t="shared" si="1"/>
        <v>191.55555555555554</v>
      </c>
      <c r="I30" s="159">
        <f t="shared" si="2"/>
        <v>1.5</v>
      </c>
      <c r="J30" s="159">
        <f t="shared" si="3"/>
        <v>1.5</v>
      </c>
      <c r="K30" s="52">
        <f t="shared" si="4"/>
        <v>235</v>
      </c>
      <c r="L30" s="90">
        <f t="shared" si="5"/>
        <v>581</v>
      </c>
      <c r="M30" s="60"/>
      <c r="N30" s="122">
        <v>205</v>
      </c>
      <c r="O30" s="122">
        <v>184</v>
      </c>
      <c r="P30" s="122">
        <v>177</v>
      </c>
      <c r="Q30" s="122">
        <v>225</v>
      </c>
      <c r="R30" s="122">
        <v>183</v>
      </c>
      <c r="S30" s="122">
        <v>169</v>
      </c>
      <c r="T30" s="10">
        <f t="shared" si="6"/>
        <v>1143</v>
      </c>
      <c r="U30" s="122">
        <v>235</v>
      </c>
      <c r="V30" s="122">
        <v>15</v>
      </c>
      <c r="W30" s="122">
        <v>166</v>
      </c>
      <c r="X30" s="122">
        <v>0</v>
      </c>
      <c r="Y30" s="122">
        <v>180</v>
      </c>
      <c r="Z30" s="122">
        <v>30</v>
      </c>
      <c r="AA30" s="10">
        <f t="shared" si="7"/>
        <v>1769</v>
      </c>
      <c r="AB30" s="88"/>
      <c r="AC30" s="88"/>
      <c r="AD30" s="88"/>
      <c r="AE30" s="88"/>
    </row>
    <row r="31" spans="1:31" x14ac:dyDescent="0.3">
      <c r="A31" s="3" t="s">
        <v>269</v>
      </c>
      <c r="B31" s="3">
        <v>20</v>
      </c>
      <c r="C31" s="3" t="s">
        <v>28</v>
      </c>
      <c r="D31" s="11">
        <v>28</v>
      </c>
      <c r="E31" s="249"/>
      <c r="F31" s="97">
        <f t="shared" si="0"/>
        <v>1739</v>
      </c>
      <c r="G31" s="97">
        <f xml:space="preserve"> COUNT(N31,O31,P31,Q31,R31,S31,U31,W31,Y31,AB31,AD31,#REF!,#REF!)</f>
        <v>9</v>
      </c>
      <c r="H31" s="306">
        <f t="shared" si="1"/>
        <v>193.22222222222223</v>
      </c>
      <c r="I31" s="159">
        <f t="shared" si="2"/>
        <v>1</v>
      </c>
      <c r="J31" s="159">
        <f t="shared" si="3"/>
        <v>2</v>
      </c>
      <c r="K31" s="52">
        <f t="shared" si="4"/>
        <v>243</v>
      </c>
      <c r="L31" s="90">
        <f t="shared" si="5"/>
        <v>606</v>
      </c>
      <c r="M31" s="60"/>
      <c r="N31" s="122">
        <v>181</v>
      </c>
      <c r="O31" s="122">
        <v>174</v>
      </c>
      <c r="P31" s="122">
        <v>175</v>
      </c>
      <c r="Q31" s="122">
        <v>206</v>
      </c>
      <c r="R31" s="122">
        <v>231</v>
      </c>
      <c r="S31" s="122">
        <v>169</v>
      </c>
      <c r="T31" s="10">
        <f t="shared" si="6"/>
        <v>1136</v>
      </c>
      <c r="U31" s="122">
        <v>243</v>
      </c>
      <c r="V31" s="122">
        <v>30</v>
      </c>
      <c r="W31" s="122">
        <v>164</v>
      </c>
      <c r="X31" s="122">
        <v>0</v>
      </c>
      <c r="Y31" s="122">
        <v>196</v>
      </c>
      <c r="Z31" s="122">
        <v>0</v>
      </c>
      <c r="AA31" s="10">
        <f t="shared" si="7"/>
        <v>1769</v>
      </c>
      <c r="AB31" s="88"/>
      <c r="AC31" s="88"/>
      <c r="AD31" s="88"/>
      <c r="AE31" s="88"/>
    </row>
    <row r="32" spans="1:31" x14ac:dyDescent="0.3">
      <c r="A32" s="3" t="s">
        <v>266</v>
      </c>
      <c r="B32" s="3">
        <v>20</v>
      </c>
      <c r="C32" s="3" t="s">
        <v>28</v>
      </c>
      <c r="D32" s="11">
        <v>29</v>
      </c>
      <c r="E32" s="249"/>
      <c r="F32" s="97">
        <f t="shared" si="0"/>
        <v>1724</v>
      </c>
      <c r="G32" s="97">
        <f xml:space="preserve"> COUNT(N32,O32,P32,Q32,R32,S32,U32,W32,Y32,AB32,AD32,#REF!,#REF!)</f>
        <v>9</v>
      </c>
      <c r="H32" s="306">
        <f t="shared" si="1"/>
        <v>191.55555555555554</v>
      </c>
      <c r="I32" s="159">
        <f t="shared" si="2"/>
        <v>1</v>
      </c>
      <c r="J32" s="159">
        <f t="shared" si="3"/>
        <v>2</v>
      </c>
      <c r="K32" s="52">
        <f t="shared" si="4"/>
        <v>222</v>
      </c>
      <c r="L32" s="90">
        <f t="shared" si="5"/>
        <v>595</v>
      </c>
      <c r="M32" s="60"/>
      <c r="N32" s="122">
        <v>211</v>
      </c>
      <c r="O32" s="122">
        <v>195</v>
      </c>
      <c r="P32" s="122">
        <v>177</v>
      </c>
      <c r="Q32" s="122">
        <v>222</v>
      </c>
      <c r="R32" s="122">
        <v>192</v>
      </c>
      <c r="S32" s="122">
        <v>181</v>
      </c>
      <c r="T32" s="10">
        <f t="shared" si="6"/>
        <v>1178</v>
      </c>
      <c r="U32" s="123">
        <v>156</v>
      </c>
      <c r="V32" s="123">
        <v>0</v>
      </c>
      <c r="W32" s="123">
        <v>179</v>
      </c>
      <c r="X32" s="123">
        <v>0</v>
      </c>
      <c r="Y32" s="123">
        <v>211</v>
      </c>
      <c r="Z32" s="123">
        <v>30</v>
      </c>
      <c r="AA32" s="10">
        <f t="shared" si="7"/>
        <v>1754</v>
      </c>
      <c r="AB32" s="88"/>
      <c r="AC32" s="88"/>
      <c r="AD32" s="88"/>
      <c r="AE32" s="88"/>
    </row>
    <row r="33" spans="1:31" x14ac:dyDescent="0.3">
      <c r="A33" s="3" t="s">
        <v>133</v>
      </c>
      <c r="B33" s="3">
        <v>20</v>
      </c>
      <c r="C33" s="3" t="s">
        <v>28</v>
      </c>
      <c r="D33" s="11">
        <v>30</v>
      </c>
      <c r="E33" s="249"/>
      <c r="F33" s="97">
        <f t="shared" si="0"/>
        <v>1711</v>
      </c>
      <c r="G33" s="97">
        <f xml:space="preserve"> COUNT(N33,O33,P33,Q33,R33,S33,U33,W33,Y33,AB33,AD33,#REF!,#REF!)</f>
        <v>9</v>
      </c>
      <c r="H33" s="306">
        <f t="shared" si="1"/>
        <v>190.11111111111111</v>
      </c>
      <c r="I33" s="159">
        <f t="shared" si="2"/>
        <v>1</v>
      </c>
      <c r="J33" s="159">
        <f t="shared" si="3"/>
        <v>2</v>
      </c>
      <c r="K33" s="52">
        <f t="shared" si="4"/>
        <v>208</v>
      </c>
      <c r="L33" s="90">
        <f t="shared" si="5"/>
        <v>594</v>
      </c>
      <c r="M33" s="60"/>
      <c r="N33" s="122">
        <v>182</v>
      </c>
      <c r="O33" s="122">
        <v>204</v>
      </c>
      <c r="P33" s="122">
        <v>208</v>
      </c>
      <c r="Q33" s="122">
        <v>192</v>
      </c>
      <c r="R33" s="122">
        <v>208</v>
      </c>
      <c r="S33" s="122">
        <v>183</v>
      </c>
      <c r="T33" s="10">
        <f t="shared" si="6"/>
        <v>1177</v>
      </c>
      <c r="U33" s="123">
        <v>171</v>
      </c>
      <c r="V33" s="123">
        <v>30</v>
      </c>
      <c r="W33" s="123">
        <v>158</v>
      </c>
      <c r="X33" s="123">
        <v>0</v>
      </c>
      <c r="Y33" s="123">
        <v>205</v>
      </c>
      <c r="Z33" s="123">
        <v>0</v>
      </c>
      <c r="AA33" s="10">
        <f t="shared" si="7"/>
        <v>1741</v>
      </c>
      <c r="AB33" s="88"/>
      <c r="AC33" s="88"/>
      <c r="AD33" s="88"/>
      <c r="AE33" s="88"/>
    </row>
    <row r="34" spans="1:31" x14ac:dyDescent="0.3">
      <c r="A34" s="3" t="s">
        <v>703</v>
      </c>
      <c r="B34" s="3">
        <v>20</v>
      </c>
      <c r="C34" s="3" t="s">
        <v>28</v>
      </c>
      <c r="D34" s="11">
        <v>31</v>
      </c>
      <c r="E34" s="249"/>
      <c r="F34" s="97">
        <f t="shared" si="0"/>
        <v>1724</v>
      </c>
      <c r="G34" s="97">
        <f xml:space="preserve"> COUNT(N34,O34,P34,Q34,R34,S34,U34,W34,Y34,AB34,AD34,#REF!,#REF!)</f>
        <v>9</v>
      </c>
      <c r="H34" s="306">
        <f t="shared" si="1"/>
        <v>191.55555555555554</v>
      </c>
      <c r="I34" s="159">
        <f t="shared" si="2"/>
        <v>0.5</v>
      </c>
      <c r="J34" s="159">
        <f t="shared" si="3"/>
        <v>2.5</v>
      </c>
      <c r="K34" s="52">
        <f t="shared" si="4"/>
        <v>242</v>
      </c>
      <c r="L34" s="90">
        <f t="shared" si="5"/>
        <v>588</v>
      </c>
      <c r="M34" s="60"/>
      <c r="N34" s="122">
        <v>213</v>
      </c>
      <c r="O34" s="122">
        <v>204</v>
      </c>
      <c r="P34" s="122">
        <v>171</v>
      </c>
      <c r="Q34" s="122">
        <v>173</v>
      </c>
      <c r="R34" s="122">
        <v>242</v>
      </c>
      <c r="S34" s="122">
        <v>167</v>
      </c>
      <c r="T34" s="10">
        <f t="shared" si="6"/>
        <v>1170</v>
      </c>
      <c r="U34" s="123">
        <v>235</v>
      </c>
      <c r="V34" s="123">
        <v>15</v>
      </c>
      <c r="W34" s="123">
        <v>159</v>
      </c>
      <c r="X34" s="123">
        <v>0</v>
      </c>
      <c r="Y34" s="123">
        <v>160</v>
      </c>
      <c r="Z34" s="123">
        <v>0</v>
      </c>
      <c r="AA34" s="10">
        <f t="shared" si="7"/>
        <v>1739</v>
      </c>
      <c r="AB34" s="88"/>
      <c r="AC34" s="88"/>
      <c r="AD34" s="88"/>
      <c r="AE34" s="88"/>
    </row>
    <row r="35" spans="1:31" x14ac:dyDescent="0.3">
      <c r="A35" s="3" t="s">
        <v>439</v>
      </c>
      <c r="B35" s="3">
        <v>20</v>
      </c>
      <c r="C35" s="3" t="s">
        <v>28</v>
      </c>
      <c r="D35" s="11">
        <v>32</v>
      </c>
      <c r="E35" s="249"/>
      <c r="F35" s="97">
        <f t="shared" si="0"/>
        <v>1702</v>
      </c>
      <c r="G35" s="97">
        <f xml:space="preserve"> COUNT(N35,O35,P35,Q35,R35,S35,U35,W35,Y35,AB35,AD35,#REF!,#REF!)</f>
        <v>9</v>
      </c>
      <c r="H35" s="306">
        <f t="shared" si="1"/>
        <v>189.11111111111111</v>
      </c>
      <c r="I35" s="159">
        <f t="shared" si="2"/>
        <v>1</v>
      </c>
      <c r="J35" s="159">
        <f t="shared" si="3"/>
        <v>2</v>
      </c>
      <c r="K35" s="52">
        <f t="shared" si="4"/>
        <v>245</v>
      </c>
      <c r="L35" s="90">
        <f t="shared" si="5"/>
        <v>611</v>
      </c>
      <c r="M35" s="60"/>
      <c r="N35" s="122">
        <v>207</v>
      </c>
      <c r="O35" s="122">
        <v>204</v>
      </c>
      <c r="P35" s="122">
        <v>200</v>
      </c>
      <c r="Q35" s="122">
        <v>245</v>
      </c>
      <c r="R35" s="122">
        <v>187</v>
      </c>
      <c r="S35" s="122">
        <v>175</v>
      </c>
      <c r="T35" s="10">
        <f t="shared" si="6"/>
        <v>1218</v>
      </c>
      <c r="U35" s="122">
        <v>154</v>
      </c>
      <c r="V35" s="122">
        <v>0</v>
      </c>
      <c r="W35" s="122">
        <v>125</v>
      </c>
      <c r="X35" s="122">
        <v>0</v>
      </c>
      <c r="Y35" s="122">
        <v>205</v>
      </c>
      <c r="Z35" s="122">
        <v>30</v>
      </c>
      <c r="AA35" s="10">
        <f t="shared" si="7"/>
        <v>1732</v>
      </c>
      <c r="AB35" s="88"/>
      <c r="AC35" s="88"/>
      <c r="AD35" s="88"/>
      <c r="AE35" s="88"/>
    </row>
    <row r="36" spans="1:31" x14ac:dyDescent="0.3">
      <c r="A36" s="3" t="s">
        <v>219</v>
      </c>
      <c r="B36" s="3">
        <v>20</v>
      </c>
      <c r="C36" s="3" t="s">
        <v>28</v>
      </c>
      <c r="D36" s="11">
        <v>33</v>
      </c>
      <c r="E36" s="249"/>
      <c r="F36" s="97">
        <f t="shared" si="0"/>
        <v>1729</v>
      </c>
      <c r="G36" s="97">
        <f xml:space="preserve"> COUNT(N36,O36,P36,Q36,R36,S36,U36,W36,Y36,AB36,AD36,#REF!,#REF!)</f>
        <v>9</v>
      </c>
      <c r="H36" s="306">
        <f t="shared" si="1"/>
        <v>192.11111111111111</v>
      </c>
      <c r="I36" s="159">
        <f t="shared" si="2"/>
        <v>0</v>
      </c>
      <c r="J36" s="159">
        <f t="shared" si="3"/>
        <v>3</v>
      </c>
      <c r="K36" s="52">
        <f t="shared" si="4"/>
        <v>244</v>
      </c>
      <c r="L36" s="90">
        <f t="shared" si="5"/>
        <v>652</v>
      </c>
      <c r="M36" s="60"/>
      <c r="N36" s="122">
        <v>207</v>
      </c>
      <c r="O36" s="122">
        <v>244</v>
      </c>
      <c r="P36" s="122">
        <v>201</v>
      </c>
      <c r="Q36" s="122">
        <v>198</v>
      </c>
      <c r="R36" s="122">
        <v>201</v>
      </c>
      <c r="S36" s="122">
        <v>179</v>
      </c>
      <c r="T36" s="10">
        <f t="shared" si="6"/>
        <v>1230</v>
      </c>
      <c r="U36" s="122">
        <v>200</v>
      </c>
      <c r="V36" s="122">
        <v>0</v>
      </c>
      <c r="W36" s="122">
        <v>151</v>
      </c>
      <c r="X36" s="122">
        <v>0</v>
      </c>
      <c r="Y36" s="122">
        <v>148</v>
      </c>
      <c r="Z36" s="122">
        <v>0</v>
      </c>
      <c r="AA36" s="10">
        <f t="shared" si="7"/>
        <v>1729</v>
      </c>
      <c r="AB36" s="88"/>
      <c r="AC36" s="88"/>
      <c r="AD36" s="88"/>
      <c r="AE36" s="88"/>
    </row>
    <row r="37" spans="1:31" x14ac:dyDescent="0.3">
      <c r="A37" s="3" t="s">
        <v>708</v>
      </c>
      <c r="B37" s="3">
        <v>20</v>
      </c>
      <c r="C37" s="3" t="s">
        <v>28</v>
      </c>
      <c r="D37" s="11">
        <v>34</v>
      </c>
      <c r="E37" s="249"/>
      <c r="F37" s="97">
        <f t="shared" si="0"/>
        <v>1694</v>
      </c>
      <c r="G37" s="97">
        <f xml:space="preserve"> COUNT(N37,O37,P37,Q37,R37,S37,U37,W37,Y37,AB37,AD37,#REF!,#REF!)</f>
        <v>9</v>
      </c>
      <c r="H37" s="306">
        <f t="shared" si="1"/>
        <v>188.22222222222223</v>
      </c>
      <c r="I37" s="308">
        <f t="shared" si="2"/>
        <v>1</v>
      </c>
      <c r="J37" s="309">
        <f t="shared" si="3"/>
        <v>2</v>
      </c>
      <c r="K37" s="52">
        <f t="shared" si="4"/>
        <v>217</v>
      </c>
      <c r="L37" s="90">
        <f t="shared" si="5"/>
        <v>588</v>
      </c>
      <c r="M37" s="60"/>
      <c r="N37" s="122">
        <v>217</v>
      </c>
      <c r="O37" s="122">
        <v>185</v>
      </c>
      <c r="P37" s="122">
        <v>186</v>
      </c>
      <c r="Q37" s="122">
        <v>189</v>
      </c>
      <c r="R37" s="122">
        <v>180</v>
      </c>
      <c r="S37" s="122">
        <v>180</v>
      </c>
      <c r="T37" s="10">
        <f t="shared" si="6"/>
        <v>1137</v>
      </c>
      <c r="U37" s="122">
        <v>187</v>
      </c>
      <c r="V37" s="122">
        <v>0</v>
      </c>
      <c r="W37" s="122">
        <v>200</v>
      </c>
      <c r="X37" s="122">
        <v>30</v>
      </c>
      <c r="Y37" s="122">
        <v>170</v>
      </c>
      <c r="Z37" s="122">
        <v>0</v>
      </c>
      <c r="AA37" s="10">
        <f t="shared" si="7"/>
        <v>1724</v>
      </c>
      <c r="AB37" s="88"/>
      <c r="AC37" s="88"/>
      <c r="AD37" s="88"/>
      <c r="AE37" s="88"/>
    </row>
    <row r="38" spans="1:31" x14ac:dyDescent="0.3">
      <c r="A38" s="3" t="s">
        <v>697</v>
      </c>
      <c r="B38" s="3">
        <v>20</v>
      </c>
      <c r="C38" s="3" t="s">
        <v>28</v>
      </c>
      <c r="D38" s="11">
        <v>35</v>
      </c>
      <c r="E38" s="249"/>
      <c r="F38" s="97">
        <f t="shared" si="0"/>
        <v>1715</v>
      </c>
      <c r="G38" s="97">
        <f xml:space="preserve"> COUNT(N38,O38,P38,Q38,R38,S38,U38,W38,Y38,AB38,AD38,#REF!,#REF!)</f>
        <v>9</v>
      </c>
      <c r="H38" s="306">
        <f t="shared" si="1"/>
        <v>190.55555555555554</v>
      </c>
      <c r="I38" s="308">
        <f t="shared" si="2"/>
        <v>0</v>
      </c>
      <c r="J38" s="309">
        <f t="shared" si="3"/>
        <v>3</v>
      </c>
      <c r="K38" s="52">
        <f t="shared" si="4"/>
        <v>221</v>
      </c>
      <c r="L38" s="90">
        <f t="shared" si="5"/>
        <v>639</v>
      </c>
      <c r="M38" s="60"/>
      <c r="N38" s="122">
        <v>196</v>
      </c>
      <c r="O38" s="122">
        <v>204</v>
      </c>
      <c r="P38" s="122">
        <v>187</v>
      </c>
      <c r="Q38" s="122">
        <v>215</v>
      </c>
      <c r="R38" s="122">
        <v>203</v>
      </c>
      <c r="S38" s="122">
        <v>221</v>
      </c>
      <c r="T38" s="10">
        <f t="shared" si="6"/>
        <v>1226</v>
      </c>
      <c r="U38" s="122">
        <v>141</v>
      </c>
      <c r="V38" s="122">
        <v>0</v>
      </c>
      <c r="W38" s="122">
        <v>169</v>
      </c>
      <c r="X38" s="122">
        <v>0</v>
      </c>
      <c r="Y38" s="122">
        <v>179</v>
      </c>
      <c r="Z38" s="122">
        <v>0</v>
      </c>
      <c r="AA38" s="10">
        <f t="shared" si="7"/>
        <v>1715</v>
      </c>
      <c r="AB38" s="88"/>
      <c r="AC38" s="88"/>
      <c r="AD38" s="88"/>
      <c r="AE38" s="88"/>
    </row>
    <row r="39" spans="1:31" x14ac:dyDescent="0.3">
      <c r="A39" s="3" t="s">
        <v>264</v>
      </c>
      <c r="B39" s="3">
        <v>20</v>
      </c>
      <c r="C39" s="3" t="s">
        <v>28</v>
      </c>
      <c r="D39" s="11">
        <v>36</v>
      </c>
      <c r="E39" s="249"/>
      <c r="F39" s="97">
        <f t="shared" si="0"/>
        <v>1666</v>
      </c>
      <c r="G39" s="97">
        <f xml:space="preserve"> COUNT(N39,O39,P39,Q39,R39,S39,U39,W39,Y39,AB39,AD39,#REF!,#REF!)</f>
        <v>9</v>
      </c>
      <c r="H39" s="306">
        <f t="shared" si="1"/>
        <v>185.11111111111111</v>
      </c>
      <c r="I39" s="308">
        <f t="shared" si="2"/>
        <v>1</v>
      </c>
      <c r="J39" s="309">
        <f t="shared" si="3"/>
        <v>2</v>
      </c>
      <c r="K39" s="52">
        <f t="shared" si="4"/>
        <v>214</v>
      </c>
      <c r="L39" s="90">
        <f t="shared" si="5"/>
        <v>610</v>
      </c>
      <c r="M39" s="60"/>
      <c r="N39" s="122">
        <v>199</v>
      </c>
      <c r="O39" s="122">
        <v>189</v>
      </c>
      <c r="P39" s="122">
        <v>175</v>
      </c>
      <c r="Q39" s="122">
        <v>187</v>
      </c>
      <c r="R39" s="122">
        <v>214</v>
      </c>
      <c r="S39" s="122">
        <v>209</v>
      </c>
      <c r="T39" s="10">
        <f t="shared" si="6"/>
        <v>1173</v>
      </c>
      <c r="U39" s="123">
        <v>158</v>
      </c>
      <c r="V39" s="123">
        <v>0</v>
      </c>
      <c r="W39" s="123">
        <v>183</v>
      </c>
      <c r="X39" s="123">
        <v>30</v>
      </c>
      <c r="Y39" s="123">
        <v>152</v>
      </c>
      <c r="Z39" s="123">
        <v>0</v>
      </c>
      <c r="AA39" s="10">
        <f t="shared" si="7"/>
        <v>1696</v>
      </c>
      <c r="AB39" s="88"/>
      <c r="AC39" s="88"/>
      <c r="AD39" s="88"/>
      <c r="AE39" s="88"/>
    </row>
    <row r="40" spans="1:31" x14ac:dyDescent="0.3">
      <c r="A40" s="3" t="s">
        <v>241</v>
      </c>
      <c r="B40" s="3">
        <v>20</v>
      </c>
      <c r="C40" s="3" t="s">
        <v>28</v>
      </c>
      <c r="D40" s="11">
        <v>37</v>
      </c>
      <c r="E40" s="249"/>
      <c r="F40" s="97">
        <f t="shared" si="0"/>
        <v>1646</v>
      </c>
      <c r="G40" s="97">
        <f xml:space="preserve"> COUNT(N40,O40,P40,Q40,R40,S40,U40,W40,Y40,AB40,AD40,#REF!,#REF!)</f>
        <v>9</v>
      </c>
      <c r="H40" s="306">
        <f t="shared" si="1"/>
        <v>182.88888888888889</v>
      </c>
      <c r="I40" s="308">
        <f t="shared" si="2"/>
        <v>1</v>
      </c>
      <c r="J40" s="309">
        <f t="shared" si="3"/>
        <v>2</v>
      </c>
      <c r="K40" s="52">
        <f t="shared" si="4"/>
        <v>271</v>
      </c>
      <c r="L40" s="90">
        <f t="shared" si="5"/>
        <v>614</v>
      </c>
      <c r="M40" s="60"/>
      <c r="N40" s="122">
        <v>163</v>
      </c>
      <c r="O40" s="122">
        <v>271</v>
      </c>
      <c r="P40" s="122">
        <v>180</v>
      </c>
      <c r="Q40" s="122">
        <v>178</v>
      </c>
      <c r="R40" s="122">
        <v>200</v>
      </c>
      <c r="S40" s="122">
        <v>168</v>
      </c>
      <c r="T40" s="10">
        <f t="shared" si="6"/>
        <v>1160</v>
      </c>
      <c r="U40" s="122">
        <v>146</v>
      </c>
      <c r="V40" s="122">
        <v>0</v>
      </c>
      <c r="W40" s="122">
        <v>136</v>
      </c>
      <c r="X40" s="122">
        <v>0</v>
      </c>
      <c r="Y40" s="122">
        <v>204</v>
      </c>
      <c r="Z40" s="122">
        <v>30</v>
      </c>
      <c r="AA40" s="10">
        <f t="shared" si="7"/>
        <v>1676</v>
      </c>
      <c r="AB40" s="88"/>
      <c r="AC40" s="88"/>
      <c r="AD40" s="88"/>
      <c r="AE40" s="88"/>
    </row>
    <row r="41" spans="1:31" x14ac:dyDescent="0.3">
      <c r="A41" s="3" t="s">
        <v>427</v>
      </c>
      <c r="B41" s="3">
        <v>20</v>
      </c>
      <c r="C41" s="3" t="s">
        <v>28</v>
      </c>
      <c r="D41" s="11">
        <v>38</v>
      </c>
      <c r="E41" s="249"/>
      <c r="F41" s="97">
        <f t="shared" si="0"/>
        <v>1647</v>
      </c>
      <c r="G41" s="97">
        <f xml:space="preserve"> COUNT(N41,O41,P41,Q41,R41,S41,U41,W41,Y41,AB41,AD41,#REF!,#REF!)</f>
        <v>9</v>
      </c>
      <c r="H41" s="306">
        <f t="shared" si="1"/>
        <v>183</v>
      </c>
      <c r="I41" s="308">
        <f t="shared" si="2"/>
        <v>0</v>
      </c>
      <c r="J41" s="309">
        <f t="shared" si="3"/>
        <v>3</v>
      </c>
      <c r="K41" s="52">
        <f t="shared" si="4"/>
        <v>207</v>
      </c>
      <c r="L41" s="90">
        <f t="shared" si="5"/>
        <v>587</v>
      </c>
      <c r="M41" s="60"/>
      <c r="N41" s="122">
        <v>206</v>
      </c>
      <c r="O41" s="122">
        <v>183</v>
      </c>
      <c r="P41" s="122">
        <v>198</v>
      </c>
      <c r="Q41" s="122">
        <v>197</v>
      </c>
      <c r="R41" s="122">
        <v>170</v>
      </c>
      <c r="S41" s="122">
        <v>207</v>
      </c>
      <c r="T41" s="10">
        <f t="shared" si="6"/>
        <v>1161</v>
      </c>
      <c r="U41" s="123">
        <v>157</v>
      </c>
      <c r="V41" s="123">
        <v>0</v>
      </c>
      <c r="W41" s="123">
        <v>189</v>
      </c>
      <c r="X41" s="123">
        <v>0</v>
      </c>
      <c r="Y41" s="123">
        <v>140</v>
      </c>
      <c r="Z41" s="123">
        <v>0</v>
      </c>
      <c r="AA41" s="10">
        <f t="shared" si="7"/>
        <v>1647</v>
      </c>
      <c r="AB41" s="88"/>
      <c r="AC41" s="88"/>
      <c r="AD41" s="88"/>
      <c r="AE41" s="88"/>
    </row>
    <row r="42" spans="1:31" x14ac:dyDescent="0.3">
      <c r="A42" s="3" t="s">
        <v>134</v>
      </c>
      <c r="B42" s="3">
        <v>20</v>
      </c>
      <c r="C42" s="3" t="s">
        <v>28</v>
      </c>
      <c r="D42" s="11">
        <v>39</v>
      </c>
      <c r="E42" s="249"/>
      <c r="F42" s="97">
        <f t="shared" si="0"/>
        <v>1631</v>
      </c>
      <c r="G42" s="97">
        <f xml:space="preserve"> COUNT(N42,O42,P42,Q42,R42,S42,U42,W42,Y42,AB42,AD42,#REF!,#REF!)</f>
        <v>9</v>
      </c>
      <c r="H42" s="306">
        <f t="shared" si="1"/>
        <v>181.22222222222223</v>
      </c>
      <c r="I42" s="308">
        <f t="shared" si="2"/>
        <v>0</v>
      </c>
      <c r="J42" s="309">
        <f t="shared" si="3"/>
        <v>3</v>
      </c>
      <c r="K42" s="52">
        <f t="shared" si="4"/>
        <v>233</v>
      </c>
      <c r="L42" s="90">
        <f t="shared" si="5"/>
        <v>607</v>
      </c>
      <c r="M42" s="60"/>
      <c r="N42" s="122">
        <v>146</v>
      </c>
      <c r="O42" s="122">
        <v>198</v>
      </c>
      <c r="P42" s="122">
        <v>186</v>
      </c>
      <c r="Q42" s="122">
        <v>206</v>
      </c>
      <c r="R42" s="122">
        <v>233</v>
      </c>
      <c r="S42" s="122">
        <v>168</v>
      </c>
      <c r="T42" s="10">
        <f t="shared" si="6"/>
        <v>1137</v>
      </c>
      <c r="U42" s="122">
        <v>172</v>
      </c>
      <c r="V42" s="122">
        <v>0</v>
      </c>
      <c r="W42" s="122">
        <v>160</v>
      </c>
      <c r="X42" s="122">
        <v>0</v>
      </c>
      <c r="Y42" s="122">
        <v>162</v>
      </c>
      <c r="Z42" s="122">
        <v>0</v>
      </c>
      <c r="AA42" s="10">
        <f t="shared" si="7"/>
        <v>1631</v>
      </c>
      <c r="AB42" s="88"/>
      <c r="AC42" s="88"/>
      <c r="AD42" s="88"/>
      <c r="AE42" s="88"/>
    </row>
    <row r="43" spans="1:31" x14ac:dyDescent="0.3">
      <c r="A43" s="3" t="s">
        <v>181</v>
      </c>
      <c r="B43" s="3">
        <v>20</v>
      </c>
      <c r="C43" s="3" t="s">
        <v>28</v>
      </c>
      <c r="D43" s="11">
        <v>40</v>
      </c>
      <c r="E43" s="249"/>
      <c r="F43" s="97">
        <f t="shared" si="0"/>
        <v>1262</v>
      </c>
      <c r="G43" s="97">
        <f xml:space="preserve"> COUNT(N43,O43,P43,Q43,R43,S43,U43,W43,Y43,AB43,AD43,#REF!,#REF!)</f>
        <v>7</v>
      </c>
      <c r="H43" s="306">
        <f t="shared" si="1"/>
        <v>180.28571428571428</v>
      </c>
      <c r="I43" s="308">
        <f t="shared" si="2"/>
        <v>0</v>
      </c>
      <c r="J43" s="309">
        <f t="shared" si="3"/>
        <v>3</v>
      </c>
      <c r="K43" s="52">
        <f t="shared" si="4"/>
        <v>210</v>
      </c>
      <c r="L43" s="90">
        <f t="shared" si="5"/>
        <v>589</v>
      </c>
      <c r="M43" s="60"/>
      <c r="N43" s="122">
        <v>181</v>
      </c>
      <c r="O43" s="122">
        <v>210</v>
      </c>
      <c r="P43" s="122">
        <v>165</v>
      </c>
      <c r="Q43" s="122">
        <v>190</v>
      </c>
      <c r="R43" s="122">
        <v>208</v>
      </c>
      <c r="S43" s="122">
        <v>191</v>
      </c>
      <c r="T43" s="10">
        <f t="shared" si="6"/>
        <v>1145</v>
      </c>
      <c r="U43" s="122">
        <v>117</v>
      </c>
      <c r="V43" s="122">
        <v>0</v>
      </c>
      <c r="W43" s="122"/>
      <c r="X43" s="122"/>
      <c r="Y43" s="122"/>
      <c r="Z43" s="122"/>
      <c r="AA43" s="10">
        <f t="shared" si="7"/>
        <v>1262</v>
      </c>
      <c r="AB43" s="88"/>
      <c r="AC43" s="88"/>
      <c r="AD43" s="88"/>
      <c r="AE43" s="88"/>
    </row>
    <row r="44" spans="1:31" x14ac:dyDescent="0.3">
      <c r="A44" s="3" t="s">
        <v>709</v>
      </c>
      <c r="B44" s="3">
        <v>20</v>
      </c>
      <c r="C44" s="3" t="s">
        <v>28</v>
      </c>
      <c r="D44" s="11" t="s">
        <v>742</v>
      </c>
      <c r="E44" s="249"/>
      <c r="F44" s="97">
        <f>SUM(N44:S44)+U44+W44+Y44+AB44+AD44</f>
        <v>1131</v>
      </c>
      <c r="G44" s="97">
        <f xml:space="preserve"> COUNT(N44,O44,P44,Q44,R44,S44,U44,W44,Y44,AB44,AD44,#REF!,#REF!)</f>
        <v>6</v>
      </c>
      <c r="H44" s="306">
        <f>F44/G44</f>
        <v>188.5</v>
      </c>
      <c r="I44" s="270"/>
      <c r="J44" s="270"/>
      <c r="K44" s="52">
        <f>MAX(N44:S44,U44:Z44,AB44:AE44)</f>
        <v>211</v>
      </c>
      <c r="L44" s="90">
        <f>MAX((SUM(N44:P44)), (SUM(Q44:S44)), (SUM(U44,W44,Y44)))</f>
        <v>589</v>
      </c>
      <c r="M44" s="60"/>
      <c r="N44" s="122">
        <v>179</v>
      </c>
      <c r="O44" s="122">
        <v>211</v>
      </c>
      <c r="P44" s="122">
        <v>199</v>
      </c>
      <c r="Q44" s="122">
        <v>166</v>
      </c>
      <c r="R44" s="122">
        <v>205</v>
      </c>
      <c r="S44" s="122">
        <v>171</v>
      </c>
      <c r="T44" s="10">
        <f>SUM(N44:S44)</f>
        <v>1131</v>
      </c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</row>
    <row r="45" spans="1:31" x14ac:dyDescent="0.3">
      <c r="A45" s="3" t="s">
        <v>127</v>
      </c>
      <c r="B45" s="3">
        <v>20</v>
      </c>
      <c r="C45" s="3" t="s">
        <v>28</v>
      </c>
      <c r="D45" s="11" t="s">
        <v>742</v>
      </c>
      <c r="E45" s="249"/>
      <c r="F45" s="97">
        <f t="shared" ref="F45:F84" si="8">SUM(N45:S45)+U45+W45+Y45+AB45+AD45</f>
        <v>1131</v>
      </c>
      <c r="G45" s="97">
        <f xml:space="preserve"> COUNT(N45,O45,P45,Q45,R45,S45,U45,W45,Y45,AB45,AD45,#REF!,#REF!)</f>
        <v>6</v>
      </c>
      <c r="H45" s="306">
        <f t="shared" ref="H45:H84" si="9">F45/G45</f>
        <v>188.5</v>
      </c>
      <c r="I45" s="270"/>
      <c r="J45" s="270"/>
      <c r="K45" s="52">
        <f t="shared" ref="K45:K84" si="10">MAX(N45:S45,U45:Z45,AB45:AE45)</f>
        <v>212</v>
      </c>
      <c r="L45" s="90">
        <f t="shared" ref="L45:L84" si="11">MAX((SUM(N45:P45)), (SUM(Q45:S45)), (SUM(U45,W45,Y45)))</f>
        <v>566</v>
      </c>
      <c r="M45" s="270"/>
      <c r="N45" s="122">
        <v>212</v>
      </c>
      <c r="O45" s="122">
        <v>171</v>
      </c>
      <c r="P45" s="122">
        <v>183</v>
      </c>
      <c r="Q45" s="122">
        <v>179</v>
      </c>
      <c r="R45" s="122">
        <v>203</v>
      </c>
      <c r="S45" s="122">
        <v>183</v>
      </c>
      <c r="T45" s="10">
        <f t="shared" ref="T45:T89" si="12">SUM(N45:S45)</f>
        <v>1131</v>
      </c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</row>
    <row r="46" spans="1:31" x14ac:dyDescent="0.3">
      <c r="A46" s="3" t="s">
        <v>191</v>
      </c>
      <c r="B46" s="3">
        <v>20</v>
      </c>
      <c r="C46" s="3" t="s">
        <v>28</v>
      </c>
      <c r="D46" s="11">
        <v>43</v>
      </c>
      <c r="E46" s="249"/>
      <c r="F46" s="97">
        <f t="shared" si="8"/>
        <v>1130</v>
      </c>
      <c r="G46" s="97">
        <f xml:space="preserve"> COUNT(N46,O46,P46,Q46,R46,S46,U46,W46,Y46,AB46,AD46,#REF!,#REF!)</f>
        <v>6</v>
      </c>
      <c r="H46" s="306">
        <f t="shared" si="9"/>
        <v>188.33333333333334</v>
      </c>
      <c r="I46" s="270"/>
      <c r="J46" s="270"/>
      <c r="K46" s="52">
        <f t="shared" si="10"/>
        <v>224</v>
      </c>
      <c r="L46" s="90">
        <f t="shared" si="11"/>
        <v>581</v>
      </c>
      <c r="M46" s="270"/>
      <c r="N46" s="122">
        <v>224</v>
      </c>
      <c r="O46" s="122">
        <v>167</v>
      </c>
      <c r="P46" s="122">
        <v>158</v>
      </c>
      <c r="Q46" s="122">
        <v>220</v>
      </c>
      <c r="R46" s="122">
        <v>191</v>
      </c>
      <c r="S46" s="122">
        <v>170</v>
      </c>
      <c r="T46" s="10">
        <f t="shared" si="12"/>
        <v>1130</v>
      </c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</row>
    <row r="47" spans="1:31" x14ac:dyDescent="0.3">
      <c r="A47" s="3" t="s">
        <v>710</v>
      </c>
      <c r="B47" s="3">
        <v>20</v>
      </c>
      <c r="C47" s="3" t="s">
        <v>28</v>
      </c>
      <c r="D47" s="11">
        <v>44</v>
      </c>
      <c r="E47" s="249"/>
      <c r="F47" s="97">
        <f t="shared" si="8"/>
        <v>1127</v>
      </c>
      <c r="G47" s="97">
        <f xml:space="preserve"> COUNT(N47,O47,P47,Q47,R47,S47,U47,W47,Y47,AB47,AD47,#REF!,#REF!)</f>
        <v>6</v>
      </c>
      <c r="H47" s="306">
        <f t="shared" si="9"/>
        <v>187.83333333333334</v>
      </c>
      <c r="I47" s="270"/>
      <c r="J47" s="270"/>
      <c r="K47" s="52">
        <f t="shared" si="10"/>
        <v>225</v>
      </c>
      <c r="L47" s="90">
        <f t="shared" si="11"/>
        <v>572</v>
      </c>
      <c r="M47" s="270"/>
      <c r="N47" s="122">
        <v>185</v>
      </c>
      <c r="O47" s="122">
        <v>162</v>
      </c>
      <c r="P47" s="122">
        <v>225</v>
      </c>
      <c r="Q47" s="122">
        <v>183</v>
      </c>
      <c r="R47" s="122">
        <v>185</v>
      </c>
      <c r="S47" s="122">
        <v>187</v>
      </c>
      <c r="T47" s="10">
        <f t="shared" si="12"/>
        <v>1127</v>
      </c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1:31" x14ac:dyDescent="0.3">
      <c r="A48" s="3" t="s">
        <v>711</v>
      </c>
      <c r="B48" s="3">
        <v>20</v>
      </c>
      <c r="C48" s="3" t="s">
        <v>28</v>
      </c>
      <c r="D48" s="11">
        <v>45</v>
      </c>
      <c r="E48" s="249"/>
      <c r="F48" s="97">
        <f t="shared" si="8"/>
        <v>1126</v>
      </c>
      <c r="G48" s="97">
        <f xml:space="preserve"> COUNT(N48,O48,P48,Q48,R48,S48,U48,W48,Y48,AB48,AD48,#REF!,#REF!)</f>
        <v>6</v>
      </c>
      <c r="H48" s="306">
        <f t="shared" si="9"/>
        <v>187.66666666666666</v>
      </c>
      <c r="I48" s="270"/>
      <c r="J48" s="270"/>
      <c r="K48" s="52">
        <f t="shared" si="10"/>
        <v>206</v>
      </c>
      <c r="L48" s="90">
        <f t="shared" si="11"/>
        <v>601</v>
      </c>
      <c r="M48" s="270"/>
      <c r="N48" s="122">
        <v>192</v>
      </c>
      <c r="O48" s="122">
        <v>203</v>
      </c>
      <c r="P48" s="122">
        <v>206</v>
      </c>
      <c r="Q48" s="122">
        <v>148</v>
      </c>
      <c r="R48" s="122">
        <v>181</v>
      </c>
      <c r="S48" s="122">
        <v>196</v>
      </c>
      <c r="T48" s="10">
        <f t="shared" si="12"/>
        <v>1126</v>
      </c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1:31" x14ac:dyDescent="0.3">
      <c r="A49" s="3" t="s">
        <v>664</v>
      </c>
      <c r="B49" s="3">
        <v>20</v>
      </c>
      <c r="C49" s="3" t="s">
        <v>28</v>
      </c>
      <c r="D49" s="11">
        <v>46</v>
      </c>
      <c r="E49" s="249"/>
      <c r="F49" s="97">
        <f t="shared" si="8"/>
        <v>1119</v>
      </c>
      <c r="G49" s="97">
        <f xml:space="preserve"> COUNT(N49,O49,P49,Q49,R49,S49,U49,W49,Y49,AB49,AD49,#REF!,#REF!)</f>
        <v>6</v>
      </c>
      <c r="H49" s="306">
        <f t="shared" si="9"/>
        <v>186.5</v>
      </c>
      <c r="I49" s="270"/>
      <c r="J49" s="270"/>
      <c r="K49" s="52">
        <f t="shared" si="10"/>
        <v>252</v>
      </c>
      <c r="L49" s="90">
        <f t="shared" si="11"/>
        <v>574</v>
      </c>
      <c r="M49" s="270"/>
      <c r="N49" s="122">
        <v>156</v>
      </c>
      <c r="O49" s="122">
        <v>252</v>
      </c>
      <c r="P49" s="122">
        <v>137</v>
      </c>
      <c r="Q49" s="122">
        <v>213</v>
      </c>
      <c r="R49" s="122">
        <v>151</v>
      </c>
      <c r="S49" s="122">
        <v>210</v>
      </c>
      <c r="T49" s="10">
        <f t="shared" si="12"/>
        <v>1119</v>
      </c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1:31" x14ac:dyDescent="0.3">
      <c r="A50" s="3" t="s">
        <v>712</v>
      </c>
      <c r="B50" s="3">
        <v>20</v>
      </c>
      <c r="C50" s="3" t="s">
        <v>28</v>
      </c>
      <c r="D50" s="11">
        <v>47</v>
      </c>
      <c r="E50" s="249"/>
      <c r="F50" s="97">
        <f t="shared" si="8"/>
        <v>1107</v>
      </c>
      <c r="G50" s="97">
        <f xml:space="preserve"> COUNT(N50,O50,P50,Q50,R50,S50,U50,W50,Y50,AB50,AD50,#REF!,#REF!)</f>
        <v>6</v>
      </c>
      <c r="H50" s="306">
        <f t="shared" si="9"/>
        <v>184.5</v>
      </c>
      <c r="I50" s="270"/>
      <c r="J50" s="270"/>
      <c r="K50" s="52">
        <f t="shared" si="10"/>
        <v>226</v>
      </c>
      <c r="L50" s="90">
        <f t="shared" si="11"/>
        <v>555</v>
      </c>
      <c r="M50" s="270"/>
      <c r="N50" s="122">
        <v>159</v>
      </c>
      <c r="O50" s="122">
        <v>217</v>
      </c>
      <c r="P50" s="122">
        <v>179</v>
      </c>
      <c r="Q50" s="122">
        <v>170</v>
      </c>
      <c r="R50" s="122">
        <v>156</v>
      </c>
      <c r="S50" s="122">
        <v>226</v>
      </c>
      <c r="T50" s="10">
        <f t="shared" si="12"/>
        <v>1107</v>
      </c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1:31" x14ac:dyDescent="0.3">
      <c r="A51" s="3" t="s">
        <v>713</v>
      </c>
      <c r="B51" s="3">
        <v>20</v>
      </c>
      <c r="C51" s="3" t="s">
        <v>28</v>
      </c>
      <c r="D51" s="11">
        <v>48</v>
      </c>
      <c r="E51" s="249"/>
      <c r="F51" s="97">
        <f t="shared" si="8"/>
        <v>1105</v>
      </c>
      <c r="G51" s="97">
        <f xml:space="preserve"> COUNT(N51,O51,P51,Q51,R51,S51,U51,W51,Y51,AB51,AD51,#REF!,#REF!)</f>
        <v>6</v>
      </c>
      <c r="H51" s="306">
        <f t="shared" si="9"/>
        <v>184.16666666666666</v>
      </c>
      <c r="I51" s="270"/>
      <c r="J51" s="270"/>
      <c r="K51" s="52">
        <f t="shared" si="10"/>
        <v>192</v>
      </c>
      <c r="L51" s="90">
        <f t="shared" si="11"/>
        <v>553</v>
      </c>
      <c r="M51" s="270"/>
      <c r="N51" s="122">
        <v>190</v>
      </c>
      <c r="O51" s="122">
        <v>192</v>
      </c>
      <c r="P51" s="122">
        <v>171</v>
      </c>
      <c r="Q51" s="122">
        <v>189</v>
      </c>
      <c r="R51" s="122">
        <v>192</v>
      </c>
      <c r="S51" s="122">
        <v>171</v>
      </c>
      <c r="T51" s="10">
        <f t="shared" si="12"/>
        <v>1105</v>
      </c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1:31" x14ac:dyDescent="0.3">
      <c r="A52" s="3" t="s">
        <v>188</v>
      </c>
      <c r="B52" s="3">
        <v>20</v>
      </c>
      <c r="C52" s="3" t="s">
        <v>28</v>
      </c>
      <c r="D52" s="11">
        <v>49</v>
      </c>
      <c r="E52" s="249"/>
      <c r="F52" s="97">
        <f t="shared" si="8"/>
        <v>1101</v>
      </c>
      <c r="G52" s="97">
        <f xml:space="preserve"> COUNT(N52,O52,P52,Q52,R52,S52,U52,W52,Y52,AB52,AD52,#REF!,#REF!)</f>
        <v>6</v>
      </c>
      <c r="H52" s="306">
        <f t="shared" si="9"/>
        <v>183.5</v>
      </c>
      <c r="I52" s="270"/>
      <c r="J52" s="270"/>
      <c r="K52" s="52">
        <f t="shared" si="10"/>
        <v>266</v>
      </c>
      <c r="L52" s="90">
        <f t="shared" si="11"/>
        <v>654</v>
      </c>
      <c r="M52" s="270"/>
      <c r="N52" s="122">
        <v>190</v>
      </c>
      <c r="O52" s="122">
        <v>198</v>
      </c>
      <c r="P52" s="122">
        <v>266</v>
      </c>
      <c r="Q52" s="122">
        <v>120</v>
      </c>
      <c r="R52" s="122">
        <v>148</v>
      </c>
      <c r="S52" s="122">
        <v>179</v>
      </c>
      <c r="T52" s="10">
        <f t="shared" si="12"/>
        <v>1101</v>
      </c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</row>
    <row r="53" spans="1:31" x14ac:dyDescent="0.3">
      <c r="A53" s="3" t="s">
        <v>137</v>
      </c>
      <c r="B53" s="3">
        <v>20</v>
      </c>
      <c r="C53" s="3" t="s">
        <v>28</v>
      </c>
      <c r="D53" s="11" t="s">
        <v>218</v>
      </c>
      <c r="E53" s="249"/>
      <c r="F53" s="97">
        <f t="shared" si="8"/>
        <v>1100</v>
      </c>
      <c r="G53" s="97">
        <f xml:space="preserve"> COUNT(N53,O53,P53,Q53,R53,S53,U53,W53,Y53,AB53,AD53,#REF!,#REF!)</f>
        <v>6</v>
      </c>
      <c r="H53" s="306">
        <f t="shared" si="9"/>
        <v>183.33333333333334</v>
      </c>
      <c r="I53" s="270"/>
      <c r="J53" s="270"/>
      <c r="K53" s="52">
        <f t="shared" si="10"/>
        <v>195</v>
      </c>
      <c r="L53" s="90">
        <f t="shared" si="11"/>
        <v>575</v>
      </c>
      <c r="M53" s="270"/>
      <c r="N53" s="122">
        <v>195</v>
      </c>
      <c r="O53" s="122">
        <v>188</v>
      </c>
      <c r="P53" s="122">
        <v>192</v>
      </c>
      <c r="Q53" s="122">
        <v>167</v>
      </c>
      <c r="R53" s="122">
        <v>164</v>
      </c>
      <c r="S53" s="122">
        <v>194</v>
      </c>
      <c r="T53" s="10">
        <f t="shared" si="12"/>
        <v>1100</v>
      </c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</row>
    <row r="54" spans="1:31" x14ac:dyDescent="0.3">
      <c r="A54" s="3" t="s">
        <v>112</v>
      </c>
      <c r="B54" s="3">
        <v>20</v>
      </c>
      <c r="C54" s="3" t="s">
        <v>28</v>
      </c>
      <c r="D54" s="11" t="s">
        <v>218</v>
      </c>
      <c r="E54" s="249"/>
      <c r="F54" s="97">
        <f t="shared" si="8"/>
        <v>1100</v>
      </c>
      <c r="G54" s="97">
        <f xml:space="preserve"> COUNT(N54,O54,P54,Q54,R54,S54,U54,W54,Y54,AB54,AD54,#REF!,#REF!)</f>
        <v>6</v>
      </c>
      <c r="H54" s="306">
        <f t="shared" si="9"/>
        <v>183.33333333333334</v>
      </c>
      <c r="I54" s="270"/>
      <c r="J54" s="270"/>
      <c r="K54" s="52">
        <f t="shared" si="10"/>
        <v>234</v>
      </c>
      <c r="L54" s="90">
        <f t="shared" si="11"/>
        <v>579</v>
      </c>
      <c r="M54" s="270"/>
      <c r="N54" s="122">
        <v>179</v>
      </c>
      <c r="O54" s="122">
        <v>234</v>
      </c>
      <c r="P54" s="122">
        <v>166</v>
      </c>
      <c r="Q54" s="122">
        <v>178</v>
      </c>
      <c r="R54" s="122">
        <v>151</v>
      </c>
      <c r="S54" s="122">
        <v>192</v>
      </c>
      <c r="T54" s="10">
        <f t="shared" si="12"/>
        <v>1100</v>
      </c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</row>
    <row r="55" spans="1:31" x14ac:dyDescent="0.3">
      <c r="A55" s="3" t="s">
        <v>237</v>
      </c>
      <c r="B55" s="3">
        <v>20</v>
      </c>
      <c r="C55" s="3" t="s">
        <v>28</v>
      </c>
      <c r="D55" s="11">
        <v>52</v>
      </c>
      <c r="E55" s="249"/>
      <c r="F55" s="97">
        <f t="shared" si="8"/>
        <v>1095</v>
      </c>
      <c r="G55" s="97">
        <f xml:space="preserve"> COUNT(N55,O55,P55,Q55,R55,S55,U55,W55,Y55,AB55,AD55,#REF!,#REF!)</f>
        <v>6</v>
      </c>
      <c r="H55" s="306">
        <f t="shared" si="9"/>
        <v>182.5</v>
      </c>
      <c r="I55" s="270"/>
      <c r="J55" s="270"/>
      <c r="K55" s="52">
        <f t="shared" si="10"/>
        <v>218</v>
      </c>
      <c r="L55" s="90">
        <f t="shared" si="11"/>
        <v>572</v>
      </c>
      <c r="M55" s="270"/>
      <c r="N55" s="122">
        <v>179</v>
      </c>
      <c r="O55" s="122">
        <v>175</v>
      </c>
      <c r="P55" s="122">
        <v>218</v>
      </c>
      <c r="Q55" s="122">
        <v>201</v>
      </c>
      <c r="R55" s="122">
        <v>152</v>
      </c>
      <c r="S55" s="122">
        <v>170</v>
      </c>
      <c r="T55" s="10">
        <f t="shared" si="12"/>
        <v>1095</v>
      </c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</row>
    <row r="56" spans="1:31" x14ac:dyDescent="0.3">
      <c r="A56" s="3" t="s">
        <v>312</v>
      </c>
      <c r="B56" s="3">
        <v>20</v>
      </c>
      <c r="C56" s="3" t="s">
        <v>28</v>
      </c>
      <c r="D56" s="11">
        <v>53</v>
      </c>
      <c r="E56" s="249"/>
      <c r="F56" s="97">
        <f t="shared" si="8"/>
        <v>1094</v>
      </c>
      <c r="G56" s="97">
        <f xml:space="preserve"> COUNT(N56,O56,P56,Q56,R56,S56,U56,W56,Y56,AB56,AD56,#REF!,#REF!)</f>
        <v>6</v>
      </c>
      <c r="H56" s="306">
        <f t="shared" si="9"/>
        <v>182.33333333333334</v>
      </c>
      <c r="I56" s="270"/>
      <c r="J56" s="270"/>
      <c r="K56" s="52">
        <f t="shared" si="10"/>
        <v>221</v>
      </c>
      <c r="L56" s="90">
        <f t="shared" si="11"/>
        <v>573</v>
      </c>
      <c r="M56" s="270"/>
      <c r="N56" s="122">
        <v>176</v>
      </c>
      <c r="O56" s="122">
        <v>176</v>
      </c>
      <c r="P56" s="122">
        <v>221</v>
      </c>
      <c r="Q56" s="122">
        <v>143</v>
      </c>
      <c r="R56" s="122">
        <v>172</v>
      </c>
      <c r="S56" s="122">
        <v>206</v>
      </c>
      <c r="T56" s="10">
        <f t="shared" si="12"/>
        <v>1094</v>
      </c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</row>
    <row r="57" spans="1:31" x14ac:dyDescent="0.3">
      <c r="A57" s="3" t="s">
        <v>714</v>
      </c>
      <c r="B57" s="3">
        <v>20</v>
      </c>
      <c r="C57" s="3" t="s">
        <v>28</v>
      </c>
      <c r="D57" s="11">
        <v>54</v>
      </c>
      <c r="E57" s="249"/>
      <c r="F57" s="97">
        <f t="shared" si="8"/>
        <v>1093</v>
      </c>
      <c r="G57" s="97">
        <f xml:space="preserve"> COUNT(N57,O57,P57,Q57,R57,S57,U57,W57,Y57,AB57,AD57,#REF!,#REF!)</f>
        <v>6</v>
      </c>
      <c r="H57" s="306">
        <f t="shared" si="9"/>
        <v>182.16666666666666</v>
      </c>
      <c r="I57" s="270"/>
      <c r="J57" s="270"/>
      <c r="K57" s="52">
        <f t="shared" si="10"/>
        <v>199</v>
      </c>
      <c r="L57" s="90">
        <f t="shared" si="11"/>
        <v>551</v>
      </c>
      <c r="M57" s="270"/>
      <c r="N57" s="122">
        <v>184</v>
      </c>
      <c r="O57" s="122">
        <v>168</v>
      </c>
      <c r="P57" s="122">
        <v>199</v>
      </c>
      <c r="Q57" s="122">
        <v>192</v>
      </c>
      <c r="R57" s="122">
        <v>169</v>
      </c>
      <c r="S57" s="122">
        <v>181</v>
      </c>
      <c r="T57" s="10">
        <f t="shared" si="12"/>
        <v>1093</v>
      </c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</row>
    <row r="58" spans="1:31" x14ac:dyDescent="0.3">
      <c r="A58" s="3" t="s">
        <v>265</v>
      </c>
      <c r="B58" s="3">
        <v>20</v>
      </c>
      <c r="C58" s="3" t="s">
        <v>28</v>
      </c>
      <c r="D58" s="11">
        <v>55</v>
      </c>
      <c r="E58" s="249"/>
      <c r="F58" s="97">
        <f t="shared" si="8"/>
        <v>1090</v>
      </c>
      <c r="G58" s="97">
        <f xml:space="preserve"> COUNT(N58,O58,P58,Q58,R58,S58,U58,W58,Y58,AB58,AD58,#REF!,#REF!)</f>
        <v>6</v>
      </c>
      <c r="H58" s="306">
        <f t="shared" si="9"/>
        <v>181.66666666666666</v>
      </c>
      <c r="I58" s="270"/>
      <c r="J58" s="270"/>
      <c r="K58" s="52">
        <f t="shared" si="10"/>
        <v>255</v>
      </c>
      <c r="L58" s="90">
        <f t="shared" si="11"/>
        <v>578</v>
      </c>
      <c r="M58" s="270"/>
      <c r="N58" s="122">
        <v>167</v>
      </c>
      <c r="O58" s="122">
        <v>156</v>
      </c>
      <c r="P58" s="122">
        <v>255</v>
      </c>
      <c r="Q58" s="122">
        <v>192</v>
      </c>
      <c r="R58" s="122">
        <v>149</v>
      </c>
      <c r="S58" s="122">
        <v>171</v>
      </c>
      <c r="T58" s="10">
        <f t="shared" si="12"/>
        <v>1090</v>
      </c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</row>
    <row r="59" spans="1:31" x14ac:dyDescent="0.3">
      <c r="A59" s="3" t="s">
        <v>715</v>
      </c>
      <c r="B59" s="3">
        <v>20</v>
      </c>
      <c r="C59" s="3" t="s">
        <v>28</v>
      </c>
      <c r="D59" s="11">
        <v>56</v>
      </c>
      <c r="E59" s="249"/>
      <c r="F59" s="97">
        <f t="shared" si="8"/>
        <v>1082</v>
      </c>
      <c r="G59" s="97">
        <f xml:space="preserve"> COUNT(N59,O59,P59,Q59,R59,S59,U59,W59,Y59,AB59,AD59,#REF!,#REF!)</f>
        <v>6</v>
      </c>
      <c r="H59" s="306">
        <f t="shared" si="9"/>
        <v>180.33333333333334</v>
      </c>
      <c r="I59" s="270"/>
      <c r="J59" s="270"/>
      <c r="K59" s="52">
        <f t="shared" si="10"/>
        <v>257</v>
      </c>
      <c r="L59" s="90">
        <f t="shared" si="11"/>
        <v>566</v>
      </c>
      <c r="M59" s="270"/>
      <c r="N59" s="122">
        <v>257</v>
      </c>
      <c r="O59" s="122">
        <v>164</v>
      </c>
      <c r="P59" s="122">
        <v>145</v>
      </c>
      <c r="Q59" s="122">
        <v>162</v>
      </c>
      <c r="R59" s="122">
        <v>165</v>
      </c>
      <c r="S59" s="122">
        <v>189</v>
      </c>
      <c r="T59" s="10">
        <f t="shared" si="12"/>
        <v>1082</v>
      </c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</row>
    <row r="60" spans="1:31" x14ac:dyDescent="0.3">
      <c r="A60" s="3" t="s">
        <v>716</v>
      </c>
      <c r="B60" s="3">
        <v>20</v>
      </c>
      <c r="C60" s="3" t="s">
        <v>28</v>
      </c>
      <c r="D60" s="11">
        <v>57</v>
      </c>
      <c r="E60" s="249"/>
      <c r="F60" s="97">
        <f t="shared" si="8"/>
        <v>1079</v>
      </c>
      <c r="G60" s="97">
        <f xml:space="preserve"> COUNT(N60,O60,P60,Q60,R60,S60,U60,W60,Y60,AB60,AD60,#REF!,#REF!)</f>
        <v>6</v>
      </c>
      <c r="H60" s="306">
        <f t="shared" si="9"/>
        <v>179.83333333333334</v>
      </c>
      <c r="I60" s="270"/>
      <c r="J60" s="270"/>
      <c r="K60" s="52">
        <f t="shared" si="10"/>
        <v>243</v>
      </c>
      <c r="L60" s="90">
        <f t="shared" si="11"/>
        <v>602</v>
      </c>
      <c r="M60" s="270"/>
      <c r="N60" s="122">
        <v>130</v>
      </c>
      <c r="O60" s="122">
        <v>179</v>
      </c>
      <c r="P60" s="122">
        <v>168</v>
      </c>
      <c r="Q60" s="122">
        <v>243</v>
      </c>
      <c r="R60" s="122">
        <v>165</v>
      </c>
      <c r="S60" s="122">
        <v>194</v>
      </c>
      <c r="T60" s="10">
        <f t="shared" si="12"/>
        <v>1079</v>
      </c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</row>
    <row r="61" spans="1:31" x14ac:dyDescent="0.3">
      <c r="A61" s="3" t="s">
        <v>717</v>
      </c>
      <c r="B61" s="3">
        <v>20</v>
      </c>
      <c r="C61" s="3" t="s">
        <v>28</v>
      </c>
      <c r="D61" s="11">
        <v>58</v>
      </c>
      <c r="E61" s="249"/>
      <c r="F61" s="97">
        <f t="shared" si="8"/>
        <v>1077</v>
      </c>
      <c r="G61" s="97">
        <f xml:space="preserve"> COUNT(N61,O61,P61,Q61,R61,S61,U61,W61,Y61,AB61,AD61,#REF!,#REF!)</f>
        <v>6</v>
      </c>
      <c r="H61" s="306">
        <f t="shared" si="9"/>
        <v>179.5</v>
      </c>
      <c r="I61" s="270"/>
      <c r="J61" s="270"/>
      <c r="K61" s="52">
        <f t="shared" si="10"/>
        <v>236</v>
      </c>
      <c r="L61" s="90">
        <f t="shared" si="11"/>
        <v>630</v>
      </c>
      <c r="M61" s="270"/>
      <c r="N61" s="122">
        <v>126</v>
      </c>
      <c r="O61" s="122">
        <v>179</v>
      </c>
      <c r="P61" s="122">
        <v>142</v>
      </c>
      <c r="Q61" s="122">
        <v>192</v>
      </c>
      <c r="R61" s="122">
        <v>236</v>
      </c>
      <c r="S61" s="122">
        <v>202</v>
      </c>
      <c r="T61" s="10">
        <f t="shared" si="12"/>
        <v>1077</v>
      </c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</row>
    <row r="62" spans="1:31" x14ac:dyDescent="0.3">
      <c r="A62" s="3" t="s">
        <v>128</v>
      </c>
      <c r="B62" s="3">
        <v>20</v>
      </c>
      <c r="C62" s="3" t="s">
        <v>28</v>
      </c>
      <c r="D62" s="11">
        <v>59</v>
      </c>
      <c r="E62" s="249"/>
      <c r="F62" s="97">
        <f t="shared" si="8"/>
        <v>1075</v>
      </c>
      <c r="G62" s="97">
        <f xml:space="preserve"> COUNT(N62,O62,P62,Q62,R62,S62,U62,W62,Y62,AB62,AD62,#REF!,#REF!)</f>
        <v>6</v>
      </c>
      <c r="H62" s="306">
        <f t="shared" si="9"/>
        <v>179.16666666666666</v>
      </c>
      <c r="I62" s="270"/>
      <c r="J62" s="270"/>
      <c r="K62" s="52">
        <f t="shared" si="10"/>
        <v>195</v>
      </c>
      <c r="L62" s="90">
        <f t="shared" si="11"/>
        <v>559</v>
      </c>
      <c r="M62" s="270"/>
      <c r="N62" s="122">
        <v>153</v>
      </c>
      <c r="O62" s="122">
        <v>168</v>
      </c>
      <c r="P62" s="122">
        <v>195</v>
      </c>
      <c r="Q62" s="122">
        <v>192</v>
      </c>
      <c r="R62" s="122">
        <v>189</v>
      </c>
      <c r="S62" s="122">
        <v>178</v>
      </c>
      <c r="T62" s="10">
        <f t="shared" si="12"/>
        <v>1075</v>
      </c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</row>
    <row r="63" spans="1:31" x14ac:dyDescent="0.3">
      <c r="A63" s="3" t="s">
        <v>142</v>
      </c>
      <c r="B63" s="3">
        <v>20</v>
      </c>
      <c r="C63" s="3" t="s">
        <v>28</v>
      </c>
      <c r="D63" s="11">
        <v>60</v>
      </c>
      <c r="E63" s="249"/>
      <c r="F63" s="97">
        <f t="shared" si="8"/>
        <v>1074</v>
      </c>
      <c r="G63" s="97">
        <f xml:space="preserve"> COUNT(N63,O63,P63,Q63,R63,S63,U63,W63,Y63,AB63,AD63,#REF!,#REF!)</f>
        <v>6</v>
      </c>
      <c r="H63" s="306">
        <f t="shared" si="9"/>
        <v>179</v>
      </c>
      <c r="I63" s="270"/>
      <c r="J63" s="270"/>
      <c r="K63" s="52">
        <f t="shared" si="10"/>
        <v>209</v>
      </c>
      <c r="L63" s="90">
        <f t="shared" si="11"/>
        <v>550</v>
      </c>
      <c r="M63" s="270"/>
      <c r="N63" s="122">
        <v>147</v>
      </c>
      <c r="O63" s="122">
        <v>179</v>
      </c>
      <c r="P63" s="122">
        <v>198</v>
      </c>
      <c r="Q63" s="122">
        <v>176</v>
      </c>
      <c r="R63" s="122">
        <v>165</v>
      </c>
      <c r="S63" s="122">
        <v>209</v>
      </c>
      <c r="T63" s="10">
        <f t="shared" si="12"/>
        <v>1074</v>
      </c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</row>
    <row r="64" spans="1:31" x14ac:dyDescent="0.3">
      <c r="A64" s="3" t="s">
        <v>718</v>
      </c>
      <c r="B64" s="3">
        <v>20</v>
      </c>
      <c r="C64" s="3" t="s">
        <v>28</v>
      </c>
      <c r="D64" s="11">
        <v>61</v>
      </c>
      <c r="E64" s="249"/>
      <c r="F64" s="97">
        <f t="shared" si="8"/>
        <v>1072</v>
      </c>
      <c r="G64" s="97">
        <f xml:space="preserve"> COUNT(N64,O64,P64,Q64,R64,S64,U64,W64,Y64,AB64,AD64,#REF!,#REF!)</f>
        <v>6</v>
      </c>
      <c r="H64" s="306">
        <f t="shared" si="9"/>
        <v>178.66666666666666</v>
      </c>
      <c r="I64" s="270"/>
      <c r="J64" s="270"/>
      <c r="K64" s="52">
        <f t="shared" si="10"/>
        <v>268</v>
      </c>
      <c r="L64" s="90">
        <f t="shared" si="11"/>
        <v>593</v>
      </c>
      <c r="M64" s="270"/>
      <c r="N64" s="122">
        <v>150</v>
      </c>
      <c r="O64" s="122">
        <v>174</v>
      </c>
      <c r="P64" s="122">
        <v>155</v>
      </c>
      <c r="Q64" s="122">
        <v>163</v>
      </c>
      <c r="R64" s="122">
        <v>268</v>
      </c>
      <c r="S64" s="122">
        <v>162</v>
      </c>
      <c r="T64" s="10">
        <f t="shared" si="12"/>
        <v>1072</v>
      </c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</row>
    <row r="65" spans="1:31" x14ac:dyDescent="0.3">
      <c r="A65" s="3" t="s">
        <v>719</v>
      </c>
      <c r="B65" s="3">
        <v>20</v>
      </c>
      <c r="C65" s="3" t="s">
        <v>28</v>
      </c>
      <c r="D65" s="11">
        <v>62</v>
      </c>
      <c r="E65" s="249"/>
      <c r="F65" s="97">
        <f t="shared" si="8"/>
        <v>1070</v>
      </c>
      <c r="G65" s="97">
        <f xml:space="preserve"> COUNT(N65,O65,P65,Q65,R65,S65,U65,W65,Y65,AB65,AD65,#REF!,#REF!)</f>
        <v>6</v>
      </c>
      <c r="H65" s="306">
        <f t="shared" si="9"/>
        <v>178.33333333333334</v>
      </c>
      <c r="I65" s="270"/>
      <c r="J65" s="270"/>
      <c r="K65" s="52">
        <f t="shared" si="10"/>
        <v>197</v>
      </c>
      <c r="L65" s="90">
        <f t="shared" si="11"/>
        <v>541</v>
      </c>
      <c r="M65" s="270"/>
      <c r="N65" s="122">
        <v>143</v>
      </c>
      <c r="O65" s="122">
        <v>189</v>
      </c>
      <c r="P65" s="122">
        <v>197</v>
      </c>
      <c r="Q65" s="122">
        <v>195</v>
      </c>
      <c r="R65" s="122">
        <v>166</v>
      </c>
      <c r="S65" s="122">
        <v>180</v>
      </c>
      <c r="T65" s="10">
        <f t="shared" si="12"/>
        <v>1070</v>
      </c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</row>
    <row r="66" spans="1:31" x14ac:dyDescent="0.3">
      <c r="A66" s="3" t="s">
        <v>720</v>
      </c>
      <c r="B66" s="3">
        <v>20</v>
      </c>
      <c r="C66" s="3" t="s">
        <v>28</v>
      </c>
      <c r="D66" s="11">
        <v>63</v>
      </c>
      <c r="E66" s="249"/>
      <c r="F66" s="97">
        <f t="shared" si="8"/>
        <v>1065</v>
      </c>
      <c r="G66" s="97">
        <f xml:space="preserve"> COUNT(N66,O66,P66,Q66,R66,S66,U66,W66,Y66,AB66,AD66,#REF!,#REF!)</f>
        <v>6</v>
      </c>
      <c r="H66" s="306">
        <f t="shared" si="9"/>
        <v>177.5</v>
      </c>
      <c r="I66" s="270"/>
      <c r="J66" s="270"/>
      <c r="K66" s="52">
        <f t="shared" si="10"/>
        <v>216</v>
      </c>
      <c r="L66" s="90">
        <f t="shared" si="11"/>
        <v>553</v>
      </c>
      <c r="M66" s="270"/>
      <c r="N66" s="122">
        <v>179</v>
      </c>
      <c r="O66" s="122">
        <v>158</v>
      </c>
      <c r="P66" s="122">
        <v>216</v>
      </c>
      <c r="Q66" s="122">
        <v>181</v>
      </c>
      <c r="R66" s="122">
        <v>163</v>
      </c>
      <c r="S66" s="122">
        <v>168</v>
      </c>
      <c r="T66" s="10">
        <f t="shared" si="12"/>
        <v>1065</v>
      </c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</row>
    <row r="67" spans="1:31" x14ac:dyDescent="0.3">
      <c r="A67" s="3" t="s">
        <v>136</v>
      </c>
      <c r="B67" s="3">
        <v>20</v>
      </c>
      <c r="C67" s="3" t="s">
        <v>28</v>
      </c>
      <c r="D67" s="11">
        <v>64</v>
      </c>
      <c r="E67" s="249"/>
      <c r="F67" s="97">
        <f t="shared" si="8"/>
        <v>1063</v>
      </c>
      <c r="G67" s="97">
        <f xml:space="preserve"> COUNT(N67,O67,P67,Q67,R67,S67,U67,W67,Y67,AB67,AD67,#REF!,#REF!)</f>
        <v>6</v>
      </c>
      <c r="H67" s="306">
        <f t="shared" si="9"/>
        <v>177.16666666666666</v>
      </c>
      <c r="I67" s="270"/>
      <c r="J67" s="270"/>
      <c r="K67" s="52">
        <f t="shared" si="10"/>
        <v>208</v>
      </c>
      <c r="L67" s="90">
        <f t="shared" si="11"/>
        <v>536</v>
      </c>
      <c r="M67" s="270"/>
      <c r="N67" s="122">
        <v>208</v>
      </c>
      <c r="O67" s="122">
        <v>145</v>
      </c>
      <c r="P67" s="122">
        <v>183</v>
      </c>
      <c r="Q67" s="122">
        <v>172</v>
      </c>
      <c r="R67" s="122">
        <v>162</v>
      </c>
      <c r="S67" s="122">
        <v>193</v>
      </c>
      <c r="T67" s="10">
        <f t="shared" si="12"/>
        <v>1063</v>
      </c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</row>
    <row r="68" spans="1:31" x14ac:dyDescent="0.3">
      <c r="A68" s="3" t="s">
        <v>721</v>
      </c>
      <c r="B68" s="3">
        <v>20</v>
      </c>
      <c r="C68" s="3" t="s">
        <v>28</v>
      </c>
      <c r="D68" s="11" t="s">
        <v>743</v>
      </c>
      <c r="E68" s="249"/>
      <c r="F68" s="97">
        <f t="shared" si="8"/>
        <v>1061</v>
      </c>
      <c r="G68" s="97">
        <f xml:space="preserve"> COUNT(N68,O68,P68,Q68,R68,S68,U68,W68,Y68,AB68,AD68,#REF!,#REF!)</f>
        <v>6</v>
      </c>
      <c r="H68" s="306">
        <f t="shared" si="9"/>
        <v>176.83333333333334</v>
      </c>
      <c r="I68" s="270"/>
      <c r="J68" s="270"/>
      <c r="K68" s="52">
        <f t="shared" si="10"/>
        <v>201</v>
      </c>
      <c r="L68" s="90">
        <f t="shared" si="11"/>
        <v>575</v>
      </c>
      <c r="M68" s="270"/>
      <c r="N68" s="122">
        <v>177</v>
      </c>
      <c r="O68" s="122">
        <v>201</v>
      </c>
      <c r="P68" s="122">
        <v>197</v>
      </c>
      <c r="Q68" s="122">
        <v>117</v>
      </c>
      <c r="R68" s="122">
        <v>177</v>
      </c>
      <c r="S68" s="122">
        <v>192</v>
      </c>
      <c r="T68" s="10">
        <f t="shared" si="12"/>
        <v>1061</v>
      </c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</row>
    <row r="69" spans="1:31" x14ac:dyDescent="0.3">
      <c r="A69" s="3" t="s">
        <v>722</v>
      </c>
      <c r="B69" s="3">
        <v>20</v>
      </c>
      <c r="C69" s="3" t="s">
        <v>28</v>
      </c>
      <c r="D69" s="11" t="s">
        <v>743</v>
      </c>
      <c r="E69" s="249"/>
      <c r="F69" s="97">
        <f t="shared" si="8"/>
        <v>1061</v>
      </c>
      <c r="G69" s="97">
        <f xml:space="preserve"> COUNT(N69,O69,P69,Q69,R69,S69,U69,W69,Y69,AB69,AD69,#REF!,#REF!)</f>
        <v>6</v>
      </c>
      <c r="H69" s="306">
        <f t="shared" si="9"/>
        <v>176.83333333333334</v>
      </c>
      <c r="I69" s="270"/>
      <c r="J69" s="270"/>
      <c r="K69" s="52">
        <f t="shared" si="10"/>
        <v>195</v>
      </c>
      <c r="L69" s="90">
        <f t="shared" si="11"/>
        <v>556</v>
      </c>
      <c r="M69" s="270"/>
      <c r="N69" s="122">
        <v>185</v>
      </c>
      <c r="O69" s="122">
        <v>195</v>
      </c>
      <c r="P69" s="122">
        <v>176</v>
      </c>
      <c r="Q69" s="122">
        <v>135</v>
      </c>
      <c r="R69" s="122">
        <v>176</v>
      </c>
      <c r="S69" s="122">
        <v>194</v>
      </c>
      <c r="T69" s="10">
        <f t="shared" si="12"/>
        <v>1061</v>
      </c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</row>
    <row r="70" spans="1:31" x14ac:dyDescent="0.3">
      <c r="A70" s="3" t="s">
        <v>678</v>
      </c>
      <c r="B70" s="3">
        <v>20</v>
      </c>
      <c r="C70" s="3" t="s">
        <v>28</v>
      </c>
      <c r="D70" s="11" t="s">
        <v>743</v>
      </c>
      <c r="E70" s="249"/>
      <c r="F70" s="97">
        <f t="shared" si="8"/>
        <v>1061</v>
      </c>
      <c r="G70" s="97">
        <f xml:space="preserve"> COUNT(N70,O70,P70,Q70,R70,S70,U70,W70,Y70,AB70,AD70,#REF!,#REF!)</f>
        <v>6</v>
      </c>
      <c r="H70" s="306">
        <f t="shared" si="9"/>
        <v>176.83333333333334</v>
      </c>
      <c r="I70" s="270"/>
      <c r="J70" s="270"/>
      <c r="K70" s="52">
        <f t="shared" si="10"/>
        <v>226</v>
      </c>
      <c r="L70" s="90">
        <f t="shared" si="11"/>
        <v>542</v>
      </c>
      <c r="M70" s="270"/>
      <c r="N70" s="122">
        <v>153</v>
      </c>
      <c r="O70" s="122">
        <v>177</v>
      </c>
      <c r="P70" s="122">
        <v>212</v>
      </c>
      <c r="Q70" s="122">
        <v>226</v>
      </c>
      <c r="R70" s="122">
        <v>168</v>
      </c>
      <c r="S70" s="122">
        <v>125</v>
      </c>
      <c r="T70" s="10">
        <f t="shared" si="12"/>
        <v>1061</v>
      </c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</row>
    <row r="71" spans="1:31" x14ac:dyDescent="0.3">
      <c r="A71" s="3" t="s">
        <v>184</v>
      </c>
      <c r="B71" s="3">
        <v>20</v>
      </c>
      <c r="C71" s="3" t="s">
        <v>28</v>
      </c>
      <c r="D71" s="11">
        <v>68</v>
      </c>
      <c r="E71" s="249"/>
      <c r="F71" s="97">
        <f t="shared" si="8"/>
        <v>1057</v>
      </c>
      <c r="G71" s="97">
        <f xml:space="preserve"> COUNT(N71,O71,P71,Q71,R71,S71,U71,W71,Y71,AB71,AD71,#REF!,#REF!)</f>
        <v>6</v>
      </c>
      <c r="H71" s="306">
        <f t="shared" si="9"/>
        <v>176.16666666666666</v>
      </c>
      <c r="I71" s="270"/>
      <c r="J71" s="270"/>
      <c r="K71" s="52">
        <f t="shared" si="10"/>
        <v>191</v>
      </c>
      <c r="L71" s="90">
        <f t="shared" si="11"/>
        <v>533</v>
      </c>
      <c r="M71" s="270"/>
      <c r="N71" s="122">
        <v>155</v>
      </c>
      <c r="O71" s="122">
        <v>191</v>
      </c>
      <c r="P71" s="122">
        <v>187</v>
      </c>
      <c r="Q71" s="122">
        <v>175</v>
      </c>
      <c r="R71" s="122">
        <v>182</v>
      </c>
      <c r="S71" s="122">
        <v>167</v>
      </c>
      <c r="T71" s="10">
        <f t="shared" si="12"/>
        <v>1057</v>
      </c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</row>
    <row r="72" spans="1:31" x14ac:dyDescent="0.3">
      <c r="A72" s="3" t="s">
        <v>195</v>
      </c>
      <c r="B72" s="3">
        <v>20</v>
      </c>
      <c r="C72" s="3" t="s">
        <v>28</v>
      </c>
      <c r="D72" s="11">
        <v>69</v>
      </c>
      <c r="E72" s="249"/>
      <c r="F72" s="97">
        <f t="shared" si="8"/>
        <v>1049</v>
      </c>
      <c r="G72" s="97">
        <f xml:space="preserve"> COUNT(N72,O72,P72,Q72,R72,S72,U72,W72,Y72,AB72,AD72,#REF!,#REF!)</f>
        <v>6</v>
      </c>
      <c r="H72" s="306">
        <f t="shared" si="9"/>
        <v>174.83333333333334</v>
      </c>
      <c r="I72" s="270"/>
      <c r="J72" s="270"/>
      <c r="K72" s="52">
        <f t="shared" si="10"/>
        <v>204</v>
      </c>
      <c r="L72" s="90">
        <f t="shared" si="11"/>
        <v>564</v>
      </c>
      <c r="M72" s="270"/>
      <c r="N72" s="122">
        <v>167</v>
      </c>
      <c r="O72" s="122">
        <v>193</v>
      </c>
      <c r="P72" s="122">
        <v>204</v>
      </c>
      <c r="Q72" s="122">
        <v>169</v>
      </c>
      <c r="R72" s="122">
        <v>150</v>
      </c>
      <c r="S72" s="122">
        <v>166</v>
      </c>
      <c r="T72" s="10">
        <f t="shared" si="12"/>
        <v>1049</v>
      </c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</row>
    <row r="73" spans="1:31" x14ac:dyDescent="0.3">
      <c r="A73" s="3" t="s">
        <v>723</v>
      </c>
      <c r="B73" s="3">
        <v>20</v>
      </c>
      <c r="C73" s="3" t="s">
        <v>28</v>
      </c>
      <c r="D73" s="11">
        <v>70</v>
      </c>
      <c r="E73" s="249"/>
      <c r="F73" s="97">
        <f t="shared" si="8"/>
        <v>1049</v>
      </c>
      <c r="G73" s="97">
        <f xml:space="preserve"> COUNT(N73,O73,P73,Q73,R73,S73,U73,W73,Y73,AB73,AD73,#REF!,#REF!)</f>
        <v>6</v>
      </c>
      <c r="H73" s="306">
        <f t="shared" si="9"/>
        <v>174.83333333333334</v>
      </c>
      <c r="I73" s="270"/>
      <c r="J73" s="270"/>
      <c r="K73" s="52">
        <f t="shared" si="10"/>
        <v>198</v>
      </c>
      <c r="L73" s="90">
        <f t="shared" si="11"/>
        <v>530</v>
      </c>
      <c r="M73" s="270"/>
      <c r="N73" s="122">
        <v>164</v>
      </c>
      <c r="O73" s="122">
        <v>186</v>
      </c>
      <c r="P73" s="122">
        <v>180</v>
      </c>
      <c r="Q73" s="122">
        <v>171</v>
      </c>
      <c r="R73" s="122">
        <v>150</v>
      </c>
      <c r="S73" s="122">
        <v>198</v>
      </c>
      <c r="T73" s="10">
        <f t="shared" si="12"/>
        <v>1049</v>
      </c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</row>
    <row r="74" spans="1:31" x14ac:dyDescent="0.3">
      <c r="A74" s="3" t="s">
        <v>437</v>
      </c>
      <c r="B74" s="3">
        <v>20</v>
      </c>
      <c r="C74" s="3" t="s">
        <v>28</v>
      </c>
      <c r="D74" s="11">
        <v>71</v>
      </c>
      <c r="E74" s="249"/>
      <c r="F74" s="97">
        <f t="shared" si="8"/>
        <v>1043</v>
      </c>
      <c r="G74" s="97">
        <f xml:space="preserve"> COUNT(N74,O74,P74,Q74,R74,S74,U74,W74,Y74,AB74,AD74,#REF!,#REF!)</f>
        <v>6</v>
      </c>
      <c r="H74" s="306">
        <f t="shared" si="9"/>
        <v>173.83333333333334</v>
      </c>
      <c r="I74" s="270"/>
      <c r="J74" s="270"/>
      <c r="K74" s="52">
        <f t="shared" si="10"/>
        <v>194</v>
      </c>
      <c r="L74" s="90">
        <f t="shared" si="11"/>
        <v>561</v>
      </c>
      <c r="M74" s="270"/>
      <c r="N74" s="122">
        <v>152</v>
      </c>
      <c r="O74" s="122">
        <v>149</v>
      </c>
      <c r="P74" s="122">
        <v>181</v>
      </c>
      <c r="Q74" s="122">
        <v>194</v>
      </c>
      <c r="R74" s="122">
        <v>192</v>
      </c>
      <c r="S74" s="122">
        <v>175</v>
      </c>
      <c r="T74" s="10">
        <f t="shared" si="12"/>
        <v>1043</v>
      </c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</row>
    <row r="75" spans="1:31" x14ac:dyDescent="0.3">
      <c r="A75" s="3" t="s">
        <v>125</v>
      </c>
      <c r="B75" s="3">
        <v>20</v>
      </c>
      <c r="C75" s="3" t="s">
        <v>28</v>
      </c>
      <c r="D75" s="11" t="s">
        <v>744</v>
      </c>
      <c r="E75" s="249"/>
      <c r="F75" s="97">
        <f t="shared" si="8"/>
        <v>1042</v>
      </c>
      <c r="G75" s="97">
        <f xml:space="preserve"> COUNT(N75,O75,P75,Q75,R75,S75,U75,W75,Y75,AB75,AD75,#REF!,#REF!)</f>
        <v>6</v>
      </c>
      <c r="H75" s="306">
        <f t="shared" si="9"/>
        <v>173.66666666666666</v>
      </c>
      <c r="I75" s="270"/>
      <c r="J75" s="270"/>
      <c r="K75" s="52">
        <f t="shared" si="10"/>
        <v>206</v>
      </c>
      <c r="L75" s="90">
        <f t="shared" si="11"/>
        <v>544</v>
      </c>
      <c r="M75" s="270"/>
      <c r="N75" s="122">
        <v>169</v>
      </c>
      <c r="O75" s="122">
        <v>123</v>
      </c>
      <c r="P75" s="122">
        <v>206</v>
      </c>
      <c r="Q75" s="122">
        <v>190</v>
      </c>
      <c r="R75" s="122">
        <v>163</v>
      </c>
      <c r="S75" s="122">
        <v>191</v>
      </c>
      <c r="T75" s="10">
        <f t="shared" si="12"/>
        <v>1042</v>
      </c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</row>
    <row r="76" spans="1:31" x14ac:dyDescent="0.3">
      <c r="A76" s="3" t="s">
        <v>724</v>
      </c>
      <c r="B76" s="3">
        <v>20</v>
      </c>
      <c r="C76" s="3" t="s">
        <v>28</v>
      </c>
      <c r="D76" s="11" t="s">
        <v>744</v>
      </c>
      <c r="E76" s="249"/>
      <c r="F76" s="97">
        <f t="shared" si="8"/>
        <v>1042</v>
      </c>
      <c r="G76" s="97">
        <f xml:space="preserve"> COUNT(N76,O76,P76,Q76,R76,S76,U76,W76,Y76,AB76,AD76,#REF!,#REF!)</f>
        <v>6</v>
      </c>
      <c r="H76" s="306">
        <f t="shared" si="9"/>
        <v>173.66666666666666</v>
      </c>
      <c r="I76" s="270"/>
      <c r="J76" s="270"/>
      <c r="K76" s="52">
        <f t="shared" si="10"/>
        <v>195</v>
      </c>
      <c r="L76" s="90">
        <f t="shared" si="11"/>
        <v>539</v>
      </c>
      <c r="M76" s="270"/>
      <c r="N76" s="122">
        <v>148</v>
      </c>
      <c r="O76" s="122">
        <v>168</v>
      </c>
      <c r="P76" s="122">
        <v>187</v>
      </c>
      <c r="Q76" s="122">
        <v>195</v>
      </c>
      <c r="R76" s="122">
        <v>180</v>
      </c>
      <c r="S76" s="122">
        <v>164</v>
      </c>
      <c r="T76" s="10">
        <f t="shared" si="12"/>
        <v>1042</v>
      </c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</row>
    <row r="77" spans="1:31" x14ac:dyDescent="0.3">
      <c r="A77" s="3" t="s">
        <v>395</v>
      </c>
      <c r="B77" s="3">
        <v>20</v>
      </c>
      <c r="C77" s="3" t="s">
        <v>28</v>
      </c>
      <c r="D77" s="11">
        <v>74</v>
      </c>
      <c r="E77" s="249"/>
      <c r="F77" s="97">
        <f t="shared" si="8"/>
        <v>1040</v>
      </c>
      <c r="G77" s="97">
        <f xml:space="preserve"> COUNT(N77,O77,P77,Q77,R77,S77,U77,W77,Y77,AB77,AD77,#REF!,#REF!)</f>
        <v>6</v>
      </c>
      <c r="H77" s="306">
        <f t="shared" si="9"/>
        <v>173.33333333333334</v>
      </c>
      <c r="I77" s="270"/>
      <c r="J77" s="270"/>
      <c r="K77" s="52">
        <f t="shared" si="10"/>
        <v>198</v>
      </c>
      <c r="L77" s="90">
        <f t="shared" si="11"/>
        <v>523</v>
      </c>
      <c r="M77" s="270"/>
      <c r="N77" s="122">
        <v>148</v>
      </c>
      <c r="O77" s="122">
        <v>191</v>
      </c>
      <c r="P77" s="122">
        <v>178</v>
      </c>
      <c r="Q77" s="122">
        <v>198</v>
      </c>
      <c r="R77" s="122">
        <v>177</v>
      </c>
      <c r="S77" s="122">
        <v>148</v>
      </c>
      <c r="T77" s="10">
        <f t="shared" si="12"/>
        <v>1040</v>
      </c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</row>
    <row r="78" spans="1:31" x14ac:dyDescent="0.3">
      <c r="A78" s="3" t="s">
        <v>114</v>
      </c>
      <c r="B78" s="3">
        <v>20</v>
      </c>
      <c r="C78" s="3" t="s">
        <v>28</v>
      </c>
      <c r="D78" s="11">
        <v>75</v>
      </c>
      <c r="E78" s="249"/>
      <c r="F78" s="97">
        <f t="shared" si="8"/>
        <v>1037</v>
      </c>
      <c r="G78" s="97">
        <f xml:space="preserve"> COUNT(N78,O78,P78,Q78,R78,S78,U78,W78,Y78,AB78,AD78,#REF!,#REF!)</f>
        <v>6</v>
      </c>
      <c r="H78" s="306">
        <f t="shared" si="9"/>
        <v>172.83333333333334</v>
      </c>
      <c r="I78" s="270"/>
      <c r="J78" s="270"/>
      <c r="K78" s="52">
        <f t="shared" si="10"/>
        <v>190</v>
      </c>
      <c r="L78" s="90">
        <f t="shared" si="11"/>
        <v>545</v>
      </c>
      <c r="M78" s="270"/>
      <c r="N78" s="122">
        <v>175</v>
      </c>
      <c r="O78" s="122">
        <v>190</v>
      </c>
      <c r="P78" s="122">
        <v>180</v>
      </c>
      <c r="Q78" s="122">
        <v>181</v>
      </c>
      <c r="R78" s="122">
        <v>166</v>
      </c>
      <c r="S78" s="122">
        <v>145</v>
      </c>
      <c r="T78" s="10">
        <f t="shared" si="12"/>
        <v>1037</v>
      </c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</row>
    <row r="79" spans="1:31" x14ac:dyDescent="0.3">
      <c r="A79" s="3" t="s">
        <v>456</v>
      </c>
      <c r="B79" s="3">
        <v>20</v>
      </c>
      <c r="C79" s="3" t="s">
        <v>28</v>
      </c>
      <c r="D79" s="11">
        <v>76</v>
      </c>
      <c r="E79" s="249"/>
      <c r="F79" s="97">
        <f t="shared" si="8"/>
        <v>1035</v>
      </c>
      <c r="G79" s="97">
        <f xml:space="preserve"> COUNT(N79,O79,P79,Q79,R79,S79,U79,W79,Y79,AB79,AD79,#REF!,#REF!)</f>
        <v>6</v>
      </c>
      <c r="H79" s="306">
        <f t="shared" si="9"/>
        <v>172.5</v>
      </c>
      <c r="I79" s="270"/>
      <c r="J79" s="270"/>
      <c r="K79" s="52">
        <f t="shared" si="10"/>
        <v>222</v>
      </c>
      <c r="L79" s="90">
        <f t="shared" si="11"/>
        <v>540</v>
      </c>
      <c r="M79" s="270"/>
      <c r="N79" s="122">
        <v>222</v>
      </c>
      <c r="O79" s="122">
        <v>142</v>
      </c>
      <c r="P79" s="122">
        <v>176</v>
      </c>
      <c r="Q79" s="122">
        <v>185</v>
      </c>
      <c r="R79" s="122">
        <v>148</v>
      </c>
      <c r="S79" s="122">
        <v>162</v>
      </c>
      <c r="T79" s="10">
        <f t="shared" si="12"/>
        <v>1035</v>
      </c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</row>
    <row r="80" spans="1:31" x14ac:dyDescent="0.3">
      <c r="A80" s="3" t="s">
        <v>274</v>
      </c>
      <c r="B80" s="3">
        <v>20</v>
      </c>
      <c r="C80" s="3" t="s">
        <v>28</v>
      </c>
      <c r="D80" s="11">
        <v>77</v>
      </c>
      <c r="E80" s="249"/>
      <c r="F80" s="97">
        <f t="shared" si="8"/>
        <v>1033</v>
      </c>
      <c r="G80" s="97">
        <f xml:space="preserve"> COUNT(N80,O80,P80,Q80,R80,S80,U80,W80,Y80,AB80,AD80,#REF!,#REF!)</f>
        <v>6</v>
      </c>
      <c r="H80" s="306">
        <f t="shared" si="9"/>
        <v>172.16666666666666</v>
      </c>
      <c r="I80" s="270"/>
      <c r="J80" s="270"/>
      <c r="K80" s="52">
        <f t="shared" si="10"/>
        <v>223</v>
      </c>
      <c r="L80" s="90">
        <f t="shared" si="11"/>
        <v>575</v>
      </c>
      <c r="M80" s="270"/>
      <c r="N80" s="122">
        <v>223</v>
      </c>
      <c r="O80" s="122">
        <v>183</v>
      </c>
      <c r="P80" s="122">
        <v>169</v>
      </c>
      <c r="Q80" s="122">
        <v>160</v>
      </c>
      <c r="R80" s="122">
        <v>153</v>
      </c>
      <c r="S80" s="122">
        <v>145</v>
      </c>
      <c r="T80" s="10">
        <f t="shared" si="12"/>
        <v>1033</v>
      </c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</row>
    <row r="81" spans="1:31" x14ac:dyDescent="0.3">
      <c r="A81" s="3" t="s">
        <v>725</v>
      </c>
      <c r="B81" s="3">
        <v>20</v>
      </c>
      <c r="C81" s="3" t="s">
        <v>28</v>
      </c>
      <c r="D81" s="11">
        <v>78</v>
      </c>
      <c r="E81" s="249"/>
      <c r="F81" s="97">
        <f t="shared" si="8"/>
        <v>1030</v>
      </c>
      <c r="G81" s="97">
        <f xml:space="preserve"> COUNT(N81,O81,P81,Q81,R81,S81,U81,W81,Y81,AB81,AD81,#REF!,#REF!)</f>
        <v>6</v>
      </c>
      <c r="H81" s="306">
        <f t="shared" si="9"/>
        <v>171.66666666666666</v>
      </c>
      <c r="I81" s="270"/>
      <c r="J81" s="270"/>
      <c r="K81" s="52">
        <f t="shared" si="10"/>
        <v>199</v>
      </c>
      <c r="L81" s="90">
        <f t="shared" si="11"/>
        <v>517</v>
      </c>
      <c r="M81" s="270"/>
      <c r="N81" s="122">
        <v>179</v>
      </c>
      <c r="O81" s="122">
        <v>139</v>
      </c>
      <c r="P81" s="122">
        <v>199</v>
      </c>
      <c r="Q81" s="122">
        <v>155</v>
      </c>
      <c r="R81" s="122">
        <v>180</v>
      </c>
      <c r="S81" s="122">
        <v>178</v>
      </c>
      <c r="T81" s="10">
        <f t="shared" si="12"/>
        <v>1030</v>
      </c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</row>
    <row r="82" spans="1:31" x14ac:dyDescent="0.3">
      <c r="A82" s="3" t="s">
        <v>242</v>
      </c>
      <c r="B82" s="3">
        <v>20</v>
      </c>
      <c r="C82" s="3" t="s">
        <v>28</v>
      </c>
      <c r="D82" s="11">
        <v>79</v>
      </c>
      <c r="E82" s="249"/>
      <c r="F82" s="97">
        <f t="shared" si="8"/>
        <v>1028</v>
      </c>
      <c r="G82" s="97">
        <f xml:space="preserve"> COUNT(N82,O82,P82,Q82,R82,S82,U82,W82,Y82,AB82,AD82,#REF!,#REF!)</f>
        <v>6</v>
      </c>
      <c r="H82" s="306">
        <f t="shared" si="9"/>
        <v>171.33333333333334</v>
      </c>
      <c r="I82" s="270"/>
      <c r="J82" s="270"/>
      <c r="K82" s="52">
        <f t="shared" si="10"/>
        <v>224</v>
      </c>
      <c r="L82" s="90">
        <f t="shared" si="11"/>
        <v>539</v>
      </c>
      <c r="M82" s="270"/>
      <c r="N82" s="122">
        <v>135</v>
      </c>
      <c r="O82" s="122">
        <v>173</v>
      </c>
      <c r="P82" s="122">
        <v>181</v>
      </c>
      <c r="Q82" s="122">
        <v>224</v>
      </c>
      <c r="R82" s="122">
        <v>150</v>
      </c>
      <c r="S82" s="122">
        <v>165</v>
      </c>
      <c r="T82" s="10">
        <f t="shared" si="12"/>
        <v>1028</v>
      </c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</row>
    <row r="83" spans="1:31" x14ac:dyDescent="0.3">
      <c r="A83" s="3" t="s">
        <v>726</v>
      </c>
      <c r="B83" s="3">
        <v>20</v>
      </c>
      <c r="C83" s="3" t="s">
        <v>28</v>
      </c>
      <c r="D83" s="11">
        <v>80</v>
      </c>
      <c r="E83" s="249"/>
      <c r="F83" s="97">
        <f t="shared" si="8"/>
        <v>1021</v>
      </c>
      <c r="G83" s="97">
        <f xml:space="preserve"> COUNT(N83,O83,P83,Q83,R83,S83,U83,W83,Y83,AB83,AD83,#REF!,#REF!)</f>
        <v>6</v>
      </c>
      <c r="H83" s="306">
        <f t="shared" si="9"/>
        <v>170.16666666666666</v>
      </c>
      <c r="I83" s="270"/>
      <c r="J83" s="270"/>
      <c r="K83" s="52">
        <f t="shared" si="10"/>
        <v>182</v>
      </c>
      <c r="L83" s="90">
        <f t="shared" si="11"/>
        <v>522</v>
      </c>
      <c r="M83" s="270"/>
      <c r="N83" s="122">
        <v>137</v>
      </c>
      <c r="O83" s="122">
        <v>182</v>
      </c>
      <c r="P83" s="122">
        <v>180</v>
      </c>
      <c r="Q83" s="122">
        <v>172</v>
      </c>
      <c r="R83" s="122">
        <v>174</v>
      </c>
      <c r="S83" s="122">
        <v>176</v>
      </c>
      <c r="T83" s="10">
        <f t="shared" si="12"/>
        <v>1021</v>
      </c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</row>
    <row r="84" spans="1:31" x14ac:dyDescent="0.3">
      <c r="A84" s="3" t="s">
        <v>727</v>
      </c>
      <c r="B84" s="3">
        <v>20</v>
      </c>
      <c r="C84" s="3" t="s">
        <v>28</v>
      </c>
      <c r="D84" s="11">
        <v>81</v>
      </c>
      <c r="E84" s="249"/>
      <c r="F84" s="97">
        <f t="shared" si="8"/>
        <v>1014</v>
      </c>
      <c r="G84" s="97">
        <f xml:space="preserve"> COUNT(N84,O84,P84,Q84,R84,S84,U84,W84,Y84,AB84,AD84,#REF!,#REF!)</f>
        <v>6</v>
      </c>
      <c r="H84" s="306">
        <f t="shared" si="9"/>
        <v>169</v>
      </c>
      <c r="I84" s="270"/>
      <c r="J84" s="270"/>
      <c r="K84" s="52">
        <f t="shared" si="10"/>
        <v>191</v>
      </c>
      <c r="L84" s="90">
        <f t="shared" si="11"/>
        <v>511</v>
      </c>
      <c r="M84" s="270"/>
      <c r="N84" s="122">
        <v>154</v>
      </c>
      <c r="O84" s="122">
        <v>191</v>
      </c>
      <c r="P84" s="122">
        <v>158</v>
      </c>
      <c r="Q84" s="122">
        <v>151</v>
      </c>
      <c r="R84" s="122">
        <v>176</v>
      </c>
      <c r="S84" s="122">
        <v>184</v>
      </c>
      <c r="T84" s="10">
        <f t="shared" si="12"/>
        <v>1014</v>
      </c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</row>
    <row r="85" spans="1:31" x14ac:dyDescent="0.3">
      <c r="A85" s="3" t="s">
        <v>728</v>
      </c>
      <c r="B85" s="3">
        <v>20</v>
      </c>
      <c r="C85" s="3" t="s">
        <v>28</v>
      </c>
      <c r="D85" s="11">
        <v>82</v>
      </c>
      <c r="E85" s="249"/>
      <c r="F85" s="97">
        <f t="shared" ref="F85:F96" si="13">SUM(N85:S85)+U85+W85+Y85+AB85+AD85</f>
        <v>1003</v>
      </c>
      <c r="G85" s="97">
        <f xml:space="preserve"> COUNT(N85,O85,P85,Q85,R85,S85,U85,W85,Y85,AB85,AD85,#REF!,#REF!)</f>
        <v>6</v>
      </c>
      <c r="H85" s="306">
        <f t="shared" ref="H85:H97" si="14">F85/G85</f>
        <v>167.16666666666666</v>
      </c>
      <c r="I85" s="270"/>
      <c r="J85" s="270"/>
      <c r="K85" s="52">
        <f t="shared" ref="K85:K96" si="15">MAX(N85:S85,U85:Z85,AB85:AE85)</f>
        <v>183</v>
      </c>
      <c r="L85" s="90">
        <f t="shared" ref="L85:L96" si="16">MAX((SUM(N85:P85)), (SUM(Q85:S85)), (SUM(U85,W85,Y85)))</f>
        <v>531</v>
      </c>
      <c r="M85" s="270"/>
      <c r="N85" s="122">
        <v>183</v>
      </c>
      <c r="O85" s="122">
        <v>132</v>
      </c>
      <c r="P85" s="122">
        <v>157</v>
      </c>
      <c r="Q85" s="122">
        <v>178</v>
      </c>
      <c r="R85" s="122">
        <v>175</v>
      </c>
      <c r="S85" s="122">
        <v>178</v>
      </c>
      <c r="T85" s="10">
        <f t="shared" si="12"/>
        <v>1003</v>
      </c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</row>
    <row r="86" spans="1:31" x14ac:dyDescent="0.3">
      <c r="A86" s="3" t="s">
        <v>213</v>
      </c>
      <c r="B86" s="3">
        <v>20</v>
      </c>
      <c r="C86" s="3" t="s">
        <v>28</v>
      </c>
      <c r="D86" s="11">
        <v>83</v>
      </c>
      <c r="E86" s="249"/>
      <c r="F86" s="97">
        <f t="shared" si="13"/>
        <v>1001</v>
      </c>
      <c r="G86" s="97">
        <f xml:space="preserve"> COUNT(N86,O86,P86,Q86,R86,S86,U86,W86,Y86,AB86,AD86,#REF!,#REF!)</f>
        <v>6</v>
      </c>
      <c r="H86" s="306">
        <f t="shared" si="14"/>
        <v>166.83333333333334</v>
      </c>
      <c r="I86" s="270"/>
      <c r="J86" s="270"/>
      <c r="K86" s="52">
        <f t="shared" si="15"/>
        <v>214</v>
      </c>
      <c r="L86" s="90">
        <f t="shared" si="16"/>
        <v>521</v>
      </c>
      <c r="M86" s="270"/>
      <c r="N86" s="122">
        <v>161</v>
      </c>
      <c r="O86" s="122">
        <v>181</v>
      </c>
      <c r="P86" s="122">
        <v>138</v>
      </c>
      <c r="Q86" s="122">
        <v>157</v>
      </c>
      <c r="R86" s="122">
        <v>150</v>
      </c>
      <c r="S86" s="122">
        <v>214</v>
      </c>
      <c r="T86" s="10">
        <f t="shared" si="12"/>
        <v>1001</v>
      </c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</row>
    <row r="87" spans="1:31" x14ac:dyDescent="0.3">
      <c r="A87" s="3" t="s">
        <v>319</v>
      </c>
      <c r="B87" s="3">
        <v>20</v>
      </c>
      <c r="C87" s="3" t="s">
        <v>28</v>
      </c>
      <c r="D87" s="11">
        <v>84</v>
      </c>
      <c r="E87" s="249"/>
      <c r="F87" s="97">
        <f t="shared" si="13"/>
        <v>998</v>
      </c>
      <c r="G87" s="97">
        <f xml:space="preserve"> COUNT(N87,O87,P87,Q87,R87,S87,U87,W87,Y87,AB87,AD87,#REF!,#REF!)</f>
        <v>6</v>
      </c>
      <c r="H87" s="306">
        <f t="shared" si="14"/>
        <v>166.33333333333334</v>
      </c>
      <c r="I87" s="270"/>
      <c r="J87" s="270"/>
      <c r="K87" s="52">
        <f t="shared" si="15"/>
        <v>207</v>
      </c>
      <c r="L87" s="90">
        <f t="shared" si="16"/>
        <v>550</v>
      </c>
      <c r="M87" s="270"/>
      <c r="N87" s="122">
        <v>166</v>
      </c>
      <c r="O87" s="122">
        <v>177</v>
      </c>
      <c r="P87" s="122">
        <v>207</v>
      </c>
      <c r="Q87" s="122">
        <v>160</v>
      </c>
      <c r="R87" s="122">
        <v>170</v>
      </c>
      <c r="S87" s="122">
        <v>118</v>
      </c>
      <c r="T87" s="10">
        <f t="shared" si="12"/>
        <v>998</v>
      </c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</row>
    <row r="88" spans="1:31" x14ac:dyDescent="0.3">
      <c r="A88" s="3" t="s">
        <v>108</v>
      </c>
      <c r="B88" s="3">
        <v>20</v>
      </c>
      <c r="C88" s="3" t="s">
        <v>28</v>
      </c>
      <c r="D88" s="11">
        <v>85</v>
      </c>
      <c r="E88" s="249"/>
      <c r="F88" s="97">
        <f t="shared" si="13"/>
        <v>997</v>
      </c>
      <c r="G88" s="97">
        <f xml:space="preserve"> COUNT(N88,O88,P88,Q88,R88,S88,U88,W88,Y88,AB88,AD88,#REF!,#REF!)</f>
        <v>6</v>
      </c>
      <c r="H88" s="306">
        <f t="shared" si="14"/>
        <v>166.16666666666666</v>
      </c>
      <c r="I88" s="270"/>
      <c r="J88" s="270"/>
      <c r="K88" s="52">
        <f t="shared" si="15"/>
        <v>183</v>
      </c>
      <c r="L88" s="90">
        <f t="shared" si="16"/>
        <v>507</v>
      </c>
      <c r="M88" s="270"/>
      <c r="N88" s="122">
        <v>168</v>
      </c>
      <c r="O88" s="122">
        <v>156</v>
      </c>
      <c r="P88" s="122">
        <v>183</v>
      </c>
      <c r="Q88" s="122">
        <v>180</v>
      </c>
      <c r="R88" s="122">
        <v>148</v>
      </c>
      <c r="S88" s="122">
        <v>162</v>
      </c>
      <c r="T88" s="10">
        <f t="shared" si="12"/>
        <v>997</v>
      </c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</row>
    <row r="89" spans="1:31" x14ac:dyDescent="0.3">
      <c r="A89" s="3" t="s">
        <v>680</v>
      </c>
      <c r="B89" s="421">
        <v>20</v>
      </c>
      <c r="C89" s="3" t="s">
        <v>28</v>
      </c>
      <c r="D89" s="11">
        <v>86</v>
      </c>
      <c r="E89" s="249"/>
      <c r="F89" s="97">
        <f t="shared" si="13"/>
        <v>985</v>
      </c>
      <c r="G89" s="97">
        <f xml:space="preserve"> COUNT(N89,O89,P89,Q89,R89,S89,U89,W89,Y89,AB89,AD89,#REF!,#REF!)</f>
        <v>6</v>
      </c>
      <c r="H89" s="306">
        <f t="shared" si="14"/>
        <v>164.16666666666666</v>
      </c>
      <c r="I89" s="270"/>
      <c r="J89" s="270"/>
      <c r="K89" s="52">
        <f t="shared" si="15"/>
        <v>201</v>
      </c>
      <c r="L89" s="90">
        <f t="shared" si="16"/>
        <v>494</v>
      </c>
      <c r="M89" s="270"/>
      <c r="N89" s="122">
        <v>161</v>
      </c>
      <c r="O89" s="122">
        <v>129</v>
      </c>
      <c r="P89" s="122">
        <v>201</v>
      </c>
      <c r="Q89" s="122">
        <v>164</v>
      </c>
      <c r="R89" s="122">
        <v>179</v>
      </c>
      <c r="S89" s="122">
        <v>151</v>
      </c>
      <c r="T89" s="10">
        <f t="shared" si="12"/>
        <v>985</v>
      </c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</row>
    <row r="90" spans="1:31" x14ac:dyDescent="0.3">
      <c r="A90" s="3" t="s">
        <v>204</v>
      </c>
      <c r="B90" s="270"/>
      <c r="C90" s="270"/>
      <c r="D90" s="11">
        <v>87</v>
      </c>
      <c r="E90" s="249"/>
      <c r="F90" s="310">
        <f t="shared" si="13"/>
        <v>971</v>
      </c>
      <c r="G90" s="97">
        <f xml:space="preserve"> COUNT(N90,O90,P90,Q90,R90,S90,U90,W90,Y90,AB90,AD90,#REF!,#REF!)</f>
        <v>6</v>
      </c>
      <c r="H90" s="306">
        <f t="shared" si="14"/>
        <v>161.83333333333334</v>
      </c>
      <c r="I90" s="270"/>
      <c r="J90" s="270"/>
      <c r="K90" s="52">
        <f t="shared" si="15"/>
        <v>211</v>
      </c>
      <c r="L90" s="90">
        <f t="shared" si="16"/>
        <v>500</v>
      </c>
      <c r="M90" s="270"/>
      <c r="N90" s="122">
        <v>175</v>
      </c>
      <c r="O90" s="122">
        <v>181</v>
      </c>
      <c r="P90" s="122">
        <v>144</v>
      </c>
      <c r="Q90" s="122">
        <v>211</v>
      </c>
      <c r="R90" s="122">
        <v>119</v>
      </c>
      <c r="S90" s="122">
        <v>141</v>
      </c>
      <c r="T90" s="10">
        <f t="shared" ref="T90:T96" si="17">SUM(N90:S90)</f>
        <v>971</v>
      </c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</row>
    <row r="91" spans="1:31" x14ac:dyDescent="0.3">
      <c r="A91" s="3" t="s">
        <v>145</v>
      </c>
      <c r="B91" s="270"/>
      <c r="C91" s="270"/>
      <c r="D91" s="11">
        <v>88</v>
      </c>
      <c r="E91" s="249"/>
      <c r="F91" s="310">
        <f t="shared" si="13"/>
        <v>961</v>
      </c>
      <c r="G91" s="97">
        <f xml:space="preserve"> COUNT(N91,O91,P91,Q91,R91,S91,U91,W91,Y91,AB91,AD91,#REF!,#REF!)</f>
        <v>6</v>
      </c>
      <c r="H91" s="306">
        <f t="shared" si="14"/>
        <v>160.16666666666666</v>
      </c>
      <c r="I91" s="270"/>
      <c r="J91" s="270"/>
      <c r="K91" s="52">
        <f t="shared" si="15"/>
        <v>203</v>
      </c>
      <c r="L91" s="90">
        <f t="shared" si="16"/>
        <v>501</v>
      </c>
      <c r="M91" s="270"/>
      <c r="N91" s="122">
        <v>203</v>
      </c>
      <c r="O91" s="122">
        <v>159</v>
      </c>
      <c r="P91" s="122">
        <v>139</v>
      </c>
      <c r="Q91" s="122">
        <v>181</v>
      </c>
      <c r="R91" s="122">
        <v>131</v>
      </c>
      <c r="S91" s="122">
        <v>148</v>
      </c>
      <c r="T91" s="10">
        <f t="shared" si="17"/>
        <v>961</v>
      </c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</row>
    <row r="92" spans="1:31" x14ac:dyDescent="0.3">
      <c r="A92" s="3" t="s">
        <v>263</v>
      </c>
      <c r="B92" s="270"/>
      <c r="C92" s="270"/>
      <c r="D92" s="11">
        <v>89</v>
      </c>
      <c r="E92" s="249"/>
      <c r="F92" s="310">
        <f t="shared" si="13"/>
        <v>951</v>
      </c>
      <c r="G92" s="97">
        <f xml:space="preserve"> COUNT(N92,O92,P92,Q92,R92,S92,U92,W92,Y92,AB92,AD92,#REF!,#REF!)</f>
        <v>6</v>
      </c>
      <c r="H92" s="306">
        <f t="shared" si="14"/>
        <v>158.5</v>
      </c>
      <c r="I92" s="270"/>
      <c r="J92" s="270"/>
      <c r="K92" s="52">
        <f t="shared" si="15"/>
        <v>179</v>
      </c>
      <c r="L92" s="90">
        <f t="shared" si="16"/>
        <v>509</v>
      </c>
      <c r="M92" s="270"/>
      <c r="N92" s="122">
        <v>179</v>
      </c>
      <c r="O92" s="122">
        <v>160</v>
      </c>
      <c r="P92" s="122">
        <v>170</v>
      </c>
      <c r="Q92" s="122">
        <v>158</v>
      </c>
      <c r="R92" s="122">
        <v>159</v>
      </c>
      <c r="S92" s="122">
        <v>125</v>
      </c>
      <c r="T92" s="10">
        <f t="shared" si="17"/>
        <v>951</v>
      </c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</row>
    <row r="93" spans="1:31" x14ac:dyDescent="0.3">
      <c r="A93" s="3" t="s">
        <v>243</v>
      </c>
      <c r="B93" s="270"/>
      <c r="C93" s="270"/>
      <c r="D93" s="11">
        <v>90</v>
      </c>
      <c r="E93" s="249"/>
      <c r="F93" s="310">
        <f t="shared" si="13"/>
        <v>947</v>
      </c>
      <c r="G93" s="97">
        <f xml:space="preserve"> COUNT(N93,O93,P93,Q93,R93,S93,U93,W93,Y93,AB93,AD93,#REF!,#REF!)</f>
        <v>6</v>
      </c>
      <c r="H93" s="306">
        <f t="shared" si="14"/>
        <v>157.83333333333334</v>
      </c>
      <c r="I93" s="270"/>
      <c r="J93" s="270"/>
      <c r="K93" s="52">
        <f t="shared" si="15"/>
        <v>188</v>
      </c>
      <c r="L93" s="90">
        <f t="shared" si="16"/>
        <v>509</v>
      </c>
      <c r="M93" s="270"/>
      <c r="N93" s="122">
        <v>167</v>
      </c>
      <c r="O93" s="122">
        <v>188</v>
      </c>
      <c r="P93" s="122">
        <v>154</v>
      </c>
      <c r="Q93" s="122">
        <v>136</v>
      </c>
      <c r="R93" s="122">
        <v>126</v>
      </c>
      <c r="S93" s="122">
        <v>176</v>
      </c>
      <c r="T93" s="10">
        <f t="shared" si="17"/>
        <v>947</v>
      </c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x14ac:dyDescent="0.3">
      <c r="A94" s="3" t="s">
        <v>199</v>
      </c>
      <c r="B94" s="270"/>
      <c r="C94" s="270"/>
      <c r="D94" s="11">
        <v>91</v>
      </c>
      <c r="E94" s="249"/>
      <c r="F94" s="310">
        <f t="shared" si="13"/>
        <v>938</v>
      </c>
      <c r="G94" s="97">
        <f xml:space="preserve"> COUNT(N94,O94,P94,Q94,R94,S94,U94,W94,Y94,AB94,AD94,#REF!,#REF!)</f>
        <v>6</v>
      </c>
      <c r="H94" s="306">
        <f t="shared" si="14"/>
        <v>156.33333333333334</v>
      </c>
      <c r="I94" s="270"/>
      <c r="J94" s="270"/>
      <c r="K94" s="52">
        <f t="shared" si="15"/>
        <v>181</v>
      </c>
      <c r="L94" s="90">
        <f t="shared" si="16"/>
        <v>497</v>
      </c>
      <c r="M94" s="270"/>
      <c r="N94" s="122">
        <v>149</v>
      </c>
      <c r="O94" s="122">
        <v>181</v>
      </c>
      <c r="P94" s="122">
        <v>167</v>
      </c>
      <c r="Q94" s="122">
        <v>141</v>
      </c>
      <c r="R94" s="122">
        <v>156</v>
      </c>
      <c r="S94" s="122">
        <v>144</v>
      </c>
      <c r="T94" s="10">
        <f t="shared" si="17"/>
        <v>938</v>
      </c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</row>
    <row r="95" spans="1:31" x14ac:dyDescent="0.3">
      <c r="A95" s="3" t="s">
        <v>322</v>
      </c>
      <c r="B95" s="270"/>
      <c r="C95" s="270"/>
      <c r="D95" s="11">
        <v>92</v>
      </c>
      <c r="E95" s="249"/>
      <c r="F95" s="310">
        <f t="shared" si="13"/>
        <v>930</v>
      </c>
      <c r="G95" s="97">
        <f xml:space="preserve"> COUNT(N95,O95,P95,Q95,R95,S95,U95,W95,Y95,AB95,AD95,#REF!,#REF!)</f>
        <v>6</v>
      </c>
      <c r="H95" s="306">
        <f t="shared" si="14"/>
        <v>155</v>
      </c>
      <c r="I95" s="270"/>
      <c r="J95" s="270"/>
      <c r="K95" s="52">
        <f t="shared" si="15"/>
        <v>179</v>
      </c>
      <c r="L95" s="90">
        <f t="shared" si="16"/>
        <v>500</v>
      </c>
      <c r="M95" s="270"/>
      <c r="N95" s="122">
        <v>179</v>
      </c>
      <c r="O95" s="122">
        <v>164</v>
      </c>
      <c r="P95" s="122">
        <v>157</v>
      </c>
      <c r="Q95" s="122">
        <v>156</v>
      </c>
      <c r="R95" s="122">
        <v>122</v>
      </c>
      <c r="S95" s="122">
        <v>152</v>
      </c>
      <c r="T95" s="10">
        <f t="shared" si="17"/>
        <v>930</v>
      </c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</row>
    <row r="96" spans="1:31" x14ac:dyDescent="0.3">
      <c r="A96" s="3" t="s">
        <v>729</v>
      </c>
      <c r="B96" s="270"/>
      <c r="C96" s="270"/>
      <c r="D96" s="11">
        <v>93</v>
      </c>
      <c r="E96" s="249"/>
      <c r="F96" s="310">
        <f t="shared" si="13"/>
        <v>873</v>
      </c>
      <c r="G96" s="97">
        <f xml:space="preserve"> COUNT(N96,O96,P96,Q96,R96,S96,U96,W96,Y96,AB96,AD96,#REF!,#REF!)</f>
        <v>6</v>
      </c>
      <c r="H96" s="306">
        <f t="shared" si="14"/>
        <v>145.5</v>
      </c>
      <c r="I96" s="270"/>
      <c r="J96" s="270"/>
      <c r="K96" s="52">
        <f t="shared" si="15"/>
        <v>159</v>
      </c>
      <c r="L96" s="90">
        <f t="shared" si="16"/>
        <v>438</v>
      </c>
      <c r="M96" s="270"/>
      <c r="N96" s="122">
        <v>127</v>
      </c>
      <c r="O96" s="122">
        <v>159</v>
      </c>
      <c r="P96" s="122">
        <v>149</v>
      </c>
      <c r="Q96" s="122">
        <v>132</v>
      </c>
      <c r="R96" s="122">
        <v>156</v>
      </c>
      <c r="S96" s="122">
        <v>150</v>
      </c>
      <c r="T96" s="10">
        <f t="shared" si="17"/>
        <v>873</v>
      </c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</row>
    <row r="97" spans="1:31" x14ac:dyDescent="0.3">
      <c r="A97" s="88"/>
      <c r="B97" s="88"/>
      <c r="C97" s="88"/>
      <c r="D97" s="88"/>
      <c r="E97" s="88"/>
      <c r="F97" s="310">
        <f>SUM(F4:F96)</f>
        <v>127502</v>
      </c>
      <c r="G97" s="97">
        <f>SUM(G4:G96)</f>
        <v>682</v>
      </c>
      <c r="H97" s="306">
        <f t="shared" si="14"/>
        <v>186.95307917888562</v>
      </c>
      <c r="I97" s="88"/>
      <c r="J97" s="88"/>
      <c r="K97" s="88"/>
      <c r="L97" s="88"/>
      <c r="M97" s="88"/>
      <c r="N97" s="409">
        <f>AVERAGE(N4:N96)</f>
        <v>183.24731182795699</v>
      </c>
      <c r="O97" s="409">
        <f t="shared" ref="O97:Y97" si="18">AVERAGE(O4:O96)</f>
        <v>186.98924731182797</v>
      </c>
      <c r="P97" s="409">
        <f t="shared" si="18"/>
        <v>187.92473118279571</v>
      </c>
      <c r="Q97" s="409">
        <f t="shared" si="18"/>
        <v>187.69892473118279</v>
      </c>
      <c r="R97" s="409">
        <f t="shared" si="18"/>
        <v>181.88172043010752</v>
      </c>
      <c r="S97" s="409">
        <f t="shared" si="18"/>
        <v>183.52688172043011</v>
      </c>
      <c r="T97" s="88"/>
      <c r="U97" s="409">
        <f t="shared" si="18"/>
        <v>193.65</v>
      </c>
      <c r="V97" s="88"/>
      <c r="W97" s="409">
        <f t="shared" si="18"/>
        <v>193.41025641025641</v>
      </c>
      <c r="X97" s="88"/>
      <c r="Y97" s="409">
        <f t="shared" si="18"/>
        <v>194.25641025641025</v>
      </c>
      <c r="Z97" s="88"/>
      <c r="AA97" s="88"/>
      <c r="AB97" s="409">
        <f>AVERAGE(AB4:AB96)</f>
        <v>209.5</v>
      </c>
      <c r="AC97" s="88"/>
      <c r="AD97" s="409">
        <f>AVERAGE(AD4:AD96)</f>
        <v>225.5</v>
      </c>
      <c r="AE97" s="88"/>
    </row>
    <row r="98" spans="1:31" x14ac:dyDescent="0.3">
      <c r="A98" s="88"/>
      <c r="B98" s="88"/>
      <c r="C98" s="88"/>
      <c r="D98" s="88"/>
      <c r="E98" s="88"/>
      <c r="F98" s="313"/>
      <c r="G98" s="313"/>
      <c r="H98" s="313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</row>
    <row r="99" spans="1:31" x14ac:dyDescent="0.3">
      <c r="A99" s="587" t="s">
        <v>57</v>
      </c>
      <c r="B99" s="587"/>
      <c r="C99" s="587"/>
      <c r="D99" s="587"/>
      <c r="E99" s="587"/>
      <c r="F99" s="587"/>
      <c r="G99" s="587"/>
      <c r="H99" s="587"/>
      <c r="I99" s="587"/>
      <c r="J99" s="587"/>
      <c r="K99" s="587"/>
      <c r="L99" s="587"/>
      <c r="M99" s="587"/>
      <c r="N99" s="587"/>
      <c r="O99" s="587"/>
      <c r="P99" s="587"/>
      <c r="Q99" s="587"/>
      <c r="R99" s="587"/>
      <c r="S99" s="587"/>
      <c r="T99" s="587"/>
      <c r="U99" s="587"/>
      <c r="V99" s="587"/>
      <c r="W99" s="587"/>
      <c r="X99" s="587"/>
      <c r="Y99" s="587"/>
      <c r="Z99" s="587"/>
      <c r="AA99" s="587"/>
      <c r="AB99" s="587"/>
      <c r="AC99" s="587"/>
      <c r="AD99" s="587"/>
      <c r="AE99" s="587"/>
    </row>
    <row r="100" spans="1:31" x14ac:dyDescent="0.3">
      <c r="A100" s="587"/>
      <c r="B100" s="587"/>
      <c r="C100" s="587"/>
      <c r="D100" s="587"/>
      <c r="E100" s="587"/>
      <c r="F100" s="587"/>
      <c r="G100" s="587"/>
      <c r="H100" s="587"/>
      <c r="I100" s="587"/>
      <c r="J100" s="587"/>
      <c r="K100" s="587"/>
      <c r="L100" s="587"/>
      <c r="M100" s="587"/>
      <c r="N100" s="587"/>
      <c r="O100" s="587"/>
      <c r="P100" s="587"/>
      <c r="Q100" s="587"/>
      <c r="R100" s="587"/>
      <c r="S100" s="587"/>
      <c r="T100" s="587"/>
      <c r="U100" s="587"/>
      <c r="V100" s="587"/>
      <c r="W100" s="587"/>
      <c r="X100" s="587"/>
      <c r="Y100" s="587"/>
      <c r="Z100" s="587"/>
      <c r="AA100" s="587"/>
      <c r="AB100" s="587"/>
      <c r="AC100" s="587"/>
      <c r="AD100" s="587"/>
      <c r="AE100" s="587"/>
    </row>
    <row r="101" spans="1:31" x14ac:dyDescent="0.3">
      <c r="A101" s="10" t="s">
        <v>0</v>
      </c>
      <c r="B101" s="10"/>
      <c r="C101" s="10"/>
      <c r="D101" s="10" t="s">
        <v>2</v>
      </c>
      <c r="E101" s="61">
        <f>SUM(E102:E111)</f>
        <v>970</v>
      </c>
      <c r="F101" s="314" t="s">
        <v>4</v>
      </c>
      <c r="G101" s="97" t="s">
        <v>5</v>
      </c>
      <c r="H101" s="97" t="s">
        <v>6</v>
      </c>
      <c r="I101" s="1" t="s">
        <v>23</v>
      </c>
      <c r="J101" s="1" t="s">
        <v>24</v>
      </c>
      <c r="K101" s="1" t="s">
        <v>25</v>
      </c>
      <c r="L101" s="1" t="s">
        <v>26</v>
      </c>
      <c r="M101" s="171" t="s">
        <v>11</v>
      </c>
      <c r="N101" s="10">
        <v>1</v>
      </c>
      <c r="O101" s="10">
        <v>2</v>
      </c>
      <c r="P101" s="10">
        <v>3</v>
      </c>
      <c r="Q101" s="10">
        <v>4</v>
      </c>
      <c r="R101" s="10">
        <v>5</v>
      </c>
      <c r="S101" s="10">
        <v>6</v>
      </c>
      <c r="T101" s="10" t="s">
        <v>8</v>
      </c>
      <c r="U101" s="10">
        <v>7</v>
      </c>
      <c r="V101" s="10" t="s">
        <v>7</v>
      </c>
      <c r="W101" s="10">
        <v>8</v>
      </c>
      <c r="X101" s="10" t="s">
        <v>7</v>
      </c>
      <c r="Y101" s="10">
        <v>9</v>
      </c>
      <c r="Z101" s="10" t="s">
        <v>7</v>
      </c>
      <c r="AA101" s="10" t="s">
        <v>8</v>
      </c>
      <c r="AB101" s="10">
        <v>10</v>
      </c>
      <c r="AC101" s="10"/>
      <c r="AD101" s="10">
        <v>11</v>
      </c>
      <c r="AE101" s="10"/>
    </row>
    <row r="102" spans="1:31" x14ac:dyDescent="0.3">
      <c r="A102" s="12" t="s">
        <v>731</v>
      </c>
      <c r="B102" s="12">
        <v>20</v>
      </c>
      <c r="C102" s="12" t="s">
        <v>28</v>
      </c>
      <c r="D102" s="10">
        <v>1</v>
      </c>
      <c r="E102" s="423">
        <v>300</v>
      </c>
      <c r="F102" s="314">
        <f t="shared" ref="F102:F133" si="19">SUM(N102:S102)+U102+W102+Y102+AB102+AD102</f>
        <v>1075</v>
      </c>
      <c r="G102" s="97">
        <f>COUNT(N102,O102,P102,Q102,R102,S102,U102,W102,Y102,AB102,AD102,#REF!,#REF!)</f>
        <v>11</v>
      </c>
      <c r="H102" s="306">
        <f t="shared" ref="H102:H133" si="20">F102/G102</f>
        <v>97.727272727272734</v>
      </c>
      <c r="I102" s="159">
        <f t="shared" ref="I102:I123" si="21">(SUM(V102+X102+Z102)/30)+(COUNTIFS(AC102,"W"))+(COUNTIFS(AE102,"W"))</f>
        <v>5</v>
      </c>
      <c r="J102" s="159">
        <f t="shared" ref="J102:J123" si="22">(3-(SUM(V102+X102+Z102)/30))+(COUNTIFS(AC102,"L")+(COUNTIFS(AE102,"L")))</f>
        <v>0</v>
      </c>
      <c r="K102" s="52">
        <f t="shared" ref="K102:K133" si="23">MAX(N102:S102,U102:Z102,AB102:AE102)</f>
        <v>127</v>
      </c>
      <c r="L102" s="90">
        <f t="shared" ref="L102:L133" si="24">MAX((SUM(N102:P102)), (SUM(Q102:S102)), (SUM(U102,W102,Y102)))</f>
        <v>330</v>
      </c>
      <c r="M102" s="172">
        <v>113</v>
      </c>
      <c r="N102" s="90">
        <v>100</v>
      </c>
      <c r="O102" s="90">
        <v>89</v>
      </c>
      <c r="P102" s="90">
        <v>86</v>
      </c>
      <c r="Q102" s="90">
        <v>64</v>
      </c>
      <c r="R102" s="90">
        <v>127</v>
      </c>
      <c r="S102" s="90">
        <v>95</v>
      </c>
      <c r="T102" s="10">
        <f t="shared" ref="T102:T133" si="25">SUM(N102:S102)+(M102*6)</f>
        <v>1239</v>
      </c>
      <c r="U102" s="90">
        <v>118</v>
      </c>
      <c r="V102" s="90">
        <v>30</v>
      </c>
      <c r="W102" s="90">
        <v>106</v>
      </c>
      <c r="X102" s="90">
        <v>30</v>
      </c>
      <c r="Y102" s="90">
        <v>106</v>
      </c>
      <c r="Z102" s="90">
        <v>30</v>
      </c>
      <c r="AA102" s="10">
        <f t="shared" ref="AA102:AA123" si="26">SUM(T102:Z102)+(M102*3)</f>
        <v>1998</v>
      </c>
      <c r="AB102" s="95">
        <v>85</v>
      </c>
      <c r="AC102" s="95" t="s">
        <v>23</v>
      </c>
      <c r="AD102" s="95">
        <v>99</v>
      </c>
      <c r="AE102" s="95" t="s">
        <v>23</v>
      </c>
    </row>
    <row r="103" spans="1:31" x14ac:dyDescent="0.3">
      <c r="A103" s="3" t="s">
        <v>124</v>
      </c>
      <c r="B103" s="3">
        <v>20</v>
      </c>
      <c r="C103" s="12" t="s">
        <v>28</v>
      </c>
      <c r="D103" s="10">
        <v>2</v>
      </c>
      <c r="E103" s="423">
        <v>200</v>
      </c>
      <c r="F103" s="314">
        <f t="shared" si="19"/>
        <v>2051</v>
      </c>
      <c r="G103" s="97">
        <f>COUNT(N103,O103,P103,Q103,R103,S103,U103,W103,Y103,AB103,AD103,#REF!,#REF!)</f>
        <v>11</v>
      </c>
      <c r="H103" s="306">
        <f t="shared" si="20"/>
        <v>186.45454545454547</v>
      </c>
      <c r="I103" s="159">
        <f t="shared" si="21"/>
        <v>4</v>
      </c>
      <c r="J103" s="159">
        <f t="shared" si="22"/>
        <v>1</v>
      </c>
      <c r="K103" s="52">
        <f t="shared" si="23"/>
        <v>242</v>
      </c>
      <c r="L103" s="90">
        <f t="shared" si="24"/>
        <v>649</v>
      </c>
      <c r="M103" s="172">
        <v>21</v>
      </c>
      <c r="N103" s="90">
        <v>142</v>
      </c>
      <c r="O103" s="90">
        <v>141</v>
      </c>
      <c r="P103" s="90">
        <v>128</v>
      </c>
      <c r="Q103" s="90">
        <v>211</v>
      </c>
      <c r="R103" s="90">
        <v>196</v>
      </c>
      <c r="S103" s="90">
        <v>242</v>
      </c>
      <c r="T103" s="10">
        <f t="shared" si="25"/>
        <v>1186</v>
      </c>
      <c r="U103" s="90">
        <v>210</v>
      </c>
      <c r="V103" s="90">
        <v>30</v>
      </c>
      <c r="W103" s="90">
        <v>196</v>
      </c>
      <c r="X103" s="90">
        <v>30</v>
      </c>
      <c r="Y103" s="90">
        <v>202</v>
      </c>
      <c r="Z103" s="90">
        <v>30</v>
      </c>
      <c r="AA103" s="10">
        <f t="shared" si="26"/>
        <v>1947</v>
      </c>
      <c r="AB103" s="90">
        <v>212</v>
      </c>
      <c r="AC103" s="90" t="s">
        <v>23</v>
      </c>
      <c r="AD103" s="90">
        <v>171</v>
      </c>
      <c r="AE103" s="90" t="s">
        <v>24</v>
      </c>
    </row>
    <row r="104" spans="1:31" x14ac:dyDescent="0.3">
      <c r="A104" s="3" t="s">
        <v>324</v>
      </c>
      <c r="B104" s="12">
        <v>20</v>
      </c>
      <c r="C104" s="12" t="s">
        <v>28</v>
      </c>
      <c r="D104" s="10">
        <v>3</v>
      </c>
      <c r="E104" s="423">
        <v>125</v>
      </c>
      <c r="F104" s="314">
        <f t="shared" si="19"/>
        <v>1948</v>
      </c>
      <c r="G104" s="97">
        <f>COUNT(N104,O104,P104,Q104,R104,S104,U104,W104,Y104,AB104,AD104,#REF!,#REF!)</f>
        <v>10</v>
      </c>
      <c r="H104" s="306">
        <f t="shared" si="20"/>
        <v>194.8</v>
      </c>
      <c r="I104" s="159">
        <f t="shared" si="21"/>
        <v>1</v>
      </c>
      <c r="J104" s="159">
        <f t="shared" si="22"/>
        <v>3</v>
      </c>
      <c r="K104" s="52">
        <f t="shared" si="23"/>
        <v>276</v>
      </c>
      <c r="L104" s="90">
        <f t="shared" si="24"/>
        <v>620</v>
      </c>
      <c r="M104" s="172">
        <v>27</v>
      </c>
      <c r="N104" s="90">
        <v>177</v>
      </c>
      <c r="O104" s="90">
        <v>167</v>
      </c>
      <c r="P104" s="90">
        <v>276</v>
      </c>
      <c r="Q104" s="90">
        <v>195</v>
      </c>
      <c r="R104" s="90">
        <v>187</v>
      </c>
      <c r="S104" s="90">
        <v>167</v>
      </c>
      <c r="T104" s="10">
        <f t="shared" si="25"/>
        <v>1331</v>
      </c>
      <c r="U104" s="90">
        <v>180</v>
      </c>
      <c r="V104" s="90">
        <v>0</v>
      </c>
      <c r="W104" s="90">
        <v>237</v>
      </c>
      <c r="X104" s="90">
        <v>30</v>
      </c>
      <c r="Y104" s="90">
        <v>176</v>
      </c>
      <c r="Z104" s="90">
        <v>0</v>
      </c>
      <c r="AA104" s="10">
        <f t="shared" si="26"/>
        <v>2035</v>
      </c>
      <c r="AB104" s="95">
        <v>186</v>
      </c>
      <c r="AC104" s="90" t="s">
        <v>24</v>
      </c>
      <c r="AD104" s="286"/>
      <c r="AE104" s="286"/>
    </row>
    <row r="105" spans="1:31" x14ac:dyDescent="0.3">
      <c r="A105" s="3" t="s">
        <v>103</v>
      </c>
      <c r="B105" s="3">
        <v>20</v>
      </c>
      <c r="C105" s="12" t="s">
        <v>28</v>
      </c>
      <c r="D105" s="10">
        <v>4</v>
      </c>
      <c r="E105" s="423">
        <v>125</v>
      </c>
      <c r="F105" s="314">
        <f t="shared" si="19"/>
        <v>1729</v>
      </c>
      <c r="G105" s="97">
        <f>COUNT(N105,O105,P105,Q105,R105,S105,U105,W105,Y105,AB105,AD105,#REF!,#REF!)</f>
        <v>10</v>
      </c>
      <c r="H105" s="306">
        <f t="shared" si="20"/>
        <v>172.9</v>
      </c>
      <c r="I105" s="159">
        <f t="shared" si="21"/>
        <v>2</v>
      </c>
      <c r="J105" s="159">
        <f t="shared" si="22"/>
        <v>2</v>
      </c>
      <c r="K105" s="52">
        <f t="shared" si="23"/>
        <v>210</v>
      </c>
      <c r="L105" s="90">
        <f t="shared" si="24"/>
        <v>545</v>
      </c>
      <c r="M105" s="172">
        <v>43</v>
      </c>
      <c r="N105" s="3">
        <v>184</v>
      </c>
      <c r="O105" s="90">
        <v>176</v>
      </c>
      <c r="P105" s="90">
        <v>185</v>
      </c>
      <c r="Q105" s="90">
        <v>210</v>
      </c>
      <c r="R105" s="90">
        <v>165</v>
      </c>
      <c r="S105" s="90">
        <v>162</v>
      </c>
      <c r="T105" s="10">
        <f t="shared" si="25"/>
        <v>1340</v>
      </c>
      <c r="U105" s="90">
        <v>155</v>
      </c>
      <c r="V105" s="90">
        <v>30</v>
      </c>
      <c r="W105" s="90">
        <v>174</v>
      </c>
      <c r="X105" s="90">
        <v>0</v>
      </c>
      <c r="Y105" s="90">
        <v>165</v>
      </c>
      <c r="Z105" s="90">
        <v>30</v>
      </c>
      <c r="AA105" s="10">
        <f t="shared" si="26"/>
        <v>2023</v>
      </c>
      <c r="AB105" s="95">
        <v>153</v>
      </c>
      <c r="AC105" s="90" t="s">
        <v>24</v>
      </c>
      <c r="AD105" s="286"/>
      <c r="AE105" s="286"/>
    </row>
    <row r="106" spans="1:31" x14ac:dyDescent="0.3">
      <c r="A106" s="3" t="s">
        <v>730</v>
      </c>
      <c r="B106" s="12">
        <v>20</v>
      </c>
      <c r="C106" s="12" t="s">
        <v>28</v>
      </c>
      <c r="D106" s="10">
        <v>5</v>
      </c>
      <c r="E106" s="423">
        <v>80</v>
      </c>
      <c r="F106" s="314">
        <f t="shared" si="19"/>
        <v>1240</v>
      </c>
      <c r="G106" s="97">
        <f>COUNT(N106,O106,P106,Q106,R106,S106,U106,W106,Y106,AB106,AD106,#REF!,#REF!)</f>
        <v>9</v>
      </c>
      <c r="H106" s="306">
        <f t="shared" si="20"/>
        <v>137.77777777777777</v>
      </c>
      <c r="I106" s="159">
        <f t="shared" si="21"/>
        <v>1</v>
      </c>
      <c r="J106" s="159">
        <f t="shared" si="22"/>
        <v>2</v>
      </c>
      <c r="K106" s="52">
        <f t="shared" si="23"/>
        <v>172</v>
      </c>
      <c r="L106" s="90">
        <f t="shared" si="24"/>
        <v>420</v>
      </c>
      <c r="M106" s="172">
        <v>71</v>
      </c>
      <c r="N106" s="90">
        <v>172</v>
      </c>
      <c r="O106" s="90">
        <v>115</v>
      </c>
      <c r="P106" s="90">
        <v>121</v>
      </c>
      <c r="Q106" s="90">
        <v>137</v>
      </c>
      <c r="R106" s="90">
        <v>154</v>
      </c>
      <c r="S106" s="90">
        <v>129</v>
      </c>
      <c r="T106" s="10">
        <f t="shared" si="25"/>
        <v>1254</v>
      </c>
      <c r="U106" s="90">
        <v>150</v>
      </c>
      <c r="V106" s="90">
        <v>30</v>
      </c>
      <c r="W106" s="90">
        <v>117</v>
      </c>
      <c r="X106" s="90">
        <v>0</v>
      </c>
      <c r="Y106" s="90">
        <v>145</v>
      </c>
      <c r="Z106" s="90">
        <v>0</v>
      </c>
      <c r="AA106" s="10">
        <f t="shared" si="26"/>
        <v>1909</v>
      </c>
      <c r="AB106" s="286"/>
      <c r="AC106" s="286"/>
      <c r="AD106" s="286"/>
      <c r="AE106" s="286"/>
    </row>
    <row r="107" spans="1:31" x14ac:dyDescent="0.3">
      <c r="A107" s="3" t="s">
        <v>155</v>
      </c>
      <c r="B107" s="3">
        <v>20</v>
      </c>
      <c r="C107" s="12" t="s">
        <v>28</v>
      </c>
      <c r="D107" s="10">
        <v>6</v>
      </c>
      <c r="E107" s="423">
        <v>60</v>
      </c>
      <c r="F107" s="314">
        <f t="shared" si="19"/>
        <v>1527</v>
      </c>
      <c r="G107" s="97">
        <f>COUNT(N107,O107,P107,Q107,R107,S107,U107,W107,Y107,AB107,AD107,#REF!,#REF!)</f>
        <v>9</v>
      </c>
      <c r="H107" s="306">
        <f t="shared" si="20"/>
        <v>169.66666666666666</v>
      </c>
      <c r="I107" s="159">
        <f t="shared" si="21"/>
        <v>2</v>
      </c>
      <c r="J107" s="159">
        <f t="shared" si="22"/>
        <v>1</v>
      </c>
      <c r="K107" s="52">
        <f t="shared" si="23"/>
        <v>203</v>
      </c>
      <c r="L107" s="90">
        <f t="shared" si="24"/>
        <v>529</v>
      </c>
      <c r="M107" s="172">
        <v>35</v>
      </c>
      <c r="N107" s="90">
        <v>149</v>
      </c>
      <c r="O107" s="90">
        <v>161</v>
      </c>
      <c r="P107" s="90">
        <v>203</v>
      </c>
      <c r="Q107" s="90">
        <v>124</v>
      </c>
      <c r="R107" s="90">
        <v>174</v>
      </c>
      <c r="S107" s="90">
        <v>187</v>
      </c>
      <c r="T107" s="10">
        <f t="shared" si="25"/>
        <v>1208</v>
      </c>
      <c r="U107" s="90">
        <v>182</v>
      </c>
      <c r="V107" s="90">
        <v>0</v>
      </c>
      <c r="W107" s="90">
        <v>167</v>
      </c>
      <c r="X107" s="90">
        <v>30</v>
      </c>
      <c r="Y107" s="90">
        <v>180</v>
      </c>
      <c r="Z107" s="90">
        <v>30</v>
      </c>
      <c r="AA107" s="10">
        <f t="shared" si="26"/>
        <v>1902</v>
      </c>
      <c r="AB107" s="286"/>
      <c r="AC107" s="286"/>
      <c r="AD107" s="286"/>
      <c r="AE107" s="286"/>
    </row>
    <row r="108" spans="1:31" x14ac:dyDescent="0.3">
      <c r="A108" s="3" t="s">
        <v>106</v>
      </c>
      <c r="B108" s="12">
        <v>20</v>
      </c>
      <c r="C108" s="12" t="s">
        <v>28</v>
      </c>
      <c r="D108" s="10">
        <v>7</v>
      </c>
      <c r="E108" s="423">
        <v>50</v>
      </c>
      <c r="F108" s="314">
        <f t="shared" si="19"/>
        <v>1584</v>
      </c>
      <c r="G108" s="97">
        <f>COUNT(N108,O108,P108,Q108,R108,S108,U108,W108,Y108,AB108,AD108,#REF!,#REF!)</f>
        <v>9</v>
      </c>
      <c r="H108" s="306">
        <f t="shared" si="20"/>
        <v>176</v>
      </c>
      <c r="I108" s="159">
        <f t="shared" si="21"/>
        <v>3</v>
      </c>
      <c r="J108" s="159">
        <f t="shared" si="22"/>
        <v>0</v>
      </c>
      <c r="K108" s="52">
        <f t="shared" si="23"/>
        <v>210</v>
      </c>
      <c r="L108" s="90">
        <f t="shared" si="24"/>
        <v>560</v>
      </c>
      <c r="M108" s="172">
        <v>24</v>
      </c>
      <c r="N108" s="90">
        <v>177</v>
      </c>
      <c r="O108" s="90">
        <v>181</v>
      </c>
      <c r="P108" s="90">
        <v>169</v>
      </c>
      <c r="Q108" s="90">
        <v>198</v>
      </c>
      <c r="R108" s="90">
        <v>137</v>
      </c>
      <c r="S108" s="90">
        <v>162</v>
      </c>
      <c r="T108" s="10">
        <f t="shared" si="25"/>
        <v>1168</v>
      </c>
      <c r="U108" s="90">
        <v>210</v>
      </c>
      <c r="V108" s="90">
        <v>30</v>
      </c>
      <c r="W108" s="90">
        <v>169</v>
      </c>
      <c r="X108" s="90">
        <v>30</v>
      </c>
      <c r="Y108" s="90">
        <v>181</v>
      </c>
      <c r="Z108" s="90">
        <v>30</v>
      </c>
      <c r="AA108" s="10">
        <f t="shared" si="26"/>
        <v>1890</v>
      </c>
      <c r="AB108" s="92"/>
      <c r="AC108" s="92"/>
      <c r="AD108" s="92"/>
      <c r="AE108" s="92"/>
    </row>
    <row r="109" spans="1:31" x14ac:dyDescent="0.3">
      <c r="A109" s="3" t="s">
        <v>119</v>
      </c>
      <c r="B109" s="3">
        <v>20</v>
      </c>
      <c r="C109" s="12" t="s">
        <v>28</v>
      </c>
      <c r="D109" s="10">
        <v>8</v>
      </c>
      <c r="E109" s="423" t="s">
        <v>768</v>
      </c>
      <c r="F109" s="314">
        <f t="shared" si="19"/>
        <v>1732</v>
      </c>
      <c r="G109" s="97">
        <f>COUNT(N109,O109,P109,Q109,R109,S109,U109,W109,Y109,AB109,AD109,#REF!,#REF!)</f>
        <v>9</v>
      </c>
      <c r="H109" s="306">
        <f t="shared" si="20"/>
        <v>192.44444444444446</v>
      </c>
      <c r="I109" s="159">
        <f t="shared" si="21"/>
        <v>2</v>
      </c>
      <c r="J109" s="159">
        <f t="shared" si="22"/>
        <v>1</v>
      </c>
      <c r="K109" s="52">
        <f t="shared" si="23"/>
        <v>245</v>
      </c>
      <c r="L109" s="90">
        <f t="shared" si="24"/>
        <v>612</v>
      </c>
      <c r="M109" s="172">
        <v>10</v>
      </c>
      <c r="N109" s="90">
        <v>199</v>
      </c>
      <c r="O109" s="90">
        <v>166</v>
      </c>
      <c r="P109" s="90">
        <v>166</v>
      </c>
      <c r="Q109" s="90">
        <v>158</v>
      </c>
      <c r="R109" s="90">
        <v>208</v>
      </c>
      <c r="S109" s="90">
        <v>223</v>
      </c>
      <c r="T109" s="10">
        <f t="shared" si="25"/>
        <v>1180</v>
      </c>
      <c r="U109" s="90">
        <v>245</v>
      </c>
      <c r="V109" s="90">
        <v>30</v>
      </c>
      <c r="W109" s="90">
        <v>182</v>
      </c>
      <c r="X109" s="90">
        <v>30</v>
      </c>
      <c r="Y109" s="90">
        <v>185</v>
      </c>
      <c r="Z109" s="90">
        <v>0</v>
      </c>
      <c r="AA109" s="10">
        <f t="shared" si="26"/>
        <v>1882</v>
      </c>
      <c r="AB109" s="92"/>
      <c r="AC109" s="92"/>
      <c r="AD109" s="92"/>
      <c r="AE109" s="92"/>
    </row>
    <row r="110" spans="1:31" x14ac:dyDescent="0.3">
      <c r="A110" s="3" t="s">
        <v>681</v>
      </c>
      <c r="B110" s="12">
        <v>20</v>
      </c>
      <c r="C110" s="12" t="s">
        <v>28</v>
      </c>
      <c r="D110" s="10">
        <v>9</v>
      </c>
      <c r="E110" s="423">
        <v>30</v>
      </c>
      <c r="F110" s="314">
        <f t="shared" si="19"/>
        <v>1564</v>
      </c>
      <c r="G110" s="97">
        <f>COUNT(N110,O110,P110,Q110,R110,S110,U110,W110,Y110,AB110,AD110,#REF!,#REF!)</f>
        <v>9</v>
      </c>
      <c r="H110" s="306">
        <f t="shared" si="20"/>
        <v>173.77777777777777</v>
      </c>
      <c r="I110" s="159">
        <f t="shared" si="21"/>
        <v>2</v>
      </c>
      <c r="J110" s="159">
        <f t="shared" si="22"/>
        <v>1</v>
      </c>
      <c r="K110" s="52">
        <f t="shared" si="23"/>
        <v>212</v>
      </c>
      <c r="L110" s="90">
        <f t="shared" si="24"/>
        <v>538</v>
      </c>
      <c r="M110" s="172">
        <v>28</v>
      </c>
      <c r="N110" s="90">
        <v>150</v>
      </c>
      <c r="O110" s="90">
        <v>212</v>
      </c>
      <c r="P110" s="90">
        <v>149</v>
      </c>
      <c r="Q110" s="90">
        <v>176</v>
      </c>
      <c r="R110" s="90">
        <v>157</v>
      </c>
      <c r="S110" s="90">
        <v>205</v>
      </c>
      <c r="T110" s="10">
        <f t="shared" si="25"/>
        <v>1217</v>
      </c>
      <c r="U110" s="90">
        <v>175</v>
      </c>
      <c r="V110" s="90">
        <v>30</v>
      </c>
      <c r="W110" s="90">
        <v>157</v>
      </c>
      <c r="X110" s="90">
        <v>30</v>
      </c>
      <c r="Y110" s="90">
        <v>183</v>
      </c>
      <c r="Z110" s="90">
        <v>0</v>
      </c>
      <c r="AA110" s="10">
        <f t="shared" si="26"/>
        <v>1876</v>
      </c>
      <c r="AB110" s="286"/>
      <c r="AC110" s="286"/>
      <c r="AD110" s="286"/>
      <c r="AE110" s="286"/>
    </row>
    <row r="111" spans="1:31" x14ac:dyDescent="0.3">
      <c r="A111" s="3" t="s">
        <v>650</v>
      </c>
      <c r="B111" s="3">
        <v>20</v>
      </c>
      <c r="C111" s="12" t="s">
        <v>28</v>
      </c>
      <c r="D111" s="10">
        <v>10</v>
      </c>
      <c r="E111" s="92"/>
      <c r="F111" s="314">
        <f t="shared" si="19"/>
        <v>1527</v>
      </c>
      <c r="G111" s="97">
        <f>COUNT(N111,O111,P111,Q111,R111,S111,U111,W111,Y111,AB111,AD111,#REF!,#REF!)</f>
        <v>9</v>
      </c>
      <c r="H111" s="306">
        <f t="shared" si="20"/>
        <v>169.66666666666666</v>
      </c>
      <c r="I111" s="159">
        <f t="shared" si="21"/>
        <v>2</v>
      </c>
      <c r="J111" s="159">
        <f t="shared" si="22"/>
        <v>1</v>
      </c>
      <c r="K111" s="52">
        <f t="shared" si="23"/>
        <v>207</v>
      </c>
      <c r="L111" s="90">
        <f t="shared" si="24"/>
        <v>554</v>
      </c>
      <c r="M111" s="172">
        <v>27</v>
      </c>
      <c r="N111" s="90">
        <v>155</v>
      </c>
      <c r="O111" s="90">
        <v>149</v>
      </c>
      <c r="P111" s="90">
        <v>165</v>
      </c>
      <c r="Q111" s="90">
        <v>155</v>
      </c>
      <c r="R111" s="90">
        <v>191</v>
      </c>
      <c r="S111" s="90">
        <v>158</v>
      </c>
      <c r="T111" s="10">
        <f t="shared" si="25"/>
        <v>1135</v>
      </c>
      <c r="U111" s="90">
        <v>207</v>
      </c>
      <c r="V111" s="90">
        <v>30</v>
      </c>
      <c r="W111" s="90">
        <v>182</v>
      </c>
      <c r="X111" s="90">
        <v>30</v>
      </c>
      <c r="Y111" s="90">
        <v>165</v>
      </c>
      <c r="Z111" s="90">
        <v>0</v>
      </c>
      <c r="AA111" s="10">
        <f t="shared" si="26"/>
        <v>1830</v>
      </c>
      <c r="AB111" s="92"/>
      <c r="AC111" s="92"/>
      <c r="AD111" s="92"/>
      <c r="AE111" s="92"/>
    </row>
    <row r="112" spans="1:31" x14ac:dyDescent="0.3">
      <c r="A112" s="3" t="s">
        <v>562</v>
      </c>
      <c r="B112" s="12">
        <v>20</v>
      </c>
      <c r="C112" s="12" t="s">
        <v>28</v>
      </c>
      <c r="D112" s="10">
        <v>11</v>
      </c>
      <c r="E112" s="92"/>
      <c r="F112" s="314">
        <f t="shared" si="19"/>
        <v>1598</v>
      </c>
      <c r="G112" s="97">
        <f>COUNT(N112,O112,P112,Q112,R112,S112,U112,W112,Y112,AB112,AD112,#REF!,#REF!)</f>
        <v>9</v>
      </c>
      <c r="H112" s="306">
        <f t="shared" si="20"/>
        <v>177.55555555555554</v>
      </c>
      <c r="I112" s="159">
        <f t="shared" si="21"/>
        <v>3</v>
      </c>
      <c r="J112" s="159">
        <f t="shared" si="22"/>
        <v>0</v>
      </c>
      <c r="K112" s="52">
        <f t="shared" si="23"/>
        <v>215</v>
      </c>
      <c r="L112" s="90">
        <f t="shared" si="24"/>
        <v>568</v>
      </c>
      <c r="M112" s="172">
        <v>14</v>
      </c>
      <c r="N112" s="90">
        <v>162</v>
      </c>
      <c r="O112" s="90">
        <v>203</v>
      </c>
      <c r="P112" s="90">
        <v>203</v>
      </c>
      <c r="Q112" s="90">
        <v>140</v>
      </c>
      <c r="R112" s="90">
        <v>125</v>
      </c>
      <c r="S112" s="90">
        <v>215</v>
      </c>
      <c r="T112" s="10">
        <f t="shared" si="25"/>
        <v>1132</v>
      </c>
      <c r="U112" s="90">
        <v>181</v>
      </c>
      <c r="V112" s="90">
        <v>30</v>
      </c>
      <c r="W112" s="90">
        <v>214</v>
      </c>
      <c r="X112" s="90">
        <v>30</v>
      </c>
      <c r="Y112" s="90">
        <v>155</v>
      </c>
      <c r="Z112" s="90">
        <v>30</v>
      </c>
      <c r="AA112" s="10">
        <f t="shared" si="26"/>
        <v>1814</v>
      </c>
      <c r="AB112" s="92"/>
      <c r="AC112" s="92"/>
      <c r="AD112" s="92"/>
      <c r="AE112" s="92"/>
    </row>
    <row r="113" spans="1:31" x14ac:dyDescent="0.3">
      <c r="A113" s="3" t="s">
        <v>714</v>
      </c>
      <c r="B113" s="3">
        <v>20</v>
      </c>
      <c r="C113" s="12" t="s">
        <v>28</v>
      </c>
      <c r="D113" s="10">
        <v>12</v>
      </c>
      <c r="E113" s="246"/>
      <c r="F113" s="314">
        <f t="shared" si="19"/>
        <v>1766</v>
      </c>
      <c r="G113" s="97">
        <f>COUNT(N113,O113,P113,Q113,R113,S113,U113,W113,Y113,AB113,AD113,#REF!,#REF!)</f>
        <v>9</v>
      </c>
      <c r="H113" s="306">
        <f t="shared" si="20"/>
        <v>196.22222222222223</v>
      </c>
      <c r="I113" s="159">
        <f t="shared" si="21"/>
        <v>1</v>
      </c>
      <c r="J113" s="159">
        <f t="shared" si="22"/>
        <v>2</v>
      </c>
      <c r="K113" s="52">
        <f t="shared" si="23"/>
        <v>246</v>
      </c>
      <c r="L113" s="90">
        <f t="shared" si="24"/>
        <v>626</v>
      </c>
      <c r="M113" s="172">
        <v>0</v>
      </c>
      <c r="N113" s="90">
        <v>138</v>
      </c>
      <c r="O113" s="90">
        <v>184</v>
      </c>
      <c r="P113" s="90">
        <v>246</v>
      </c>
      <c r="Q113" s="90">
        <v>216</v>
      </c>
      <c r="R113" s="90">
        <v>178</v>
      </c>
      <c r="S113" s="90">
        <v>232</v>
      </c>
      <c r="T113" s="10">
        <f t="shared" si="25"/>
        <v>1194</v>
      </c>
      <c r="U113" s="90">
        <v>216</v>
      </c>
      <c r="V113" s="90">
        <v>30</v>
      </c>
      <c r="W113" s="90">
        <v>177</v>
      </c>
      <c r="X113" s="90">
        <v>0</v>
      </c>
      <c r="Y113" s="90">
        <v>179</v>
      </c>
      <c r="Z113" s="90">
        <v>0</v>
      </c>
      <c r="AA113" s="10">
        <f t="shared" si="26"/>
        <v>1796</v>
      </c>
      <c r="AB113" s="286"/>
      <c r="AC113" s="286"/>
      <c r="AD113" s="286"/>
      <c r="AE113" s="286"/>
    </row>
    <row r="114" spans="1:31" x14ac:dyDescent="0.3">
      <c r="A114" s="3" t="s">
        <v>512</v>
      </c>
      <c r="B114" s="12">
        <v>20</v>
      </c>
      <c r="C114" s="12" t="s">
        <v>28</v>
      </c>
      <c r="D114" s="10">
        <v>13</v>
      </c>
      <c r="E114" s="93"/>
      <c r="F114" s="314">
        <f t="shared" si="19"/>
        <v>1464</v>
      </c>
      <c r="G114" s="97">
        <f>COUNT(N114,O114,P114,Q114,R114,S114,U114,W114,Y114,AB114,AD114,#REF!,#REF!)</f>
        <v>9</v>
      </c>
      <c r="H114" s="306">
        <f t="shared" si="20"/>
        <v>162.66666666666666</v>
      </c>
      <c r="I114" s="159">
        <f t="shared" si="21"/>
        <v>1</v>
      </c>
      <c r="J114" s="159">
        <f t="shared" si="22"/>
        <v>2</v>
      </c>
      <c r="K114" s="52">
        <f t="shared" si="23"/>
        <v>180</v>
      </c>
      <c r="L114" s="90">
        <f t="shared" si="24"/>
        <v>530</v>
      </c>
      <c r="M114" s="172">
        <v>32</v>
      </c>
      <c r="N114" s="90">
        <v>175</v>
      </c>
      <c r="O114" s="90">
        <v>180</v>
      </c>
      <c r="P114" s="90">
        <v>175</v>
      </c>
      <c r="Q114" s="90">
        <v>116</v>
      </c>
      <c r="R114" s="90">
        <v>172</v>
      </c>
      <c r="S114" s="90">
        <v>176</v>
      </c>
      <c r="T114" s="10">
        <f t="shared" si="25"/>
        <v>1186</v>
      </c>
      <c r="U114" s="90">
        <v>160</v>
      </c>
      <c r="V114" s="90">
        <v>30</v>
      </c>
      <c r="W114" s="90">
        <v>163</v>
      </c>
      <c r="X114" s="90">
        <v>0</v>
      </c>
      <c r="Y114" s="90">
        <v>147</v>
      </c>
      <c r="Z114" s="90">
        <v>0</v>
      </c>
      <c r="AA114" s="10">
        <f t="shared" si="26"/>
        <v>1782</v>
      </c>
      <c r="AB114" s="92"/>
      <c r="AC114" s="92"/>
      <c r="AD114" s="92"/>
      <c r="AE114" s="92"/>
    </row>
    <row r="115" spans="1:31" x14ac:dyDescent="0.3">
      <c r="A115" s="3" t="s">
        <v>150</v>
      </c>
      <c r="B115" s="3">
        <v>20</v>
      </c>
      <c r="C115" s="12" t="s">
        <v>28</v>
      </c>
      <c r="D115" s="10">
        <v>14</v>
      </c>
      <c r="E115" s="246"/>
      <c r="F115" s="314">
        <f t="shared" si="19"/>
        <v>1605</v>
      </c>
      <c r="G115" s="97">
        <f>COUNT(N115,O115,P115,Q115,R115,S115,U115,W115,Y115,AB115,AD115,#REF!,#REF!)</f>
        <v>9</v>
      </c>
      <c r="H115" s="306">
        <f t="shared" si="20"/>
        <v>178.33333333333334</v>
      </c>
      <c r="I115" s="159">
        <f t="shared" si="21"/>
        <v>1</v>
      </c>
      <c r="J115" s="159">
        <f t="shared" si="22"/>
        <v>2</v>
      </c>
      <c r="K115" s="52">
        <f t="shared" si="23"/>
        <v>214</v>
      </c>
      <c r="L115" s="90">
        <f t="shared" si="24"/>
        <v>583</v>
      </c>
      <c r="M115" s="172">
        <v>16</v>
      </c>
      <c r="N115" s="90">
        <v>201</v>
      </c>
      <c r="O115" s="90">
        <v>168</v>
      </c>
      <c r="P115" s="90">
        <v>214</v>
      </c>
      <c r="Q115" s="90">
        <v>144</v>
      </c>
      <c r="R115" s="90">
        <v>174</v>
      </c>
      <c r="S115" s="90">
        <v>190</v>
      </c>
      <c r="T115" s="10">
        <f t="shared" si="25"/>
        <v>1187</v>
      </c>
      <c r="U115" s="90">
        <v>172</v>
      </c>
      <c r="V115" s="90">
        <v>0</v>
      </c>
      <c r="W115" s="90">
        <v>163</v>
      </c>
      <c r="X115" s="90">
        <v>0</v>
      </c>
      <c r="Y115" s="90">
        <v>179</v>
      </c>
      <c r="Z115" s="90">
        <v>30</v>
      </c>
      <c r="AA115" s="10">
        <f t="shared" si="26"/>
        <v>1779</v>
      </c>
      <c r="AB115" s="286"/>
      <c r="AC115" s="286"/>
      <c r="AD115" s="286"/>
      <c r="AE115" s="286"/>
    </row>
    <row r="116" spans="1:31" x14ac:dyDescent="0.3">
      <c r="A116" s="3" t="s">
        <v>251</v>
      </c>
      <c r="B116" s="12">
        <v>20</v>
      </c>
      <c r="C116" s="12" t="s">
        <v>28</v>
      </c>
      <c r="D116" s="10">
        <v>15</v>
      </c>
      <c r="E116" s="92"/>
      <c r="F116" s="314">
        <f t="shared" si="19"/>
        <v>1509</v>
      </c>
      <c r="G116" s="97">
        <f>COUNT(N116,O116,P116,Q116,R116,S116,U116,W116,Y116,AB116,AD116,#REF!,#REF!)</f>
        <v>9</v>
      </c>
      <c r="H116" s="306">
        <f t="shared" si="20"/>
        <v>167.66666666666666</v>
      </c>
      <c r="I116" s="159">
        <f t="shared" si="21"/>
        <v>1</v>
      </c>
      <c r="J116" s="159">
        <f t="shared" si="22"/>
        <v>2</v>
      </c>
      <c r="K116" s="52">
        <f t="shared" si="23"/>
        <v>182</v>
      </c>
      <c r="L116" s="90">
        <f t="shared" si="24"/>
        <v>539</v>
      </c>
      <c r="M116" s="172">
        <v>25</v>
      </c>
      <c r="N116" s="90">
        <v>178</v>
      </c>
      <c r="O116" s="90">
        <v>182</v>
      </c>
      <c r="P116" s="90">
        <v>179</v>
      </c>
      <c r="Q116" s="90">
        <v>161</v>
      </c>
      <c r="R116" s="90">
        <v>158</v>
      </c>
      <c r="S116" s="90">
        <v>171</v>
      </c>
      <c r="T116" s="10">
        <f t="shared" si="25"/>
        <v>1179</v>
      </c>
      <c r="U116" s="90">
        <v>174</v>
      </c>
      <c r="V116" s="90">
        <v>0</v>
      </c>
      <c r="W116" s="90">
        <v>127</v>
      </c>
      <c r="X116" s="90">
        <v>0</v>
      </c>
      <c r="Y116" s="90">
        <v>179</v>
      </c>
      <c r="Z116" s="90">
        <v>30</v>
      </c>
      <c r="AA116" s="10">
        <f t="shared" si="26"/>
        <v>1764</v>
      </c>
      <c r="AB116" s="92"/>
      <c r="AC116" s="92"/>
      <c r="AD116" s="92"/>
      <c r="AE116" s="92"/>
    </row>
    <row r="117" spans="1:31" x14ac:dyDescent="0.3">
      <c r="A117" s="3" t="s">
        <v>554</v>
      </c>
      <c r="B117" s="3">
        <v>20</v>
      </c>
      <c r="C117" s="12" t="s">
        <v>28</v>
      </c>
      <c r="D117" s="10">
        <v>16</v>
      </c>
      <c r="E117" s="92"/>
      <c r="F117" s="314">
        <f t="shared" si="19"/>
        <v>1380</v>
      </c>
      <c r="G117" s="97">
        <f>COUNT(N117,O117,P117,Q117,R117,S117,U117,W117,Y117,AB117,AD117,#REF!,#REF!)</f>
        <v>9</v>
      </c>
      <c r="H117" s="306">
        <f t="shared" si="20"/>
        <v>153.33333333333334</v>
      </c>
      <c r="I117" s="308">
        <f t="shared" si="21"/>
        <v>0</v>
      </c>
      <c r="J117" s="159">
        <f t="shared" si="22"/>
        <v>3</v>
      </c>
      <c r="K117" s="52">
        <f t="shared" si="23"/>
        <v>189</v>
      </c>
      <c r="L117" s="90">
        <f t="shared" si="24"/>
        <v>490</v>
      </c>
      <c r="M117" s="172">
        <v>42</v>
      </c>
      <c r="N117" s="90">
        <v>142</v>
      </c>
      <c r="O117" s="90">
        <v>159</v>
      </c>
      <c r="P117" s="90">
        <v>189</v>
      </c>
      <c r="Q117" s="90">
        <v>142</v>
      </c>
      <c r="R117" s="90">
        <v>158</v>
      </c>
      <c r="S117" s="90">
        <v>129</v>
      </c>
      <c r="T117" s="10">
        <f t="shared" si="25"/>
        <v>1171</v>
      </c>
      <c r="U117" s="90">
        <v>121</v>
      </c>
      <c r="V117" s="90">
        <v>0</v>
      </c>
      <c r="W117" s="90">
        <v>180</v>
      </c>
      <c r="X117" s="90">
        <v>0</v>
      </c>
      <c r="Y117" s="90">
        <v>160</v>
      </c>
      <c r="Z117" s="90">
        <v>0</v>
      </c>
      <c r="AA117" s="10">
        <f t="shared" si="26"/>
        <v>1758</v>
      </c>
      <c r="AB117" s="92"/>
      <c r="AC117" s="92"/>
      <c r="AD117" s="92"/>
      <c r="AE117" s="92"/>
    </row>
    <row r="118" spans="1:31" x14ac:dyDescent="0.3">
      <c r="A118" s="3" t="s">
        <v>125</v>
      </c>
      <c r="B118" s="12">
        <v>20</v>
      </c>
      <c r="C118" s="12" t="s">
        <v>28</v>
      </c>
      <c r="D118" s="10">
        <v>17</v>
      </c>
      <c r="E118" s="92"/>
      <c r="F118" s="314">
        <f t="shared" si="19"/>
        <v>1721</v>
      </c>
      <c r="G118" s="97">
        <f>COUNT(N118,O118,P118,Q118,R118,S118,U118,W118,Y118,AB118,AD118,#REF!,#REF!)</f>
        <v>9</v>
      </c>
      <c r="H118" s="306">
        <f t="shared" si="20"/>
        <v>191.22222222222223</v>
      </c>
      <c r="I118" s="308">
        <f t="shared" si="21"/>
        <v>1</v>
      </c>
      <c r="J118" s="159">
        <f t="shared" si="22"/>
        <v>2</v>
      </c>
      <c r="K118" s="52">
        <f t="shared" si="23"/>
        <v>220</v>
      </c>
      <c r="L118" s="90">
        <f t="shared" si="24"/>
        <v>625</v>
      </c>
      <c r="M118" s="172">
        <v>0</v>
      </c>
      <c r="N118" s="90">
        <v>220</v>
      </c>
      <c r="O118" s="90">
        <v>185</v>
      </c>
      <c r="P118" s="90">
        <v>220</v>
      </c>
      <c r="Q118" s="90">
        <v>189</v>
      </c>
      <c r="R118" s="90">
        <v>161</v>
      </c>
      <c r="S118" s="90">
        <v>159</v>
      </c>
      <c r="T118" s="10">
        <f t="shared" si="25"/>
        <v>1134</v>
      </c>
      <c r="U118" s="90">
        <v>193</v>
      </c>
      <c r="V118" s="90">
        <v>0</v>
      </c>
      <c r="W118" s="90">
        <v>179</v>
      </c>
      <c r="X118" s="90">
        <v>0</v>
      </c>
      <c r="Y118" s="90">
        <v>215</v>
      </c>
      <c r="Z118" s="90">
        <v>30</v>
      </c>
      <c r="AA118" s="10">
        <f t="shared" si="26"/>
        <v>1751</v>
      </c>
      <c r="AB118" s="92"/>
      <c r="AC118" s="92"/>
      <c r="AD118" s="92"/>
      <c r="AE118" s="92"/>
    </row>
    <row r="119" spans="1:31" x14ac:dyDescent="0.3">
      <c r="A119" s="3" t="s">
        <v>732</v>
      </c>
      <c r="B119" s="3">
        <v>20</v>
      </c>
      <c r="C119" s="12" t="s">
        <v>28</v>
      </c>
      <c r="D119" s="10">
        <v>18</v>
      </c>
      <c r="E119" s="92"/>
      <c r="F119" s="314">
        <f t="shared" si="19"/>
        <v>1313</v>
      </c>
      <c r="G119" s="97">
        <f>COUNT(N119,O119,P119,Q119,R119,S119,U119,W119,Y119,AB119,AD119,#REF!,#REF!)</f>
        <v>9</v>
      </c>
      <c r="H119" s="306">
        <f t="shared" si="20"/>
        <v>145.88888888888889</v>
      </c>
      <c r="I119" s="308">
        <f t="shared" si="21"/>
        <v>1</v>
      </c>
      <c r="J119" s="159">
        <f t="shared" si="22"/>
        <v>2</v>
      </c>
      <c r="K119" s="52">
        <f t="shared" si="23"/>
        <v>197</v>
      </c>
      <c r="L119" s="90">
        <f t="shared" si="24"/>
        <v>452</v>
      </c>
      <c r="M119" s="172">
        <v>44</v>
      </c>
      <c r="N119" s="90">
        <v>150</v>
      </c>
      <c r="O119" s="90">
        <v>155</v>
      </c>
      <c r="P119" s="90">
        <v>147</v>
      </c>
      <c r="Q119" s="90">
        <v>113</v>
      </c>
      <c r="R119" s="90">
        <v>131</v>
      </c>
      <c r="S119" s="90">
        <v>197</v>
      </c>
      <c r="T119" s="10">
        <f t="shared" si="25"/>
        <v>1157</v>
      </c>
      <c r="U119" s="90">
        <v>140</v>
      </c>
      <c r="V119" s="90">
        <v>0</v>
      </c>
      <c r="W119" s="90">
        <v>147</v>
      </c>
      <c r="X119" s="90">
        <v>30</v>
      </c>
      <c r="Y119" s="90">
        <v>133</v>
      </c>
      <c r="Z119" s="90">
        <v>0</v>
      </c>
      <c r="AA119" s="10">
        <f t="shared" si="26"/>
        <v>1739</v>
      </c>
      <c r="AB119" s="92"/>
      <c r="AC119" s="92"/>
      <c r="AD119" s="92"/>
      <c r="AE119" s="92"/>
    </row>
    <row r="120" spans="1:31" x14ac:dyDescent="0.3">
      <c r="A120" s="3" t="s">
        <v>114</v>
      </c>
      <c r="B120" s="12">
        <v>20</v>
      </c>
      <c r="C120" s="12" t="s">
        <v>28</v>
      </c>
      <c r="D120" s="10">
        <v>19</v>
      </c>
      <c r="E120" s="92"/>
      <c r="F120" s="314">
        <f t="shared" si="19"/>
        <v>1583</v>
      </c>
      <c r="G120" s="97">
        <f>COUNT(N120,O120,P120,Q120,R120,S120,U120,W120,Y120,AB120,AD120,#REF!,#REF!)</f>
        <v>9</v>
      </c>
      <c r="H120" s="306">
        <f t="shared" si="20"/>
        <v>175.88888888888889</v>
      </c>
      <c r="I120" s="308">
        <f t="shared" si="21"/>
        <v>1</v>
      </c>
      <c r="J120" s="159">
        <f t="shared" si="22"/>
        <v>2</v>
      </c>
      <c r="K120" s="52">
        <f t="shared" si="23"/>
        <v>216</v>
      </c>
      <c r="L120" s="90">
        <f t="shared" si="24"/>
        <v>561</v>
      </c>
      <c r="M120" s="172">
        <v>13</v>
      </c>
      <c r="N120" s="90">
        <v>183</v>
      </c>
      <c r="O120" s="90">
        <v>216</v>
      </c>
      <c r="P120" s="90">
        <v>162</v>
      </c>
      <c r="Q120" s="90">
        <v>133</v>
      </c>
      <c r="R120" s="90">
        <v>170</v>
      </c>
      <c r="S120" s="90">
        <v>197</v>
      </c>
      <c r="T120" s="10">
        <f t="shared" si="25"/>
        <v>1139</v>
      </c>
      <c r="U120" s="90">
        <v>187</v>
      </c>
      <c r="V120" s="90">
        <v>0</v>
      </c>
      <c r="W120" s="90">
        <v>158</v>
      </c>
      <c r="X120" s="90">
        <v>0</v>
      </c>
      <c r="Y120" s="90">
        <v>177</v>
      </c>
      <c r="Z120" s="90">
        <v>30</v>
      </c>
      <c r="AA120" s="10">
        <f t="shared" si="26"/>
        <v>1730</v>
      </c>
      <c r="AB120" s="92"/>
      <c r="AC120" s="92"/>
      <c r="AD120" s="92"/>
      <c r="AE120" s="92"/>
    </row>
    <row r="121" spans="1:31" x14ac:dyDescent="0.3">
      <c r="A121" s="3" t="s">
        <v>253</v>
      </c>
      <c r="B121" s="3">
        <v>20</v>
      </c>
      <c r="C121" s="12" t="s">
        <v>28</v>
      </c>
      <c r="D121" s="10">
        <v>20</v>
      </c>
      <c r="E121" s="92"/>
      <c r="F121" s="314">
        <f t="shared" si="19"/>
        <v>1488</v>
      </c>
      <c r="G121" s="97">
        <f>COUNT(N121,O121,P121,Q121,R121,S121,U121,W121,Y121,AB121,AD121,#REF!,#REF!)</f>
        <v>9</v>
      </c>
      <c r="H121" s="306">
        <f t="shared" si="20"/>
        <v>165.33333333333334</v>
      </c>
      <c r="I121" s="308">
        <f t="shared" si="21"/>
        <v>1</v>
      </c>
      <c r="J121" s="159">
        <f t="shared" si="22"/>
        <v>2</v>
      </c>
      <c r="K121" s="52">
        <f t="shared" si="23"/>
        <v>248</v>
      </c>
      <c r="L121" s="90">
        <f t="shared" si="24"/>
        <v>533</v>
      </c>
      <c r="M121" s="172">
        <v>21</v>
      </c>
      <c r="N121" s="90">
        <v>248</v>
      </c>
      <c r="O121" s="90">
        <v>151</v>
      </c>
      <c r="P121" s="90">
        <v>134</v>
      </c>
      <c r="Q121" s="90">
        <v>157</v>
      </c>
      <c r="R121" s="90">
        <v>183</v>
      </c>
      <c r="S121" s="90">
        <v>133</v>
      </c>
      <c r="T121" s="10">
        <f t="shared" si="25"/>
        <v>1132</v>
      </c>
      <c r="U121" s="90">
        <v>153</v>
      </c>
      <c r="V121" s="90">
        <v>0</v>
      </c>
      <c r="W121" s="90">
        <v>220</v>
      </c>
      <c r="X121" s="90">
        <v>30</v>
      </c>
      <c r="Y121" s="90">
        <v>109</v>
      </c>
      <c r="Z121" s="90">
        <v>0</v>
      </c>
      <c r="AA121" s="10">
        <f t="shared" si="26"/>
        <v>1707</v>
      </c>
      <c r="AB121" s="92"/>
      <c r="AC121" s="92"/>
      <c r="AD121" s="92"/>
      <c r="AE121" s="92"/>
    </row>
    <row r="122" spans="1:31" x14ac:dyDescent="0.3">
      <c r="A122" s="3" t="s">
        <v>535</v>
      </c>
      <c r="B122" s="12">
        <v>20</v>
      </c>
      <c r="C122" s="12" t="s">
        <v>28</v>
      </c>
      <c r="D122" s="10">
        <v>21</v>
      </c>
      <c r="E122" s="92"/>
      <c r="F122" s="314">
        <f t="shared" si="19"/>
        <v>1424</v>
      </c>
      <c r="G122" s="97">
        <f>COUNT(N122,O122,P122,Q122,R122,S122,U122,W122,Y122,AB122,AD122,#REF!,#REF!)</f>
        <v>9</v>
      </c>
      <c r="H122" s="306">
        <f t="shared" si="20"/>
        <v>158.22222222222223</v>
      </c>
      <c r="I122" s="308">
        <f t="shared" si="21"/>
        <v>1</v>
      </c>
      <c r="J122" s="159">
        <f t="shared" si="22"/>
        <v>2</v>
      </c>
      <c r="K122" s="52">
        <f t="shared" si="23"/>
        <v>189</v>
      </c>
      <c r="L122" s="90">
        <f t="shared" si="24"/>
        <v>542</v>
      </c>
      <c r="M122" s="172">
        <v>28</v>
      </c>
      <c r="N122" s="90">
        <v>168</v>
      </c>
      <c r="O122" s="90">
        <v>125</v>
      </c>
      <c r="P122" s="90">
        <v>164</v>
      </c>
      <c r="Q122" s="90">
        <v>182</v>
      </c>
      <c r="R122" s="90">
        <v>189</v>
      </c>
      <c r="S122" s="90">
        <v>171</v>
      </c>
      <c r="T122" s="10">
        <f t="shared" si="25"/>
        <v>1167</v>
      </c>
      <c r="U122" s="90">
        <v>130</v>
      </c>
      <c r="V122" s="90">
        <v>0</v>
      </c>
      <c r="W122" s="90">
        <v>131</v>
      </c>
      <c r="X122" s="90">
        <v>0</v>
      </c>
      <c r="Y122" s="90">
        <v>164</v>
      </c>
      <c r="Z122" s="90">
        <v>30</v>
      </c>
      <c r="AA122" s="10">
        <f t="shared" si="26"/>
        <v>1706</v>
      </c>
      <c r="AB122" s="92"/>
      <c r="AC122" s="92"/>
      <c r="AD122" s="92"/>
      <c r="AE122" s="92"/>
    </row>
    <row r="123" spans="1:31" x14ac:dyDescent="0.3">
      <c r="A123" s="3" t="s">
        <v>733</v>
      </c>
      <c r="B123" s="3">
        <v>20</v>
      </c>
      <c r="C123" s="12" t="s">
        <v>28</v>
      </c>
      <c r="D123" s="10">
        <v>22</v>
      </c>
      <c r="E123" s="92"/>
      <c r="F123" s="314">
        <f t="shared" si="19"/>
        <v>1354</v>
      </c>
      <c r="G123" s="97">
        <f>COUNT(N123,O123,P123,Q123,R123,S123,U123,W123,Y123,AB123,AD123,#REF!,#REF!)</f>
        <v>9</v>
      </c>
      <c r="H123" s="306">
        <f t="shared" si="20"/>
        <v>150.44444444444446</v>
      </c>
      <c r="I123" s="308">
        <f t="shared" si="21"/>
        <v>0</v>
      </c>
      <c r="J123" s="159">
        <f t="shared" si="22"/>
        <v>3</v>
      </c>
      <c r="K123" s="52">
        <f t="shared" si="23"/>
        <v>177</v>
      </c>
      <c r="L123" s="90">
        <f t="shared" si="24"/>
        <v>467</v>
      </c>
      <c r="M123" s="172">
        <v>38</v>
      </c>
      <c r="N123" s="90">
        <v>145</v>
      </c>
      <c r="O123" s="90">
        <v>163</v>
      </c>
      <c r="P123" s="90">
        <v>138</v>
      </c>
      <c r="Q123" s="90">
        <v>161</v>
      </c>
      <c r="R123" s="90">
        <v>177</v>
      </c>
      <c r="S123" s="90">
        <v>129</v>
      </c>
      <c r="T123" s="10">
        <f t="shared" si="25"/>
        <v>1141</v>
      </c>
      <c r="U123" s="90">
        <v>155</v>
      </c>
      <c r="V123" s="90">
        <v>0</v>
      </c>
      <c r="W123" s="90">
        <v>141</v>
      </c>
      <c r="X123" s="90">
        <v>0</v>
      </c>
      <c r="Y123" s="90">
        <v>145</v>
      </c>
      <c r="Z123" s="90">
        <v>0</v>
      </c>
      <c r="AA123" s="10">
        <f t="shared" si="26"/>
        <v>1696</v>
      </c>
      <c r="AB123" s="92"/>
      <c r="AC123" s="92"/>
      <c r="AD123" s="92"/>
      <c r="AE123" s="92"/>
    </row>
    <row r="124" spans="1:31" x14ac:dyDescent="0.3">
      <c r="A124" s="3" t="s">
        <v>170</v>
      </c>
      <c r="B124" s="12">
        <v>20</v>
      </c>
      <c r="C124" s="12" t="s">
        <v>28</v>
      </c>
      <c r="D124" s="10">
        <v>23</v>
      </c>
      <c r="E124" s="92"/>
      <c r="F124" s="314">
        <f t="shared" si="19"/>
        <v>1068</v>
      </c>
      <c r="G124" s="97">
        <f>COUNT(N124,O124,P124,Q124,R124,S124,U124,W124,Y124,AB124,AD124,#REF!,#REF!)</f>
        <v>6</v>
      </c>
      <c r="H124" s="306">
        <f t="shared" si="20"/>
        <v>178</v>
      </c>
      <c r="I124" s="185"/>
      <c r="J124" s="185"/>
      <c r="K124" s="52">
        <f t="shared" si="23"/>
        <v>236</v>
      </c>
      <c r="L124" s="90">
        <f t="shared" si="24"/>
        <v>538</v>
      </c>
      <c r="M124" s="172">
        <v>10</v>
      </c>
      <c r="N124" s="90">
        <v>236</v>
      </c>
      <c r="O124" s="90">
        <v>143</v>
      </c>
      <c r="P124" s="90">
        <v>151</v>
      </c>
      <c r="Q124" s="90">
        <v>157</v>
      </c>
      <c r="R124" s="90">
        <v>168</v>
      </c>
      <c r="S124" s="90">
        <v>213</v>
      </c>
      <c r="T124" s="10">
        <f t="shared" si="25"/>
        <v>1128</v>
      </c>
      <c r="U124" s="286"/>
      <c r="V124" s="286"/>
      <c r="W124" s="286"/>
      <c r="X124" s="286"/>
      <c r="Y124" s="286"/>
      <c r="Z124" s="286"/>
      <c r="AA124" s="92"/>
      <c r="AB124" s="92"/>
      <c r="AC124" s="92"/>
      <c r="AD124" s="92"/>
      <c r="AE124" s="92"/>
    </row>
    <row r="125" spans="1:31" x14ac:dyDescent="0.3">
      <c r="A125" s="3" t="s">
        <v>102</v>
      </c>
      <c r="B125" s="3">
        <v>20</v>
      </c>
      <c r="C125" s="12" t="s">
        <v>28</v>
      </c>
      <c r="D125" s="10">
        <v>24</v>
      </c>
      <c r="E125" s="92"/>
      <c r="F125" s="314">
        <f t="shared" si="19"/>
        <v>967</v>
      </c>
      <c r="G125" s="97">
        <f>COUNT(N125,O125,P125,Q125,R125,S125,U125,W125,Y125,AB125,AD125,#REF!,#REF!)</f>
        <v>6</v>
      </c>
      <c r="H125" s="306">
        <f t="shared" si="20"/>
        <v>161.16666666666666</v>
      </c>
      <c r="I125" s="270"/>
      <c r="J125" s="270"/>
      <c r="K125" s="52">
        <f t="shared" si="23"/>
        <v>184</v>
      </c>
      <c r="L125" s="90">
        <f t="shared" si="24"/>
        <v>511</v>
      </c>
      <c r="M125" s="172">
        <v>25</v>
      </c>
      <c r="N125" s="90">
        <v>150</v>
      </c>
      <c r="O125" s="90">
        <v>177</v>
      </c>
      <c r="P125" s="90">
        <v>184</v>
      </c>
      <c r="Q125" s="90">
        <v>176</v>
      </c>
      <c r="R125" s="90">
        <v>151</v>
      </c>
      <c r="S125" s="90">
        <v>129</v>
      </c>
      <c r="T125" s="10">
        <f t="shared" si="25"/>
        <v>1117</v>
      </c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</row>
    <row r="126" spans="1:31" x14ac:dyDescent="0.3">
      <c r="A126" s="3" t="s">
        <v>105</v>
      </c>
      <c r="B126" s="12">
        <v>20</v>
      </c>
      <c r="C126" s="12" t="s">
        <v>28</v>
      </c>
      <c r="D126" s="10">
        <v>25</v>
      </c>
      <c r="E126" s="92"/>
      <c r="F126" s="314">
        <f t="shared" si="19"/>
        <v>888</v>
      </c>
      <c r="G126" s="97">
        <f>COUNT(N126,O126,P126,Q126,R126,S126,U126,W126,Y126,AB126,AD126,#REF!,#REF!)</f>
        <v>6</v>
      </c>
      <c r="H126" s="306">
        <f t="shared" si="20"/>
        <v>148</v>
      </c>
      <c r="I126" s="270"/>
      <c r="J126" s="270"/>
      <c r="K126" s="52">
        <f t="shared" si="23"/>
        <v>169</v>
      </c>
      <c r="L126" s="90">
        <f t="shared" si="24"/>
        <v>481</v>
      </c>
      <c r="M126" s="172">
        <v>38</v>
      </c>
      <c r="N126" s="90">
        <v>168</v>
      </c>
      <c r="O126" s="90">
        <v>144</v>
      </c>
      <c r="P126" s="90">
        <v>169</v>
      </c>
      <c r="Q126" s="90">
        <v>158</v>
      </c>
      <c r="R126" s="90">
        <v>114</v>
      </c>
      <c r="S126" s="90">
        <v>135</v>
      </c>
      <c r="T126" s="10">
        <f t="shared" si="25"/>
        <v>1116</v>
      </c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</row>
    <row r="127" spans="1:31" x14ac:dyDescent="0.3">
      <c r="A127" s="3" t="s">
        <v>164</v>
      </c>
      <c r="B127" s="3">
        <v>20</v>
      </c>
      <c r="C127" s="12" t="s">
        <v>28</v>
      </c>
      <c r="D127" s="10">
        <v>26</v>
      </c>
      <c r="E127" s="92"/>
      <c r="F127" s="314">
        <f t="shared" si="19"/>
        <v>718</v>
      </c>
      <c r="G127" s="97">
        <f>COUNT(N127,O127,P127,Q127,R127,S127,U127,W127,Y127,AB127,AD127,#REF!,#REF!)</f>
        <v>6</v>
      </c>
      <c r="H127" s="306">
        <f t="shared" si="20"/>
        <v>119.66666666666667</v>
      </c>
      <c r="I127" s="270"/>
      <c r="J127" s="270"/>
      <c r="K127" s="52">
        <f t="shared" si="23"/>
        <v>173</v>
      </c>
      <c r="L127" s="90">
        <f t="shared" si="24"/>
        <v>384</v>
      </c>
      <c r="M127" s="172">
        <v>66</v>
      </c>
      <c r="N127" s="90">
        <v>114</v>
      </c>
      <c r="O127" s="90">
        <v>112</v>
      </c>
      <c r="P127" s="90">
        <v>158</v>
      </c>
      <c r="Q127" s="90">
        <v>92</v>
      </c>
      <c r="R127" s="90">
        <v>69</v>
      </c>
      <c r="S127" s="90">
        <v>173</v>
      </c>
      <c r="T127" s="10">
        <f t="shared" si="25"/>
        <v>1114</v>
      </c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</row>
    <row r="128" spans="1:31" x14ac:dyDescent="0.3">
      <c r="A128" s="3" t="s">
        <v>561</v>
      </c>
      <c r="B128" s="12">
        <v>20</v>
      </c>
      <c r="C128" s="12" t="s">
        <v>28</v>
      </c>
      <c r="D128" s="10">
        <v>27</v>
      </c>
      <c r="E128" s="92"/>
      <c r="F128" s="314">
        <f t="shared" si="19"/>
        <v>783</v>
      </c>
      <c r="G128" s="97">
        <f>COUNT(N128,O128,P128,Q128,R128,S128,U128,W128,Y128,AB128,AD128,#REF!,#REF!)</f>
        <v>6</v>
      </c>
      <c r="H128" s="306">
        <f t="shared" si="20"/>
        <v>130.5</v>
      </c>
      <c r="I128" s="270"/>
      <c r="J128" s="270"/>
      <c r="K128" s="52">
        <f t="shared" si="23"/>
        <v>167</v>
      </c>
      <c r="L128" s="90">
        <f t="shared" si="24"/>
        <v>418</v>
      </c>
      <c r="M128" s="172">
        <v>54</v>
      </c>
      <c r="N128" s="90">
        <v>167</v>
      </c>
      <c r="O128" s="90">
        <v>134</v>
      </c>
      <c r="P128" s="90">
        <v>117</v>
      </c>
      <c r="Q128" s="90">
        <v>86</v>
      </c>
      <c r="R128" s="90">
        <v>159</v>
      </c>
      <c r="S128" s="90">
        <v>120</v>
      </c>
      <c r="T128" s="10">
        <f t="shared" si="25"/>
        <v>1107</v>
      </c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</row>
    <row r="129" spans="1:31" x14ac:dyDescent="0.3">
      <c r="A129" s="3" t="s">
        <v>690</v>
      </c>
      <c r="B129" s="3">
        <v>20</v>
      </c>
      <c r="C129" s="12" t="s">
        <v>28</v>
      </c>
      <c r="D129" s="10">
        <v>28</v>
      </c>
      <c r="E129" s="92"/>
      <c r="F129" s="314">
        <f t="shared" si="19"/>
        <v>775</v>
      </c>
      <c r="G129" s="97">
        <f>COUNT(N129,O129,P129,Q129,R129,S129,U129,W129,Y129,AB129,AD129,#REF!,#REF!)</f>
        <v>6</v>
      </c>
      <c r="H129" s="306">
        <f t="shared" si="20"/>
        <v>129.16666666666666</v>
      </c>
      <c r="I129" s="270"/>
      <c r="J129" s="270"/>
      <c r="K129" s="52">
        <f t="shared" si="23"/>
        <v>142</v>
      </c>
      <c r="L129" s="90">
        <f t="shared" si="24"/>
        <v>388</v>
      </c>
      <c r="M129" s="172">
        <v>55</v>
      </c>
      <c r="N129" s="90">
        <v>136</v>
      </c>
      <c r="O129" s="90">
        <v>128</v>
      </c>
      <c r="P129" s="90">
        <v>124</v>
      </c>
      <c r="Q129" s="90">
        <v>127</v>
      </c>
      <c r="R129" s="90">
        <v>142</v>
      </c>
      <c r="S129" s="90">
        <v>118</v>
      </c>
      <c r="T129" s="10">
        <f t="shared" si="25"/>
        <v>1105</v>
      </c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</row>
    <row r="130" spans="1:31" x14ac:dyDescent="0.3">
      <c r="A130" s="3" t="s">
        <v>133</v>
      </c>
      <c r="B130" s="12">
        <v>20</v>
      </c>
      <c r="C130" s="12" t="s">
        <v>28</v>
      </c>
      <c r="D130" s="10">
        <v>29</v>
      </c>
      <c r="E130" s="92"/>
      <c r="F130" s="314">
        <f t="shared" si="19"/>
        <v>1103</v>
      </c>
      <c r="G130" s="97">
        <f>COUNT(N130,O130,P130,Q130,R130,S130,U130,W130,Y130,AB130,AD130,#REF!,#REF!)</f>
        <v>6</v>
      </c>
      <c r="H130" s="306">
        <f t="shared" si="20"/>
        <v>183.83333333333334</v>
      </c>
      <c r="I130" s="270"/>
      <c r="J130" s="270"/>
      <c r="K130" s="52">
        <f t="shared" si="23"/>
        <v>229</v>
      </c>
      <c r="L130" s="90">
        <f t="shared" si="24"/>
        <v>582</v>
      </c>
      <c r="M130" s="172">
        <v>0</v>
      </c>
      <c r="N130" s="90">
        <v>217</v>
      </c>
      <c r="O130" s="90">
        <v>229</v>
      </c>
      <c r="P130" s="90">
        <v>136</v>
      </c>
      <c r="Q130" s="90">
        <v>168</v>
      </c>
      <c r="R130" s="90">
        <v>195</v>
      </c>
      <c r="S130" s="90">
        <v>158</v>
      </c>
      <c r="T130" s="10">
        <f t="shared" si="25"/>
        <v>1103</v>
      </c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</row>
    <row r="131" spans="1:31" x14ac:dyDescent="0.3">
      <c r="A131" s="3" t="s">
        <v>171</v>
      </c>
      <c r="B131" s="3">
        <v>20</v>
      </c>
      <c r="C131" s="12" t="s">
        <v>28</v>
      </c>
      <c r="D131" s="10">
        <v>30</v>
      </c>
      <c r="E131" s="92"/>
      <c r="F131" s="314">
        <f t="shared" si="19"/>
        <v>806</v>
      </c>
      <c r="G131" s="97">
        <f>COUNT(N131,O131,P131,Q131,R131,S131,U131,W131,Y131,AB131,AD131,#REF!,#REF!)</f>
        <v>6</v>
      </c>
      <c r="H131" s="306">
        <f t="shared" si="20"/>
        <v>134.33333333333334</v>
      </c>
      <c r="I131" s="270"/>
      <c r="J131" s="270"/>
      <c r="K131" s="52">
        <f t="shared" si="23"/>
        <v>146</v>
      </c>
      <c r="L131" s="90">
        <f t="shared" si="24"/>
        <v>409</v>
      </c>
      <c r="M131" s="172">
        <v>49</v>
      </c>
      <c r="N131" s="90">
        <v>122</v>
      </c>
      <c r="O131" s="90">
        <v>142</v>
      </c>
      <c r="P131" s="90">
        <v>145</v>
      </c>
      <c r="Q131" s="90">
        <v>141</v>
      </c>
      <c r="R131" s="90">
        <v>146</v>
      </c>
      <c r="S131" s="90">
        <v>110</v>
      </c>
      <c r="T131" s="10">
        <f t="shared" si="25"/>
        <v>1100</v>
      </c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</row>
    <row r="132" spans="1:31" x14ac:dyDescent="0.3">
      <c r="A132" s="3" t="s">
        <v>529</v>
      </c>
      <c r="B132" s="12">
        <v>20</v>
      </c>
      <c r="C132" s="12" t="s">
        <v>28</v>
      </c>
      <c r="D132" s="10">
        <v>31</v>
      </c>
      <c r="E132" s="92"/>
      <c r="F132" s="314">
        <f t="shared" si="19"/>
        <v>1094</v>
      </c>
      <c r="G132" s="97">
        <f>COUNT(N132,O132,P132,Q132,R132,S132,U132,W132,Y132,AB132,AD132,#REF!,#REF!)</f>
        <v>6</v>
      </c>
      <c r="H132" s="306">
        <f t="shared" si="20"/>
        <v>182.33333333333334</v>
      </c>
      <c r="I132" s="270"/>
      <c r="J132" s="270"/>
      <c r="K132" s="52">
        <f t="shared" si="23"/>
        <v>201</v>
      </c>
      <c r="L132" s="90">
        <f t="shared" si="24"/>
        <v>558</v>
      </c>
      <c r="M132" s="172">
        <v>0</v>
      </c>
      <c r="N132" s="90">
        <v>165</v>
      </c>
      <c r="O132" s="90">
        <v>201</v>
      </c>
      <c r="P132" s="90">
        <v>170</v>
      </c>
      <c r="Q132" s="90">
        <v>189</v>
      </c>
      <c r="R132" s="90">
        <v>199</v>
      </c>
      <c r="S132" s="90">
        <v>170</v>
      </c>
      <c r="T132" s="10">
        <f t="shared" si="25"/>
        <v>1094</v>
      </c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</row>
    <row r="133" spans="1:31" x14ac:dyDescent="0.3">
      <c r="A133" s="3" t="s">
        <v>173</v>
      </c>
      <c r="B133" s="3">
        <v>20</v>
      </c>
      <c r="C133" s="12" t="s">
        <v>28</v>
      </c>
      <c r="D133" s="10">
        <v>32</v>
      </c>
      <c r="E133" s="92"/>
      <c r="F133" s="314">
        <f t="shared" si="19"/>
        <v>988</v>
      </c>
      <c r="G133" s="97">
        <f>COUNT(N133,O133,P133,Q133,R133,S133,U133,W133,Y133,AB133,AD133,#REF!,#REF!)</f>
        <v>6</v>
      </c>
      <c r="H133" s="306">
        <f t="shared" si="20"/>
        <v>164.66666666666666</v>
      </c>
      <c r="I133" s="270"/>
      <c r="J133" s="270"/>
      <c r="K133" s="52">
        <f t="shared" si="23"/>
        <v>206</v>
      </c>
      <c r="L133" s="90">
        <f t="shared" si="24"/>
        <v>519</v>
      </c>
      <c r="M133" s="172">
        <v>17</v>
      </c>
      <c r="N133" s="90">
        <v>136</v>
      </c>
      <c r="O133" s="90">
        <v>177</v>
      </c>
      <c r="P133" s="90">
        <v>206</v>
      </c>
      <c r="Q133" s="90">
        <v>162</v>
      </c>
      <c r="R133" s="90">
        <v>165</v>
      </c>
      <c r="S133" s="90">
        <v>142</v>
      </c>
      <c r="T133" s="10">
        <f t="shared" si="25"/>
        <v>1090</v>
      </c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</row>
    <row r="134" spans="1:31" x14ac:dyDescent="0.3">
      <c r="A134" s="3" t="s">
        <v>719</v>
      </c>
      <c r="B134" s="12">
        <v>20</v>
      </c>
      <c r="C134" s="12" t="s">
        <v>28</v>
      </c>
      <c r="D134" s="10">
        <v>33</v>
      </c>
      <c r="E134" s="92"/>
      <c r="F134" s="314">
        <f t="shared" ref="F134:F156" si="27">SUM(N134:S134)+U134+W134+Y134+AB134+AD134</f>
        <v>1085</v>
      </c>
      <c r="G134" s="97">
        <f>COUNT(N134,O134,P134,Q134,R134,S134,U134,W134,Y134,AB134,AD134,#REF!,#REF!)</f>
        <v>6</v>
      </c>
      <c r="H134" s="306">
        <f t="shared" ref="H134:H156" si="28">F134/G134</f>
        <v>180.83333333333334</v>
      </c>
      <c r="I134" s="270"/>
      <c r="J134" s="270"/>
      <c r="K134" s="52">
        <f t="shared" ref="K134:K156" si="29">MAX(N134:S134,U134:Z134,AB134:AE134)</f>
        <v>231</v>
      </c>
      <c r="L134" s="90">
        <f t="shared" ref="L134:L156" si="30">MAX((SUM(N134:P134)), (SUM(Q134:S134)), (SUM(U134,W134,Y134)))</f>
        <v>560</v>
      </c>
      <c r="M134" s="172">
        <v>0</v>
      </c>
      <c r="N134" s="90">
        <v>160</v>
      </c>
      <c r="O134" s="90">
        <v>169</v>
      </c>
      <c r="P134" s="90">
        <v>231</v>
      </c>
      <c r="Q134" s="90">
        <v>178</v>
      </c>
      <c r="R134" s="90">
        <v>145</v>
      </c>
      <c r="S134" s="90">
        <v>202</v>
      </c>
      <c r="T134" s="10">
        <f t="shared" ref="T134:T156" si="31">SUM(N134:S134)+(M134*6)</f>
        <v>1085</v>
      </c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</row>
    <row r="135" spans="1:31" x14ac:dyDescent="0.3">
      <c r="A135" s="3" t="s">
        <v>152</v>
      </c>
      <c r="B135" s="3">
        <v>20</v>
      </c>
      <c r="C135" s="3" t="s">
        <v>28</v>
      </c>
      <c r="D135" s="10">
        <v>34</v>
      </c>
      <c r="E135" s="92"/>
      <c r="F135" s="314">
        <f t="shared" si="27"/>
        <v>744</v>
      </c>
      <c r="G135" s="97">
        <f>COUNT(N135,O135,P135,Q135,R135,S135,U135,W135,Y135,AB135,AD135,#REF!,#REF!)</f>
        <v>6</v>
      </c>
      <c r="H135" s="306">
        <f t="shared" si="28"/>
        <v>124</v>
      </c>
      <c r="I135" s="270"/>
      <c r="J135" s="270"/>
      <c r="K135" s="52">
        <f t="shared" si="29"/>
        <v>165</v>
      </c>
      <c r="L135" s="90">
        <f t="shared" si="30"/>
        <v>387</v>
      </c>
      <c r="M135" s="172">
        <v>56</v>
      </c>
      <c r="N135" s="90">
        <v>123</v>
      </c>
      <c r="O135" s="90">
        <v>111</v>
      </c>
      <c r="P135" s="90">
        <v>123</v>
      </c>
      <c r="Q135" s="90">
        <v>165</v>
      </c>
      <c r="R135" s="90">
        <v>124</v>
      </c>
      <c r="S135" s="90">
        <v>98</v>
      </c>
      <c r="T135" s="10">
        <f t="shared" si="31"/>
        <v>1080</v>
      </c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</row>
    <row r="136" spans="1:31" x14ac:dyDescent="0.3">
      <c r="A136" s="3" t="s">
        <v>734</v>
      </c>
      <c r="B136" s="12">
        <v>20</v>
      </c>
      <c r="C136" s="12" t="s">
        <v>28</v>
      </c>
      <c r="D136" s="10">
        <v>35</v>
      </c>
      <c r="E136" s="92"/>
      <c r="F136" s="314">
        <f t="shared" si="27"/>
        <v>1019</v>
      </c>
      <c r="G136" s="97">
        <f>COUNT(N136,O136,P136,Q136,R136,S136,U136,W136,Y136,AB136,AD136,#REF!,#REF!)</f>
        <v>6</v>
      </c>
      <c r="H136" s="306">
        <f t="shared" si="28"/>
        <v>169.83333333333334</v>
      </c>
      <c r="I136" s="270"/>
      <c r="J136" s="270"/>
      <c r="K136" s="52">
        <f t="shared" si="29"/>
        <v>180</v>
      </c>
      <c r="L136" s="90">
        <f t="shared" si="30"/>
        <v>512</v>
      </c>
      <c r="M136" s="172">
        <v>9</v>
      </c>
      <c r="N136" s="90">
        <v>177</v>
      </c>
      <c r="O136" s="90">
        <v>150</v>
      </c>
      <c r="P136" s="90">
        <v>180</v>
      </c>
      <c r="Q136" s="90">
        <v>177</v>
      </c>
      <c r="R136" s="90">
        <v>168</v>
      </c>
      <c r="S136" s="90">
        <v>167</v>
      </c>
      <c r="T136" s="10">
        <f t="shared" si="31"/>
        <v>1073</v>
      </c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</row>
    <row r="137" spans="1:31" x14ac:dyDescent="0.3">
      <c r="A137" s="3" t="s">
        <v>151</v>
      </c>
      <c r="B137" s="3">
        <v>20</v>
      </c>
      <c r="C137" s="3" t="s">
        <v>28</v>
      </c>
      <c r="D137" s="10">
        <v>36</v>
      </c>
      <c r="E137" s="92"/>
      <c r="F137" s="314">
        <f t="shared" si="27"/>
        <v>772</v>
      </c>
      <c r="G137" s="97">
        <f>COUNT(N137,O137,P137,Q137,R137,S137,U137,W137,Y137,AB137,AD137,#REF!,#REF!)</f>
        <v>6</v>
      </c>
      <c r="H137" s="306">
        <f t="shared" si="28"/>
        <v>128.66666666666666</v>
      </c>
      <c r="I137" s="270"/>
      <c r="J137" s="270"/>
      <c r="K137" s="52">
        <f t="shared" si="29"/>
        <v>159</v>
      </c>
      <c r="L137" s="90">
        <f t="shared" si="30"/>
        <v>423</v>
      </c>
      <c r="M137" s="172">
        <v>49</v>
      </c>
      <c r="N137" s="90">
        <v>113</v>
      </c>
      <c r="O137" s="90">
        <v>159</v>
      </c>
      <c r="P137" s="90">
        <v>151</v>
      </c>
      <c r="Q137" s="90">
        <v>107</v>
      </c>
      <c r="R137" s="90">
        <v>109</v>
      </c>
      <c r="S137" s="90">
        <v>133</v>
      </c>
      <c r="T137" s="10">
        <f t="shared" si="31"/>
        <v>1066</v>
      </c>
      <c r="U137" s="92"/>
      <c r="V137" s="92"/>
      <c r="W137" s="92"/>
      <c r="X137" s="92"/>
      <c r="Y137" s="92"/>
      <c r="Z137" s="92"/>
      <c r="AA137" s="90"/>
      <c r="AB137" s="92"/>
      <c r="AC137" s="92"/>
      <c r="AD137" s="92"/>
      <c r="AE137" s="92"/>
    </row>
    <row r="138" spans="1:31" x14ac:dyDescent="0.3">
      <c r="A138" s="3" t="s">
        <v>735</v>
      </c>
      <c r="B138" s="12">
        <v>20</v>
      </c>
      <c r="C138" s="12" t="s">
        <v>28</v>
      </c>
      <c r="D138" s="10">
        <v>37</v>
      </c>
      <c r="E138" s="92"/>
      <c r="F138" s="314">
        <f t="shared" si="27"/>
        <v>998</v>
      </c>
      <c r="G138" s="97">
        <f>COUNT(N138,O138,P138,Q138,R138,S138,U138,W138,Y138,AB138,AD138,#REF!,#REF!)</f>
        <v>6</v>
      </c>
      <c r="H138" s="306">
        <f t="shared" si="28"/>
        <v>166.33333333333334</v>
      </c>
      <c r="I138" s="270"/>
      <c r="J138" s="270"/>
      <c r="K138" s="52">
        <f t="shared" si="29"/>
        <v>214</v>
      </c>
      <c r="L138" s="90">
        <f t="shared" si="30"/>
        <v>504</v>
      </c>
      <c r="M138" s="172">
        <v>10</v>
      </c>
      <c r="N138" s="90">
        <v>152</v>
      </c>
      <c r="O138" s="90">
        <v>128</v>
      </c>
      <c r="P138" s="90">
        <v>214</v>
      </c>
      <c r="Q138" s="90">
        <v>141</v>
      </c>
      <c r="R138" s="90">
        <v>182</v>
      </c>
      <c r="S138" s="90">
        <v>181</v>
      </c>
      <c r="T138" s="10">
        <f t="shared" si="31"/>
        <v>1058</v>
      </c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</row>
    <row r="139" spans="1:31" x14ac:dyDescent="0.3">
      <c r="A139" s="3" t="s">
        <v>325</v>
      </c>
      <c r="B139" s="3">
        <v>20</v>
      </c>
      <c r="C139" s="3" t="s">
        <v>28</v>
      </c>
      <c r="D139" s="10" t="s">
        <v>740</v>
      </c>
      <c r="E139" s="92"/>
      <c r="F139" s="314">
        <f t="shared" si="27"/>
        <v>751</v>
      </c>
      <c r="G139" s="97">
        <f>COUNT(N139,O139,P139,Q139,R139,S139,U139,W139,Y139,AB139,AD139,#REF!,#REF!)</f>
        <v>6</v>
      </c>
      <c r="H139" s="306">
        <f t="shared" si="28"/>
        <v>125.16666666666667</v>
      </c>
      <c r="I139" s="270"/>
      <c r="J139" s="270"/>
      <c r="K139" s="52">
        <f t="shared" si="29"/>
        <v>144</v>
      </c>
      <c r="L139" s="90">
        <f t="shared" si="30"/>
        <v>391</v>
      </c>
      <c r="M139" s="172">
        <v>50</v>
      </c>
      <c r="N139" s="90">
        <v>138</v>
      </c>
      <c r="O139" s="90">
        <v>109</v>
      </c>
      <c r="P139" s="90">
        <v>144</v>
      </c>
      <c r="Q139" s="90">
        <v>140</v>
      </c>
      <c r="R139" s="90">
        <v>114</v>
      </c>
      <c r="S139" s="90">
        <v>106</v>
      </c>
      <c r="T139" s="10">
        <f t="shared" si="31"/>
        <v>1051</v>
      </c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</row>
    <row r="140" spans="1:31" x14ac:dyDescent="0.3">
      <c r="A140" s="3" t="s">
        <v>120</v>
      </c>
      <c r="B140" s="12">
        <v>20</v>
      </c>
      <c r="C140" s="12" t="s">
        <v>28</v>
      </c>
      <c r="D140" s="10" t="s">
        <v>740</v>
      </c>
      <c r="E140" s="92"/>
      <c r="F140" s="314">
        <f t="shared" si="27"/>
        <v>979</v>
      </c>
      <c r="G140" s="97">
        <f>COUNT(N140,O140,P140,Q140,R140,S140,U140,W140,Y140,AB140,AD140,#REF!,#REF!)</f>
        <v>6</v>
      </c>
      <c r="H140" s="306">
        <f t="shared" si="28"/>
        <v>163.16666666666666</v>
      </c>
      <c r="I140" s="270"/>
      <c r="J140" s="270"/>
      <c r="K140" s="52">
        <f t="shared" si="29"/>
        <v>208</v>
      </c>
      <c r="L140" s="90">
        <f t="shared" si="30"/>
        <v>506</v>
      </c>
      <c r="M140" s="172">
        <v>12</v>
      </c>
      <c r="N140" s="90">
        <v>158</v>
      </c>
      <c r="O140" s="90">
        <v>148</v>
      </c>
      <c r="P140" s="90">
        <v>167</v>
      </c>
      <c r="Q140" s="90">
        <v>162</v>
      </c>
      <c r="R140" s="90">
        <v>136</v>
      </c>
      <c r="S140" s="90">
        <v>208</v>
      </c>
      <c r="T140" s="10">
        <f t="shared" si="31"/>
        <v>1051</v>
      </c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</row>
    <row r="141" spans="1:31" x14ac:dyDescent="0.3">
      <c r="A141" s="3" t="s">
        <v>196</v>
      </c>
      <c r="B141" s="3">
        <v>20</v>
      </c>
      <c r="C141" s="3" t="s">
        <v>28</v>
      </c>
      <c r="D141" s="10">
        <v>40</v>
      </c>
      <c r="E141" s="92"/>
      <c r="F141" s="314">
        <f t="shared" si="27"/>
        <v>1043</v>
      </c>
      <c r="G141" s="97">
        <f>COUNT(N141,O141,P141,Q141,R141,S141,U141,W141,Y141,AB141,AD141,#REF!,#REF!)</f>
        <v>6</v>
      </c>
      <c r="H141" s="306">
        <f t="shared" si="28"/>
        <v>173.83333333333334</v>
      </c>
      <c r="I141" s="270"/>
      <c r="J141" s="270"/>
      <c r="K141" s="52">
        <f t="shared" si="29"/>
        <v>198</v>
      </c>
      <c r="L141" s="90">
        <f t="shared" si="30"/>
        <v>568</v>
      </c>
      <c r="M141" s="172">
        <v>0</v>
      </c>
      <c r="N141" s="90">
        <v>180</v>
      </c>
      <c r="O141" s="90">
        <v>190</v>
      </c>
      <c r="P141" s="90">
        <v>198</v>
      </c>
      <c r="Q141" s="90">
        <v>173</v>
      </c>
      <c r="R141" s="90">
        <v>152</v>
      </c>
      <c r="S141" s="90">
        <v>150</v>
      </c>
      <c r="T141" s="10">
        <f t="shared" si="31"/>
        <v>1043</v>
      </c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</row>
    <row r="142" spans="1:31" x14ac:dyDescent="0.3">
      <c r="A142" s="3" t="s">
        <v>112</v>
      </c>
      <c r="B142" s="12">
        <v>20</v>
      </c>
      <c r="C142" s="12" t="s">
        <v>28</v>
      </c>
      <c r="D142" s="10">
        <v>41</v>
      </c>
      <c r="E142" s="92"/>
      <c r="F142" s="314">
        <f t="shared" si="27"/>
        <v>1036</v>
      </c>
      <c r="G142" s="97">
        <f>COUNT(N142,O142,P142,Q142,R142,S142,U142,W142,Y142,AB142,AD142,#REF!,#REF!)</f>
        <v>6</v>
      </c>
      <c r="H142" s="306">
        <f t="shared" si="28"/>
        <v>172.66666666666666</v>
      </c>
      <c r="I142" s="270"/>
      <c r="J142" s="270"/>
      <c r="K142" s="52">
        <f t="shared" si="29"/>
        <v>193</v>
      </c>
      <c r="L142" s="90">
        <f t="shared" si="30"/>
        <v>525</v>
      </c>
      <c r="M142" s="172">
        <v>0</v>
      </c>
      <c r="N142" s="90">
        <v>168</v>
      </c>
      <c r="O142" s="90">
        <v>186</v>
      </c>
      <c r="P142" s="90">
        <v>171</v>
      </c>
      <c r="Q142" s="90">
        <v>193</v>
      </c>
      <c r="R142" s="90">
        <v>168</v>
      </c>
      <c r="S142" s="90">
        <v>150</v>
      </c>
      <c r="T142" s="10">
        <f t="shared" si="31"/>
        <v>1036</v>
      </c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</row>
    <row r="143" spans="1:31" x14ac:dyDescent="0.3">
      <c r="A143" s="3" t="s">
        <v>678</v>
      </c>
      <c r="B143" s="3">
        <v>20</v>
      </c>
      <c r="C143" s="3" t="s">
        <v>28</v>
      </c>
      <c r="D143" s="10">
        <v>42</v>
      </c>
      <c r="E143" s="92"/>
      <c r="F143" s="314">
        <f t="shared" si="27"/>
        <v>1035</v>
      </c>
      <c r="G143" s="97">
        <f>COUNT(N143,O143,P143,Q143,R143,S143,U143,W143,Y143,AB143,AD143,#REF!,#REF!)</f>
        <v>6</v>
      </c>
      <c r="H143" s="306">
        <f t="shared" si="28"/>
        <v>172.5</v>
      </c>
      <c r="I143" s="270"/>
      <c r="J143" s="270"/>
      <c r="K143" s="52">
        <f t="shared" si="29"/>
        <v>189</v>
      </c>
      <c r="L143" s="90">
        <f t="shared" si="30"/>
        <v>526</v>
      </c>
      <c r="M143" s="172">
        <v>0</v>
      </c>
      <c r="N143" s="90">
        <v>172</v>
      </c>
      <c r="O143" s="90">
        <v>185</v>
      </c>
      <c r="P143" s="90">
        <v>169</v>
      </c>
      <c r="Q143" s="90">
        <v>154</v>
      </c>
      <c r="R143" s="90">
        <v>166</v>
      </c>
      <c r="S143" s="90">
        <v>189</v>
      </c>
      <c r="T143" s="10">
        <f t="shared" si="31"/>
        <v>1035</v>
      </c>
      <c r="U143" s="88"/>
      <c r="V143" s="88"/>
      <c r="W143" s="88"/>
      <c r="X143" s="88"/>
      <c r="Y143" s="88"/>
      <c r="Z143" s="88"/>
      <c r="AA143" s="92"/>
      <c r="AB143" s="88"/>
      <c r="AC143" s="88"/>
      <c r="AD143" s="88"/>
      <c r="AE143" s="88"/>
    </row>
    <row r="144" spans="1:31" x14ac:dyDescent="0.3">
      <c r="A144" s="3" t="s">
        <v>736</v>
      </c>
      <c r="B144" s="12">
        <v>20</v>
      </c>
      <c r="C144" s="12" t="s">
        <v>28</v>
      </c>
      <c r="D144" s="10">
        <v>43</v>
      </c>
      <c r="E144" s="92"/>
      <c r="F144" s="314">
        <f t="shared" si="27"/>
        <v>800</v>
      </c>
      <c r="G144" s="97">
        <f>COUNT(N144,O144,P144,Q144,R144,S144,U144,W144,Y144,AB144,AD144,#REF!,#REF!)</f>
        <v>6</v>
      </c>
      <c r="H144" s="306">
        <f t="shared" si="28"/>
        <v>133.33333333333334</v>
      </c>
      <c r="I144" s="270"/>
      <c r="J144" s="270"/>
      <c r="K144" s="52">
        <f t="shared" si="29"/>
        <v>147</v>
      </c>
      <c r="L144" s="90">
        <f t="shared" si="30"/>
        <v>428</v>
      </c>
      <c r="M144" s="172">
        <v>35</v>
      </c>
      <c r="N144" s="90">
        <v>135</v>
      </c>
      <c r="O144" s="90">
        <v>135</v>
      </c>
      <c r="P144" s="90">
        <v>102</v>
      </c>
      <c r="Q144" s="90">
        <v>145</v>
      </c>
      <c r="R144" s="90">
        <v>136</v>
      </c>
      <c r="S144" s="90">
        <v>147</v>
      </c>
      <c r="T144" s="10">
        <f t="shared" si="31"/>
        <v>1010</v>
      </c>
      <c r="U144" s="20"/>
      <c r="V144" s="141"/>
      <c r="AA144" s="94"/>
    </row>
    <row r="145" spans="1:30" x14ac:dyDescent="0.3">
      <c r="A145" s="3" t="s">
        <v>737</v>
      </c>
      <c r="B145" s="3">
        <v>20</v>
      </c>
      <c r="C145" s="3" t="s">
        <v>28</v>
      </c>
      <c r="D145" s="10">
        <v>44</v>
      </c>
      <c r="E145" s="92"/>
      <c r="F145" s="314">
        <f t="shared" si="27"/>
        <v>760</v>
      </c>
      <c r="G145" s="97">
        <f>COUNT(N145,O145,P145,Q145,R145,S145,U145,W145,Y145,AB145,AD145,#REF!,#REF!)</f>
        <v>6</v>
      </c>
      <c r="H145" s="306">
        <f t="shared" si="28"/>
        <v>126.66666666666667</v>
      </c>
      <c r="I145" s="270"/>
      <c r="J145" s="270"/>
      <c r="K145" s="52">
        <f t="shared" si="29"/>
        <v>162</v>
      </c>
      <c r="L145" s="90">
        <f t="shared" si="30"/>
        <v>411</v>
      </c>
      <c r="M145" s="172">
        <v>39</v>
      </c>
      <c r="N145" s="90">
        <v>107</v>
      </c>
      <c r="O145" s="90">
        <v>118</v>
      </c>
      <c r="P145" s="90">
        <v>124</v>
      </c>
      <c r="Q145" s="90">
        <v>125</v>
      </c>
      <c r="R145" s="90">
        <v>162</v>
      </c>
      <c r="S145" s="90">
        <v>124</v>
      </c>
      <c r="T145" s="10">
        <f t="shared" si="31"/>
        <v>994</v>
      </c>
      <c r="U145" s="20"/>
      <c r="V145" s="141"/>
      <c r="AA145" s="94"/>
    </row>
    <row r="146" spans="1:30" x14ac:dyDescent="0.3">
      <c r="A146" s="3" t="s">
        <v>427</v>
      </c>
      <c r="B146" s="12">
        <v>20</v>
      </c>
      <c r="C146" s="12" t="s">
        <v>28</v>
      </c>
      <c r="D146" s="10">
        <v>45</v>
      </c>
      <c r="E146" s="92"/>
      <c r="F146" s="314">
        <f t="shared" si="27"/>
        <v>966</v>
      </c>
      <c r="G146" s="97">
        <f>COUNT(N146,O146,P146,Q146,R146,S146,U146,W146,Y146,AB146,AD146,#REF!,#REF!)</f>
        <v>6</v>
      </c>
      <c r="H146" s="306">
        <f t="shared" si="28"/>
        <v>161</v>
      </c>
      <c r="I146" s="270"/>
      <c r="J146" s="270"/>
      <c r="K146" s="52">
        <f t="shared" si="29"/>
        <v>171</v>
      </c>
      <c r="L146" s="90">
        <f t="shared" si="30"/>
        <v>503</v>
      </c>
      <c r="M146" s="172">
        <v>0</v>
      </c>
      <c r="N146" s="90">
        <v>171</v>
      </c>
      <c r="O146" s="90">
        <v>169</v>
      </c>
      <c r="P146" s="90">
        <v>163</v>
      </c>
      <c r="Q146" s="90">
        <v>163</v>
      </c>
      <c r="R146" s="90">
        <v>159</v>
      </c>
      <c r="S146" s="90">
        <v>141</v>
      </c>
      <c r="T146" s="10">
        <f t="shared" si="31"/>
        <v>966</v>
      </c>
      <c r="U146" s="20"/>
      <c r="V146" s="141"/>
      <c r="AA146" s="94"/>
    </row>
    <row r="147" spans="1:30" x14ac:dyDescent="0.3">
      <c r="A147" s="3" t="s">
        <v>533</v>
      </c>
      <c r="B147" s="3">
        <v>20</v>
      </c>
      <c r="C147" s="3" t="s">
        <v>28</v>
      </c>
      <c r="D147" s="10">
        <v>46</v>
      </c>
      <c r="E147" s="92"/>
      <c r="F147" s="314">
        <f t="shared" si="27"/>
        <v>855</v>
      </c>
      <c r="G147" s="97">
        <f>COUNT(N147,O147,P147,Q147,R147,S147,U147,W147,Y147,AB147,AD147,#REF!,#REF!)</f>
        <v>6</v>
      </c>
      <c r="H147" s="306">
        <f t="shared" si="28"/>
        <v>142.5</v>
      </c>
      <c r="I147" s="270"/>
      <c r="J147" s="270"/>
      <c r="K147" s="52">
        <f t="shared" si="29"/>
        <v>180</v>
      </c>
      <c r="L147" s="90">
        <f t="shared" si="30"/>
        <v>446</v>
      </c>
      <c r="M147" s="172">
        <v>18</v>
      </c>
      <c r="N147" s="90">
        <v>96</v>
      </c>
      <c r="O147" s="90">
        <v>154</v>
      </c>
      <c r="P147" s="90">
        <v>159</v>
      </c>
      <c r="Q147" s="90">
        <v>180</v>
      </c>
      <c r="R147" s="90">
        <v>154</v>
      </c>
      <c r="S147" s="90">
        <v>112</v>
      </c>
      <c r="T147" s="10">
        <f t="shared" si="31"/>
        <v>963</v>
      </c>
      <c r="U147" s="20"/>
      <c r="V147" s="141"/>
      <c r="AA147" s="94"/>
    </row>
    <row r="148" spans="1:30" x14ac:dyDescent="0.3">
      <c r="A148" s="3" t="s">
        <v>509</v>
      </c>
      <c r="B148" s="12">
        <v>20</v>
      </c>
      <c r="C148" s="12" t="s">
        <v>28</v>
      </c>
      <c r="D148" s="10">
        <v>47</v>
      </c>
      <c r="E148" s="92"/>
      <c r="F148" s="314">
        <f t="shared" si="27"/>
        <v>839</v>
      </c>
      <c r="G148" s="97">
        <f>COUNT(N148,O148,P148,Q148,R148,S148,U148,W148,Y148,AB148,AD148,#REF!,#REF!)</f>
        <v>6</v>
      </c>
      <c r="H148" s="306">
        <f t="shared" si="28"/>
        <v>139.83333333333334</v>
      </c>
      <c r="I148" s="270"/>
      <c r="J148" s="270"/>
      <c r="K148" s="52">
        <f t="shared" si="29"/>
        <v>168</v>
      </c>
      <c r="L148" s="90">
        <f t="shared" si="30"/>
        <v>450</v>
      </c>
      <c r="M148" s="172">
        <v>20</v>
      </c>
      <c r="N148" s="90">
        <v>130</v>
      </c>
      <c r="O148" s="90">
        <v>138</v>
      </c>
      <c r="P148" s="90">
        <v>121</v>
      </c>
      <c r="Q148" s="90">
        <v>139</v>
      </c>
      <c r="R148" s="90">
        <v>168</v>
      </c>
      <c r="S148" s="90">
        <v>143</v>
      </c>
      <c r="T148" s="10">
        <f t="shared" si="31"/>
        <v>959</v>
      </c>
      <c r="U148" s="20"/>
      <c r="V148" s="141"/>
      <c r="AA148" s="94"/>
    </row>
    <row r="149" spans="1:30" x14ac:dyDescent="0.3">
      <c r="A149" s="3" t="s">
        <v>184</v>
      </c>
      <c r="B149" s="3">
        <v>20</v>
      </c>
      <c r="C149" s="3" t="s">
        <v>28</v>
      </c>
      <c r="D149" s="10">
        <v>48</v>
      </c>
      <c r="E149" s="92"/>
      <c r="F149" s="314">
        <f t="shared" si="27"/>
        <v>958</v>
      </c>
      <c r="G149" s="97">
        <f>COUNT(N149,O149,P149,Q149,R149,S149,U149,W149,Y149,AB149,AD149,#REF!,#REF!)</f>
        <v>6</v>
      </c>
      <c r="H149" s="306">
        <f t="shared" si="28"/>
        <v>159.66666666666666</v>
      </c>
      <c r="I149" s="270"/>
      <c r="J149" s="270"/>
      <c r="K149" s="52">
        <f t="shared" si="29"/>
        <v>186</v>
      </c>
      <c r="L149" s="90">
        <f t="shared" si="30"/>
        <v>527</v>
      </c>
      <c r="M149" s="172">
        <v>0</v>
      </c>
      <c r="N149" s="90">
        <v>168</v>
      </c>
      <c r="O149" s="90">
        <v>116</v>
      </c>
      <c r="P149" s="90">
        <v>147</v>
      </c>
      <c r="Q149" s="90">
        <v>170</v>
      </c>
      <c r="R149" s="90">
        <v>171</v>
      </c>
      <c r="S149" s="90">
        <v>186</v>
      </c>
      <c r="T149" s="10">
        <f t="shared" si="31"/>
        <v>958</v>
      </c>
      <c r="U149" s="20"/>
      <c r="V149" s="141"/>
      <c r="AA149" s="94"/>
    </row>
    <row r="150" spans="1:30" x14ac:dyDescent="0.3">
      <c r="A150" s="3" t="s">
        <v>738</v>
      </c>
      <c r="B150" s="12">
        <v>20</v>
      </c>
      <c r="C150" s="12" t="s">
        <v>28</v>
      </c>
      <c r="D150" s="10">
        <v>49</v>
      </c>
      <c r="E150" s="92"/>
      <c r="F150" s="314">
        <f t="shared" si="27"/>
        <v>951</v>
      </c>
      <c r="G150" s="97">
        <f>COUNT(N150,O150,P150,Q150,R150,S150,U150,W150,Y150,AB150,AD150,#REF!,#REF!)</f>
        <v>6</v>
      </c>
      <c r="H150" s="306">
        <f t="shared" si="28"/>
        <v>158.5</v>
      </c>
      <c r="I150" s="270"/>
      <c r="J150" s="270"/>
      <c r="K150" s="52">
        <f t="shared" si="29"/>
        <v>199</v>
      </c>
      <c r="L150" s="90">
        <f t="shared" si="30"/>
        <v>482</v>
      </c>
      <c r="M150" s="172">
        <v>0</v>
      </c>
      <c r="N150" s="90">
        <v>199</v>
      </c>
      <c r="O150" s="90">
        <v>159</v>
      </c>
      <c r="P150" s="90">
        <v>124</v>
      </c>
      <c r="Q150" s="90">
        <v>148</v>
      </c>
      <c r="R150" s="90">
        <v>124</v>
      </c>
      <c r="S150" s="90">
        <v>197</v>
      </c>
      <c r="T150" s="10">
        <f t="shared" si="31"/>
        <v>951</v>
      </c>
      <c r="U150" s="20"/>
      <c r="V150" s="141"/>
      <c r="AA150" s="94"/>
    </row>
    <row r="151" spans="1:30" x14ac:dyDescent="0.3">
      <c r="A151" s="3" t="s">
        <v>181</v>
      </c>
      <c r="B151" s="3">
        <v>20</v>
      </c>
      <c r="C151" s="3" t="s">
        <v>28</v>
      </c>
      <c r="D151" s="10">
        <v>50</v>
      </c>
      <c r="E151" s="92"/>
      <c r="F151" s="314">
        <f t="shared" si="27"/>
        <v>940</v>
      </c>
      <c r="G151" s="97">
        <f>COUNT(N151,O151,P151,Q151,R151,S151,U151,W151,Y151,AB151,AD151,#REF!,#REF!)</f>
        <v>6</v>
      </c>
      <c r="H151" s="306">
        <f t="shared" si="28"/>
        <v>156.66666666666666</v>
      </c>
      <c r="I151" s="270"/>
      <c r="J151" s="270"/>
      <c r="K151" s="52">
        <f t="shared" si="29"/>
        <v>203</v>
      </c>
      <c r="L151" s="90">
        <f t="shared" si="30"/>
        <v>473</v>
      </c>
      <c r="M151" s="172">
        <v>0</v>
      </c>
      <c r="N151" s="90">
        <v>176</v>
      </c>
      <c r="O151" s="90">
        <v>141</v>
      </c>
      <c r="P151" s="90">
        <v>156</v>
      </c>
      <c r="Q151" s="90">
        <v>203</v>
      </c>
      <c r="R151" s="90">
        <v>135</v>
      </c>
      <c r="S151" s="90">
        <v>129</v>
      </c>
      <c r="T151" s="10">
        <f t="shared" si="31"/>
        <v>940</v>
      </c>
      <c r="U151" s="20"/>
      <c r="V151" s="141"/>
      <c r="AA151" s="94"/>
    </row>
    <row r="152" spans="1:30" x14ac:dyDescent="0.3">
      <c r="A152" s="3" t="s">
        <v>396</v>
      </c>
      <c r="B152" s="12">
        <v>20</v>
      </c>
      <c r="C152" s="12" t="s">
        <v>28</v>
      </c>
      <c r="D152" s="10">
        <v>51</v>
      </c>
      <c r="E152" s="92"/>
      <c r="F152" s="314">
        <f t="shared" si="27"/>
        <v>798</v>
      </c>
      <c r="G152" s="97">
        <f>COUNT(N152,O152,P152,Q152,R152,S152,U152,W152,Y152,AB152,AD152,#REF!,#REF!)</f>
        <v>6</v>
      </c>
      <c r="H152" s="306">
        <f t="shared" si="28"/>
        <v>133</v>
      </c>
      <c r="I152" s="270"/>
      <c r="J152" s="270"/>
      <c r="K152" s="52">
        <f t="shared" si="29"/>
        <v>179</v>
      </c>
      <c r="L152" s="90">
        <f t="shared" si="30"/>
        <v>432</v>
      </c>
      <c r="M152" s="172">
        <v>23</v>
      </c>
      <c r="N152" s="90">
        <v>127</v>
      </c>
      <c r="O152" s="90">
        <v>133</v>
      </c>
      <c r="P152" s="90">
        <v>106</v>
      </c>
      <c r="Q152" s="90">
        <v>179</v>
      </c>
      <c r="R152" s="90">
        <v>121</v>
      </c>
      <c r="S152" s="90">
        <v>132</v>
      </c>
      <c r="T152" s="10">
        <f t="shared" si="31"/>
        <v>936</v>
      </c>
      <c r="U152" s="20"/>
      <c r="V152" s="141"/>
      <c r="AA152" s="94"/>
    </row>
    <row r="153" spans="1:30" x14ac:dyDescent="0.3">
      <c r="A153" s="3" t="s">
        <v>553</v>
      </c>
      <c r="B153" s="3">
        <v>20</v>
      </c>
      <c r="C153" s="3" t="s">
        <v>28</v>
      </c>
      <c r="D153" s="10">
        <v>52</v>
      </c>
      <c r="E153" s="92"/>
      <c r="F153" s="314">
        <f t="shared" si="27"/>
        <v>818</v>
      </c>
      <c r="G153" s="97">
        <f>COUNT(N153,O153,P153,Q153,R153,S153,U153,W153,Y153,AB153,AD153,#REF!,#REF!)</f>
        <v>6</v>
      </c>
      <c r="H153" s="306">
        <f t="shared" si="28"/>
        <v>136.33333333333334</v>
      </c>
      <c r="I153" s="270"/>
      <c r="J153" s="270"/>
      <c r="K153" s="52">
        <f t="shared" si="29"/>
        <v>153</v>
      </c>
      <c r="L153" s="90">
        <f t="shared" si="30"/>
        <v>420</v>
      </c>
      <c r="M153" s="172">
        <v>18</v>
      </c>
      <c r="N153" s="90">
        <v>145</v>
      </c>
      <c r="O153" s="90">
        <v>125</v>
      </c>
      <c r="P153" s="90">
        <v>128</v>
      </c>
      <c r="Q153" s="90">
        <v>153</v>
      </c>
      <c r="R153" s="90">
        <v>125</v>
      </c>
      <c r="S153" s="90">
        <v>142</v>
      </c>
      <c r="T153" s="10">
        <f t="shared" si="31"/>
        <v>926</v>
      </c>
      <c r="U153" s="20"/>
      <c r="V153" s="141"/>
      <c r="AA153" s="94"/>
    </row>
    <row r="154" spans="1:30" x14ac:dyDescent="0.3">
      <c r="A154" s="3" t="s">
        <v>739</v>
      </c>
      <c r="B154" s="270"/>
      <c r="C154" s="270"/>
      <c r="D154" s="10">
        <v>53</v>
      </c>
      <c r="E154" s="92"/>
      <c r="F154" s="314">
        <f t="shared" si="27"/>
        <v>907</v>
      </c>
      <c r="G154" s="97">
        <f>COUNT(N154,O154,P154,Q154,R154,S154,U154,W154,Y154,AB154,AD154,#REF!,#REF!)</f>
        <v>6</v>
      </c>
      <c r="H154" s="306">
        <f t="shared" si="28"/>
        <v>151.16666666666666</v>
      </c>
      <c r="I154" s="270"/>
      <c r="J154" s="270"/>
      <c r="K154" s="52">
        <f t="shared" si="29"/>
        <v>169</v>
      </c>
      <c r="L154" s="90">
        <f t="shared" si="30"/>
        <v>473</v>
      </c>
      <c r="M154" s="172">
        <v>2</v>
      </c>
      <c r="N154" s="90">
        <v>140</v>
      </c>
      <c r="O154" s="90">
        <v>169</v>
      </c>
      <c r="P154" s="90">
        <v>164</v>
      </c>
      <c r="Q154" s="90">
        <v>133</v>
      </c>
      <c r="R154" s="90">
        <v>156</v>
      </c>
      <c r="S154" s="90">
        <v>145</v>
      </c>
      <c r="T154" s="10">
        <f t="shared" si="31"/>
        <v>919</v>
      </c>
      <c r="U154" s="20"/>
      <c r="V154" s="141"/>
      <c r="AA154" s="94"/>
    </row>
    <row r="155" spans="1:30" x14ac:dyDescent="0.3">
      <c r="A155" s="3" t="s">
        <v>456</v>
      </c>
      <c r="B155" s="270"/>
      <c r="C155" s="270"/>
      <c r="D155" s="10">
        <v>54</v>
      </c>
      <c r="E155" s="92"/>
      <c r="F155" s="314">
        <f t="shared" si="27"/>
        <v>895</v>
      </c>
      <c r="G155" s="97">
        <f>COUNT(N155,O155,P155,Q155,R155,S155,U155,W155,Y155,AB155,AD155,#REF!,#REF!)</f>
        <v>6</v>
      </c>
      <c r="H155" s="306">
        <f t="shared" si="28"/>
        <v>149.16666666666666</v>
      </c>
      <c r="I155" s="270"/>
      <c r="J155" s="270"/>
      <c r="K155" s="52">
        <f t="shared" si="29"/>
        <v>188</v>
      </c>
      <c r="L155" s="90">
        <f t="shared" si="30"/>
        <v>479</v>
      </c>
      <c r="M155" s="172">
        <v>0</v>
      </c>
      <c r="N155" s="90">
        <v>128</v>
      </c>
      <c r="O155" s="90">
        <v>168</v>
      </c>
      <c r="P155" s="90">
        <v>120</v>
      </c>
      <c r="Q155" s="90">
        <v>161</v>
      </c>
      <c r="R155" s="90">
        <v>130</v>
      </c>
      <c r="S155" s="90">
        <v>188</v>
      </c>
      <c r="T155" s="10">
        <f t="shared" si="31"/>
        <v>895</v>
      </c>
      <c r="U155" s="20"/>
      <c r="V155" s="141"/>
      <c r="AA155" s="94"/>
    </row>
    <row r="156" spans="1:30" x14ac:dyDescent="0.3">
      <c r="A156" s="3" t="s">
        <v>175</v>
      </c>
      <c r="B156" s="270"/>
      <c r="C156" s="270"/>
      <c r="D156" s="10">
        <v>55</v>
      </c>
      <c r="E156" s="92"/>
      <c r="F156" s="314">
        <f t="shared" si="27"/>
        <v>703</v>
      </c>
      <c r="G156" s="97">
        <f>COUNT(N156,O156,P156,Q156,R156,S156,U156,W156,Y156,AB156,AD156,#REF!,#REF!)</f>
        <v>6</v>
      </c>
      <c r="H156" s="306">
        <f t="shared" si="28"/>
        <v>117.16666666666667</v>
      </c>
      <c r="I156" s="270"/>
      <c r="J156" s="270"/>
      <c r="K156" s="52">
        <f t="shared" si="29"/>
        <v>136</v>
      </c>
      <c r="L156" s="90">
        <f t="shared" si="30"/>
        <v>359</v>
      </c>
      <c r="M156" s="172">
        <v>20</v>
      </c>
      <c r="N156" s="90">
        <v>136</v>
      </c>
      <c r="O156" s="90">
        <v>98</v>
      </c>
      <c r="P156" s="90">
        <v>125</v>
      </c>
      <c r="Q156" s="90">
        <v>116</v>
      </c>
      <c r="R156" s="90">
        <v>127</v>
      </c>
      <c r="S156" s="90">
        <v>101</v>
      </c>
      <c r="T156" s="10">
        <f t="shared" si="31"/>
        <v>823</v>
      </c>
      <c r="U156" s="20"/>
      <c r="V156" s="141"/>
      <c r="AA156" s="94"/>
    </row>
    <row r="157" spans="1:30" x14ac:dyDescent="0.3">
      <c r="A157" s="94"/>
      <c r="F157" s="314">
        <f>SUM(F102:F156)</f>
        <v>64024</v>
      </c>
      <c r="G157" s="314">
        <f>SUM(G102:G156)</f>
        <v>402</v>
      </c>
      <c r="H157" s="306">
        <f>F157/G157</f>
        <v>159.2636815920398</v>
      </c>
      <c r="N157" s="250">
        <f>AVERAGE(N102:N156)</f>
        <v>158.63636363636363</v>
      </c>
      <c r="O157" s="250">
        <f t="shared" ref="O157:Y157" si="32">AVERAGE(O102:O156)</f>
        <v>155.87272727272727</v>
      </c>
      <c r="P157" s="250">
        <f t="shared" si="32"/>
        <v>161.19999999999999</v>
      </c>
      <c r="Q157" s="250">
        <f t="shared" si="32"/>
        <v>155.32727272727271</v>
      </c>
      <c r="R157" s="250">
        <f t="shared" si="32"/>
        <v>154.76363636363635</v>
      </c>
      <c r="S157" s="250">
        <f t="shared" si="32"/>
        <v>159.41818181818181</v>
      </c>
      <c r="T157" s="20"/>
      <c r="U157" s="250">
        <f t="shared" si="32"/>
        <v>173.36363636363637</v>
      </c>
      <c r="V157" s="141"/>
      <c r="W157" s="250">
        <f t="shared" si="32"/>
        <v>167.59090909090909</v>
      </c>
      <c r="Y157" s="250">
        <f t="shared" si="32"/>
        <v>165</v>
      </c>
      <c r="AB157" s="250">
        <f>AVERAGE(AB102:AB156)</f>
        <v>159</v>
      </c>
      <c r="AD157" s="250">
        <f>AVERAGE(AD102:AD156)</f>
        <v>135</v>
      </c>
    </row>
    <row r="158" spans="1:30" x14ac:dyDescent="0.3">
      <c r="T158" s="20"/>
      <c r="U158" s="20"/>
      <c r="V158" s="141"/>
    </row>
  </sheetData>
  <sortState ref="A16:AA43">
    <sortCondition descending="1" ref="AA16:AA43"/>
  </sortState>
  <mergeCells count="2">
    <mergeCell ref="A1:AE2"/>
    <mergeCell ref="A99:AE100"/>
  </mergeCells>
  <pageMargins left="0.7" right="0.7" top="0.75" bottom="0.75" header="0.3" footer="0.3"/>
  <pageSetup scale="59" orientation="landscape" r:id="rId1"/>
  <rowBreaks count="3" manualBreakCount="3">
    <brk id="46" max="16383" man="1"/>
    <brk id="98" max="16383" man="1"/>
    <brk id="157" max="3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H116"/>
  <sheetViews>
    <sheetView topLeftCell="A93" zoomScaleNormal="100" workbookViewId="0">
      <selection activeCell="A98" sqref="A98"/>
    </sheetView>
  </sheetViews>
  <sheetFormatPr defaultColWidth="9.109375" defaultRowHeight="14.4" x14ac:dyDescent="0.3"/>
  <cols>
    <col min="1" max="1" width="21.6640625" style="250" bestFit="1" customWidth="1"/>
    <col min="2" max="2" width="3" style="250" hidden="1" customWidth="1"/>
    <col min="3" max="3" width="3.109375" style="250" hidden="1" customWidth="1"/>
    <col min="4" max="4" width="5.6640625" style="469" bestFit="1" customWidth="1"/>
    <col min="5" max="5" width="5.6640625" style="250" bestFit="1" customWidth="1"/>
    <col min="6" max="6" width="6" style="250" bestFit="1" customWidth="1"/>
    <col min="7" max="7" width="4" style="250" bestFit="1" customWidth="1"/>
    <col min="8" max="8" width="6.5546875" style="250" bestFit="1" customWidth="1"/>
    <col min="9" max="10" width="3.5546875" style="250" bestFit="1" customWidth="1"/>
    <col min="11" max="13" width="4" style="250" bestFit="1" customWidth="1"/>
    <col min="14" max="14" width="4.5546875" style="250" customWidth="1"/>
    <col min="15" max="18" width="4" style="250" bestFit="1" customWidth="1"/>
    <col min="19" max="19" width="6.5546875" style="250" bestFit="1" customWidth="1"/>
    <col min="20" max="20" width="4" style="250" bestFit="1" customWidth="1"/>
    <col min="21" max="21" width="3" style="250" bestFit="1" customWidth="1"/>
    <col min="22" max="22" width="4" style="250" bestFit="1" customWidth="1"/>
    <col min="23" max="23" width="3" style="250" bestFit="1" customWidth="1"/>
    <col min="24" max="24" width="4" style="250" bestFit="1" customWidth="1"/>
    <col min="25" max="25" width="3" style="250" bestFit="1" customWidth="1"/>
    <col min="26" max="26" width="6.5546875" style="250" bestFit="1" customWidth="1"/>
    <col min="27" max="27" width="4" style="250" bestFit="1" customWidth="1"/>
    <col min="28" max="28" width="2.88671875" style="250" bestFit="1" customWidth="1"/>
    <col min="29" max="29" width="4" style="250" bestFit="1" customWidth="1"/>
    <col min="30" max="30" width="2.88671875" style="250" bestFit="1" customWidth="1"/>
    <col min="31" max="31" width="4" style="250" bestFit="1" customWidth="1"/>
    <col min="32" max="32" width="2.88671875" style="250" bestFit="1" customWidth="1"/>
    <col min="33" max="33" width="4" style="250" bestFit="1" customWidth="1"/>
    <col min="34" max="34" width="2.88671875" style="250" bestFit="1" customWidth="1"/>
    <col min="35" max="16384" width="9.109375" style="250"/>
  </cols>
  <sheetData>
    <row r="1" spans="1:34" x14ac:dyDescent="0.3">
      <c r="A1" s="587" t="s">
        <v>60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429" t="s">
        <v>0</v>
      </c>
      <c r="B3" s="429"/>
      <c r="C3" s="429"/>
      <c r="D3" s="430" t="s">
        <v>2</v>
      </c>
      <c r="E3" s="441">
        <v>565</v>
      </c>
      <c r="F3" s="429" t="s">
        <v>4</v>
      </c>
      <c r="G3" s="429" t="s">
        <v>5</v>
      </c>
      <c r="H3" s="429" t="s">
        <v>6</v>
      </c>
      <c r="I3" s="429" t="s">
        <v>23</v>
      </c>
      <c r="J3" s="429" t="s">
        <v>24</v>
      </c>
      <c r="K3" s="429" t="s">
        <v>25</v>
      </c>
      <c r="L3" s="429" t="s">
        <v>26</v>
      </c>
      <c r="M3" s="455"/>
      <c r="N3" s="429">
        <v>1</v>
      </c>
      <c r="O3" s="429">
        <v>2</v>
      </c>
      <c r="P3" s="429">
        <v>3</v>
      </c>
      <c r="Q3" s="429">
        <v>4</v>
      </c>
      <c r="R3" s="429">
        <v>5</v>
      </c>
      <c r="S3" s="429" t="s">
        <v>8</v>
      </c>
      <c r="T3" s="429">
        <v>6</v>
      </c>
      <c r="U3" s="429" t="s">
        <v>1</v>
      </c>
      <c r="V3" s="429">
        <v>7</v>
      </c>
      <c r="W3" s="429" t="s">
        <v>1</v>
      </c>
      <c r="X3" s="429">
        <v>8</v>
      </c>
      <c r="Y3" s="429" t="s">
        <v>1</v>
      </c>
      <c r="Z3" s="429" t="s">
        <v>8</v>
      </c>
      <c r="AA3" s="429">
        <v>9</v>
      </c>
      <c r="AB3" s="429"/>
      <c r="AC3" s="429">
        <v>10</v>
      </c>
      <c r="AD3" s="429"/>
      <c r="AE3" s="429">
        <v>11</v>
      </c>
      <c r="AF3" s="429"/>
      <c r="AG3" s="429">
        <v>12</v>
      </c>
      <c r="AH3" s="429"/>
    </row>
    <row r="4" spans="1:34" x14ac:dyDescent="0.3">
      <c r="A4" s="431" t="s">
        <v>131</v>
      </c>
      <c r="B4" s="431">
        <v>21</v>
      </c>
      <c r="C4" s="431" t="s">
        <v>28</v>
      </c>
      <c r="D4" s="435">
        <v>1</v>
      </c>
      <c r="E4" s="463">
        <v>200</v>
      </c>
      <c r="F4" s="432">
        <v>2182</v>
      </c>
      <c r="G4" s="432">
        <v>9</v>
      </c>
      <c r="H4" s="433">
        <v>242.44444444444446</v>
      </c>
      <c r="I4" s="457">
        <v>3</v>
      </c>
      <c r="J4" s="457">
        <v>1</v>
      </c>
      <c r="K4" s="439">
        <v>289</v>
      </c>
      <c r="L4" s="445">
        <v>785</v>
      </c>
      <c r="M4" s="456"/>
      <c r="N4" s="453">
        <v>269</v>
      </c>
      <c r="O4" s="453">
        <v>259</v>
      </c>
      <c r="P4" s="453">
        <v>257</v>
      </c>
      <c r="Q4" s="453">
        <v>234</v>
      </c>
      <c r="R4" s="453">
        <v>204</v>
      </c>
      <c r="S4" s="434">
        <v>1223</v>
      </c>
      <c r="T4" s="452">
        <v>289</v>
      </c>
      <c r="U4" s="453">
        <v>0</v>
      </c>
      <c r="V4" s="453">
        <v>229</v>
      </c>
      <c r="W4" s="453">
        <v>30</v>
      </c>
      <c r="X4" s="453">
        <v>213</v>
      </c>
      <c r="Y4" s="453">
        <v>30</v>
      </c>
      <c r="Z4" s="429">
        <v>2014</v>
      </c>
      <c r="AA4" s="453"/>
      <c r="AB4" s="474"/>
      <c r="AC4" s="474"/>
      <c r="AD4" s="474"/>
      <c r="AE4" s="474"/>
      <c r="AF4" s="474"/>
      <c r="AG4" s="474">
        <v>228</v>
      </c>
      <c r="AH4" s="453" t="s">
        <v>23</v>
      </c>
    </row>
    <row r="5" spans="1:34" x14ac:dyDescent="0.3">
      <c r="A5" s="431" t="s">
        <v>358</v>
      </c>
      <c r="B5" s="431">
        <v>21</v>
      </c>
      <c r="C5" s="431" t="s">
        <v>28</v>
      </c>
      <c r="D5" s="435">
        <v>2</v>
      </c>
      <c r="E5" s="463">
        <v>125</v>
      </c>
      <c r="F5" s="432">
        <v>2764</v>
      </c>
      <c r="G5" s="432">
        <v>12</v>
      </c>
      <c r="H5" s="433">
        <v>230.33333333333334</v>
      </c>
      <c r="I5" s="457">
        <v>5</v>
      </c>
      <c r="J5" s="457">
        <v>2</v>
      </c>
      <c r="K5" s="439">
        <v>280</v>
      </c>
      <c r="L5" s="445">
        <v>739</v>
      </c>
      <c r="M5" s="456"/>
      <c r="N5" s="453">
        <v>248</v>
      </c>
      <c r="O5" s="453">
        <v>160</v>
      </c>
      <c r="P5" s="453">
        <v>224</v>
      </c>
      <c r="Q5" s="453">
        <v>224</v>
      </c>
      <c r="R5" s="453">
        <v>269</v>
      </c>
      <c r="S5" s="434">
        <v>1125</v>
      </c>
      <c r="T5" s="452">
        <v>215</v>
      </c>
      <c r="U5" s="453">
        <v>0</v>
      </c>
      <c r="V5" s="453">
        <v>280</v>
      </c>
      <c r="W5" s="453">
        <v>30</v>
      </c>
      <c r="X5" s="453">
        <v>244</v>
      </c>
      <c r="Y5" s="453">
        <v>30</v>
      </c>
      <c r="Z5" s="429">
        <v>1924</v>
      </c>
      <c r="AA5" s="453">
        <v>258</v>
      </c>
      <c r="AB5" s="474" t="s">
        <v>23</v>
      </c>
      <c r="AC5" s="474">
        <v>221</v>
      </c>
      <c r="AD5" s="474" t="s">
        <v>23</v>
      </c>
      <c r="AE5" s="474">
        <v>232</v>
      </c>
      <c r="AF5" s="474" t="s">
        <v>23</v>
      </c>
      <c r="AG5" s="474">
        <v>189</v>
      </c>
      <c r="AH5" s="453" t="s">
        <v>24</v>
      </c>
    </row>
    <row r="6" spans="1:34" x14ac:dyDescent="0.3">
      <c r="A6" s="431" t="s">
        <v>129</v>
      </c>
      <c r="B6" s="431">
        <v>21</v>
      </c>
      <c r="C6" s="431" t="s">
        <v>28</v>
      </c>
      <c r="D6" s="435">
        <v>3</v>
      </c>
      <c r="E6" s="463">
        <v>90</v>
      </c>
      <c r="F6" s="432">
        <v>2125</v>
      </c>
      <c r="G6" s="432">
        <v>9</v>
      </c>
      <c r="H6" s="433">
        <v>236.11111111111111</v>
      </c>
      <c r="I6" s="457">
        <v>2</v>
      </c>
      <c r="J6" s="457">
        <v>2</v>
      </c>
      <c r="K6" s="439">
        <v>278</v>
      </c>
      <c r="L6" s="445">
        <v>740</v>
      </c>
      <c r="M6" s="456"/>
      <c r="N6" s="453">
        <v>244</v>
      </c>
      <c r="O6" s="453">
        <v>216</v>
      </c>
      <c r="P6" s="453">
        <v>226</v>
      </c>
      <c r="Q6" s="453">
        <v>203</v>
      </c>
      <c r="R6" s="453">
        <v>278</v>
      </c>
      <c r="S6" s="434">
        <v>1167</v>
      </c>
      <c r="T6" s="452">
        <v>257</v>
      </c>
      <c r="U6" s="453">
        <v>30</v>
      </c>
      <c r="V6" s="453">
        <v>225</v>
      </c>
      <c r="W6" s="453">
        <v>0</v>
      </c>
      <c r="X6" s="453">
        <v>258</v>
      </c>
      <c r="Y6" s="453">
        <v>30</v>
      </c>
      <c r="Z6" s="429">
        <v>1967</v>
      </c>
      <c r="AA6" s="452"/>
      <c r="AB6" s="453"/>
      <c r="AC6" s="453"/>
      <c r="AD6" s="453"/>
      <c r="AE6" s="453">
        <v>218</v>
      </c>
      <c r="AF6" s="453" t="s">
        <v>24</v>
      </c>
      <c r="AG6" s="443"/>
      <c r="AH6" s="443"/>
    </row>
    <row r="7" spans="1:34" x14ac:dyDescent="0.3">
      <c r="A7" s="431" t="s">
        <v>146</v>
      </c>
      <c r="B7" s="431">
        <v>21</v>
      </c>
      <c r="C7" s="431" t="s">
        <v>28</v>
      </c>
      <c r="D7" s="435">
        <v>4</v>
      </c>
      <c r="E7" s="479">
        <v>70</v>
      </c>
      <c r="F7" s="432">
        <v>2058</v>
      </c>
      <c r="G7" s="432">
        <v>9</v>
      </c>
      <c r="H7" s="433">
        <v>228.66666666666666</v>
      </c>
      <c r="I7" s="457">
        <v>3</v>
      </c>
      <c r="J7" s="457">
        <v>1</v>
      </c>
      <c r="K7" s="439">
        <v>274</v>
      </c>
      <c r="L7" s="445">
        <v>703</v>
      </c>
      <c r="M7" s="456"/>
      <c r="N7" s="453">
        <v>224</v>
      </c>
      <c r="O7" s="453">
        <v>237</v>
      </c>
      <c r="P7" s="453">
        <v>223</v>
      </c>
      <c r="Q7" s="453">
        <v>248</v>
      </c>
      <c r="R7" s="453">
        <v>221</v>
      </c>
      <c r="S7" s="434">
        <v>1153</v>
      </c>
      <c r="T7" s="465">
        <v>234</v>
      </c>
      <c r="U7" s="454">
        <v>30</v>
      </c>
      <c r="V7" s="454">
        <v>195</v>
      </c>
      <c r="W7" s="454">
        <v>30</v>
      </c>
      <c r="X7" s="454">
        <v>274</v>
      </c>
      <c r="Y7" s="454">
        <v>30</v>
      </c>
      <c r="Z7" s="438">
        <v>1946</v>
      </c>
      <c r="AA7" s="452"/>
      <c r="AB7" s="453"/>
      <c r="AC7" s="454">
        <v>202</v>
      </c>
      <c r="AD7" s="453" t="s">
        <v>24</v>
      </c>
      <c r="AE7" s="443"/>
      <c r="AF7" s="443"/>
      <c r="AG7" s="443"/>
      <c r="AH7" s="443"/>
    </row>
    <row r="8" spans="1:34" x14ac:dyDescent="0.3">
      <c r="A8" s="431" t="s">
        <v>201</v>
      </c>
      <c r="B8" s="431">
        <v>21</v>
      </c>
      <c r="C8" s="431" t="s">
        <v>28</v>
      </c>
      <c r="D8" s="435">
        <v>5</v>
      </c>
      <c r="E8" s="470">
        <v>45</v>
      </c>
      <c r="F8" s="432">
        <v>2071</v>
      </c>
      <c r="G8" s="432">
        <v>9</v>
      </c>
      <c r="H8" s="433">
        <v>230.11111111111111</v>
      </c>
      <c r="I8" s="457">
        <v>2</v>
      </c>
      <c r="J8" s="457">
        <v>2</v>
      </c>
      <c r="K8" s="439">
        <v>299</v>
      </c>
      <c r="L8" s="445">
        <v>733</v>
      </c>
      <c r="M8" s="456"/>
      <c r="N8" s="453">
        <v>182</v>
      </c>
      <c r="O8" s="453">
        <v>213</v>
      </c>
      <c r="P8" s="453">
        <v>246</v>
      </c>
      <c r="Q8" s="453">
        <v>256</v>
      </c>
      <c r="R8" s="453">
        <v>235</v>
      </c>
      <c r="S8" s="434">
        <v>1132</v>
      </c>
      <c r="T8" s="452">
        <v>299</v>
      </c>
      <c r="U8" s="453">
        <v>30</v>
      </c>
      <c r="V8" s="453">
        <v>203</v>
      </c>
      <c r="W8" s="453">
        <v>30</v>
      </c>
      <c r="X8" s="453">
        <v>231</v>
      </c>
      <c r="Y8" s="453">
        <v>0</v>
      </c>
      <c r="Z8" s="429">
        <v>1925</v>
      </c>
      <c r="AA8" s="452">
        <v>206</v>
      </c>
      <c r="AB8" s="453" t="s">
        <v>24</v>
      </c>
      <c r="AC8" s="443"/>
      <c r="AD8" s="443"/>
      <c r="AE8" s="443"/>
      <c r="AF8" s="443"/>
      <c r="AG8" s="443"/>
      <c r="AH8" s="443"/>
    </row>
    <row r="9" spans="1:34" x14ac:dyDescent="0.3">
      <c r="A9" s="431" t="s">
        <v>419</v>
      </c>
      <c r="B9" s="431">
        <v>21</v>
      </c>
      <c r="C9" s="431" t="s">
        <v>28</v>
      </c>
      <c r="D9" s="435">
        <v>6</v>
      </c>
      <c r="E9" s="480">
        <v>35</v>
      </c>
      <c r="F9" s="432">
        <v>1838</v>
      </c>
      <c r="G9" s="432">
        <v>8</v>
      </c>
      <c r="H9" s="433">
        <v>229.75</v>
      </c>
      <c r="I9" s="457">
        <v>2</v>
      </c>
      <c r="J9" s="457">
        <v>1</v>
      </c>
      <c r="K9" s="439">
        <v>300</v>
      </c>
      <c r="L9" s="445">
        <v>720</v>
      </c>
      <c r="M9" s="456"/>
      <c r="N9" s="453">
        <v>203</v>
      </c>
      <c r="O9" s="453">
        <v>279</v>
      </c>
      <c r="P9" s="453">
        <v>209</v>
      </c>
      <c r="Q9" s="453">
        <v>194</v>
      </c>
      <c r="R9" s="453">
        <v>233</v>
      </c>
      <c r="S9" s="434">
        <v>1118</v>
      </c>
      <c r="T9" s="452">
        <v>215</v>
      </c>
      <c r="U9" s="453">
        <v>30</v>
      </c>
      <c r="V9" s="453">
        <v>300</v>
      </c>
      <c r="W9" s="453">
        <v>30</v>
      </c>
      <c r="X9" s="453">
        <v>205</v>
      </c>
      <c r="Y9" s="453">
        <v>0</v>
      </c>
      <c r="Z9" s="429">
        <v>1898</v>
      </c>
      <c r="AA9" s="443"/>
      <c r="AB9" s="443"/>
      <c r="AC9" s="443"/>
      <c r="AD9" s="443"/>
      <c r="AE9" s="443"/>
      <c r="AF9" s="443"/>
      <c r="AG9" s="443"/>
      <c r="AH9" s="443"/>
    </row>
    <row r="10" spans="1:34" x14ac:dyDescent="0.3">
      <c r="A10" s="431" t="s">
        <v>132</v>
      </c>
      <c r="B10" s="431">
        <v>21</v>
      </c>
      <c r="C10" s="491" t="s">
        <v>28</v>
      </c>
      <c r="D10" s="435">
        <v>7</v>
      </c>
      <c r="E10" s="493"/>
      <c r="F10" s="492">
        <v>1793</v>
      </c>
      <c r="G10" s="432">
        <v>8</v>
      </c>
      <c r="H10" s="433">
        <v>224.125</v>
      </c>
      <c r="I10" s="457">
        <v>3</v>
      </c>
      <c r="J10" s="457">
        <v>0</v>
      </c>
      <c r="K10" s="439">
        <v>258</v>
      </c>
      <c r="L10" s="445">
        <v>679</v>
      </c>
      <c r="M10" s="456"/>
      <c r="N10" s="453">
        <v>178</v>
      </c>
      <c r="O10" s="453">
        <v>258</v>
      </c>
      <c r="P10" s="453">
        <v>219</v>
      </c>
      <c r="Q10" s="453">
        <v>225</v>
      </c>
      <c r="R10" s="453">
        <v>234</v>
      </c>
      <c r="S10" s="434">
        <v>1114</v>
      </c>
      <c r="T10" s="466">
        <v>214</v>
      </c>
      <c r="U10" s="467">
        <v>30</v>
      </c>
      <c r="V10" s="467">
        <v>227</v>
      </c>
      <c r="W10" s="467">
        <v>30</v>
      </c>
      <c r="X10" s="467">
        <v>238</v>
      </c>
      <c r="Y10" s="467">
        <v>30</v>
      </c>
      <c r="Z10" s="429">
        <v>1883</v>
      </c>
      <c r="AA10" s="443"/>
      <c r="AB10" s="443"/>
      <c r="AC10" s="443"/>
      <c r="AD10" s="443"/>
      <c r="AE10" s="443"/>
      <c r="AF10" s="443"/>
      <c r="AG10" s="443"/>
      <c r="AH10" s="443"/>
    </row>
    <row r="11" spans="1:34" x14ac:dyDescent="0.3">
      <c r="A11" s="431" t="s">
        <v>239</v>
      </c>
      <c r="B11" s="431">
        <v>21</v>
      </c>
      <c r="C11" s="431" t="s">
        <v>28</v>
      </c>
      <c r="D11" s="435">
        <v>8</v>
      </c>
      <c r="E11" s="475"/>
      <c r="F11" s="432">
        <v>1774</v>
      </c>
      <c r="G11" s="432">
        <v>8</v>
      </c>
      <c r="H11" s="433">
        <v>221.75</v>
      </c>
      <c r="I11" s="457">
        <v>3</v>
      </c>
      <c r="J11" s="457">
        <v>0</v>
      </c>
      <c r="K11" s="439">
        <v>277</v>
      </c>
      <c r="L11" s="445">
        <v>693</v>
      </c>
      <c r="M11" s="456"/>
      <c r="N11" s="453">
        <v>193</v>
      </c>
      <c r="O11" s="453">
        <v>277</v>
      </c>
      <c r="P11" s="453">
        <v>223</v>
      </c>
      <c r="Q11" s="453">
        <v>228</v>
      </c>
      <c r="R11" s="453">
        <v>217</v>
      </c>
      <c r="S11" s="434">
        <v>1138</v>
      </c>
      <c r="T11" s="454">
        <v>235</v>
      </c>
      <c r="U11" s="454">
        <v>30</v>
      </c>
      <c r="V11" s="454">
        <v>205</v>
      </c>
      <c r="W11" s="454">
        <v>30</v>
      </c>
      <c r="X11" s="454">
        <v>196</v>
      </c>
      <c r="Y11" s="454">
        <v>30</v>
      </c>
      <c r="Z11" s="429">
        <v>1864</v>
      </c>
      <c r="AA11" s="443"/>
      <c r="AB11" s="443"/>
      <c r="AC11" s="443"/>
      <c r="AD11" s="443"/>
      <c r="AE11" s="443"/>
      <c r="AF11" s="443"/>
      <c r="AG11" s="443"/>
      <c r="AH11" s="443"/>
    </row>
    <row r="12" spans="1:34" x14ac:dyDescent="0.3">
      <c r="A12" s="431" t="s">
        <v>313</v>
      </c>
      <c r="B12" s="431">
        <v>21</v>
      </c>
      <c r="C12" s="431" t="s">
        <v>28</v>
      </c>
      <c r="D12" s="435">
        <v>9</v>
      </c>
      <c r="E12" s="475"/>
      <c r="F12" s="432">
        <v>1789</v>
      </c>
      <c r="G12" s="432">
        <v>8</v>
      </c>
      <c r="H12" s="433">
        <v>223.625</v>
      </c>
      <c r="I12" s="457">
        <v>2</v>
      </c>
      <c r="J12" s="457">
        <v>1</v>
      </c>
      <c r="K12" s="439">
        <v>278</v>
      </c>
      <c r="L12" s="445">
        <v>694</v>
      </c>
      <c r="M12" s="456"/>
      <c r="N12" s="454">
        <v>188</v>
      </c>
      <c r="O12" s="454">
        <v>259</v>
      </c>
      <c r="P12" s="454">
        <v>247</v>
      </c>
      <c r="Q12" s="454">
        <v>211</v>
      </c>
      <c r="R12" s="454">
        <v>278</v>
      </c>
      <c r="S12" s="434">
        <v>1183</v>
      </c>
      <c r="T12" s="467">
        <v>191</v>
      </c>
      <c r="U12" s="467">
        <v>30</v>
      </c>
      <c r="V12" s="467">
        <v>202</v>
      </c>
      <c r="W12" s="467">
        <v>0</v>
      </c>
      <c r="X12" s="467">
        <v>213</v>
      </c>
      <c r="Y12" s="467">
        <v>30</v>
      </c>
      <c r="Z12" s="429">
        <v>1849</v>
      </c>
      <c r="AA12" s="443"/>
      <c r="AB12" s="443"/>
      <c r="AC12" s="443"/>
      <c r="AD12" s="443"/>
      <c r="AE12" s="443"/>
      <c r="AF12" s="443"/>
      <c r="AG12" s="443"/>
      <c r="AH12" s="443"/>
    </row>
    <row r="13" spans="1:34" x14ac:dyDescent="0.3">
      <c r="A13" s="431" t="s">
        <v>134</v>
      </c>
      <c r="B13" s="431">
        <v>21</v>
      </c>
      <c r="C13" s="431" t="s">
        <v>28</v>
      </c>
      <c r="D13" s="435">
        <v>10</v>
      </c>
      <c r="E13" s="443"/>
      <c r="F13" s="432">
        <v>1782</v>
      </c>
      <c r="G13" s="432">
        <v>8</v>
      </c>
      <c r="H13" s="433">
        <v>222.75</v>
      </c>
      <c r="I13" s="457">
        <v>0</v>
      </c>
      <c r="J13" s="457">
        <v>3</v>
      </c>
      <c r="K13" s="439">
        <v>259</v>
      </c>
      <c r="L13" s="445">
        <v>744</v>
      </c>
      <c r="M13" s="456"/>
      <c r="N13" s="453">
        <v>259</v>
      </c>
      <c r="O13" s="453">
        <v>250</v>
      </c>
      <c r="P13" s="453">
        <v>235</v>
      </c>
      <c r="Q13" s="453">
        <v>224</v>
      </c>
      <c r="R13" s="453">
        <v>259</v>
      </c>
      <c r="S13" s="434">
        <v>1227</v>
      </c>
      <c r="T13" s="452">
        <v>154</v>
      </c>
      <c r="U13" s="453">
        <v>0</v>
      </c>
      <c r="V13" s="453">
        <v>204</v>
      </c>
      <c r="W13" s="453">
        <v>0</v>
      </c>
      <c r="X13" s="453">
        <v>197</v>
      </c>
      <c r="Y13" s="453">
        <v>0</v>
      </c>
      <c r="Z13" s="429">
        <v>1782</v>
      </c>
      <c r="AA13" s="443"/>
      <c r="AB13" s="443"/>
      <c r="AC13" s="443"/>
      <c r="AD13" s="443"/>
      <c r="AE13" s="443"/>
      <c r="AF13" s="443"/>
      <c r="AG13" s="443"/>
      <c r="AH13" s="443"/>
    </row>
    <row r="14" spans="1:34" x14ac:dyDescent="0.3">
      <c r="A14" s="431" t="s">
        <v>187</v>
      </c>
      <c r="B14" s="431">
        <v>21</v>
      </c>
      <c r="C14" s="431" t="s">
        <v>28</v>
      </c>
      <c r="D14" s="435">
        <v>11</v>
      </c>
      <c r="E14" s="428"/>
      <c r="F14" s="432">
        <v>1763</v>
      </c>
      <c r="G14" s="432">
        <v>8</v>
      </c>
      <c r="H14" s="433">
        <v>220.375</v>
      </c>
      <c r="I14" s="457">
        <v>0</v>
      </c>
      <c r="J14" s="457">
        <v>3</v>
      </c>
      <c r="K14" s="439">
        <v>256</v>
      </c>
      <c r="L14" s="445">
        <v>674</v>
      </c>
      <c r="M14" s="456"/>
      <c r="N14" s="453">
        <v>190</v>
      </c>
      <c r="O14" s="453">
        <v>245</v>
      </c>
      <c r="P14" s="453">
        <v>239</v>
      </c>
      <c r="Q14" s="453">
        <v>209</v>
      </c>
      <c r="R14" s="453">
        <v>256</v>
      </c>
      <c r="S14" s="434">
        <v>1139</v>
      </c>
      <c r="T14" s="465">
        <v>204</v>
      </c>
      <c r="U14" s="454">
        <v>0</v>
      </c>
      <c r="V14" s="454">
        <v>189</v>
      </c>
      <c r="W14" s="454">
        <v>0</v>
      </c>
      <c r="X14" s="454">
        <v>231</v>
      </c>
      <c r="Y14" s="454">
        <v>0</v>
      </c>
      <c r="Z14" s="429">
        <v>1763</v>
      </c>
      <c r="AA14" s="443"/>
      <c r="AB14" s="443"/>
      <c r="AC14" s="443"/>
      <c r="AD14" s="443"/>
      <c r="AE14" s="443"/>
      <c r="AF14" s="443"/>
      <c r="AG14" s="443"/>
      <c r="AH14" s="443"/>
    </row>
    <row r="15" spans="1:34" x14ac:dyDescent="0.3">
      <c r="A15" s="431" t="s">
        <v>437</v>
      </c>
      <c r="B15" s="431">
        <v>21</v>
      </c>
      <c r="C15" s="431" t="s">
        <v>28</v>
      </c>
      <c r="D15" s="435">
        <v>12</v>
      </c>
      <c r="E15" s="475"/>
      <c r="F15" s="432">
        <v>1756</v>
      </c>
      <c r="G15" s="432">
        <v>8</v>
      </c>
      <c r="H15" s="433">
        <v>219.5</v>
      </c>
      <c r="I15" s="457">
        <v>0</v>
      </c>
      <c r="J15" s="457">
        <v>3</v>
      </c>
      <c r="K15" s="439">
        <v>277</v>
      </c>
      <c r="L15" s="445">
        <v>687</v>
      </c>
      <c r="M15" s="456"/>
      <c r="N15" s="454">
        <v>277</v>
      </c>
      <c r="O15" s="454">
        <v>204</v>
      </c>
      <c r="P15" s="454">
        <v>206</v>
      </c>
      <c r="Q15" s="454">
        <v>217</v>
      </c>
      <c r="R15" s="454">
        <v>254</v>
      </c>
      <c r="S15" s="434">
        <v>1158</v>
      </c>
      <c r="T15" s="452">
        <v>205</v>
      </c>
      <c r="U15" s="453">
        <v>0</v>
      </c>
      <c r="V15" s="453">
        <v>185</v>
      </c>
      <c r="W15" s="453">
        <v>0</v>
      </c>
      <c r="X15" s="453">
        <v>208</v>
      </c>
      <c r="Y15" s="453">
        <v>0</v>
      </c>
      <c r="Z15" s="429">
        <v>1756</v>
      </c>
      <c r="AA15" s="443"/>
      <c r="AB15" s="443"/>
      <c r="AC15" s="443"/>
      <c r="AD15" s="443"/>
      <c r="AE15" s="443"/>
      <c r="AF15" s="443"/>
      <c r="AG15" s="443"/>
      <c r="AH15" s="443"/>
    </row>
    <row r="16" spans="1:34" x14ac:dyDescent="0.3">
      <c r="A16" s="431" t="s">
        <v>234</v>
      </c>
      <c r="B16" s="431">
        <v>21</v>
      </c>
      <c r="C16" s="431" t="s">
        <v>28</v>
      </c>
      <c r="D16" s="435">
        <v>13</v>
      </c>
      <c r="E16" s="468"/>
      <c r="F16" s="432">
        <v>1740</v>
      </c>
      <c r="G16" s="432">
        <v>8</v>
      </c>
      <c r="H16" s="433">
        <v>217.5</v>
      </c>
      <c r="I16" s="457">
        <v>0</v>
      </c>
      <c r="J16" s="457">
        <v>3</v>
      </c>
      <c r="K16" s="439">
        <v>267</v>
      </c>
      <c r="L16" s="445">
        <v>693</v>
      </c>
      <c r="M16" s="456"/>
      <c r="N16" s="454">
        <v>226</v>
      </c>
      <c r="O16" s="454">
        <v>242</v>
      </c>
      <c r="P16" s="454">
        <v>225</v>
      </c>
      <c r="Q16" s="454">
        <v>267</v>
      </c>
      <c r="R16" s="454">
        <v>219</v>
      </c>
      <c r="S16" s="434">
        <v>1179</v>
      </c>
      <c r="T16" s="452">
        <v>211</v>
      </c>
      <c r="U16" s="453">
        <v>0</v>
      </c>
      <c r="V16" s="453">
        <v>190</v>
      </c>
      <c r="W16" s="453">
        <v>0</v>
      </c>
      <c r="X16" s="453">
        <v>160</v>
      </c>
      <c r="Y16" s="453">
        <v>0</v>
      </c>
      <c r="Z16" s="429">
        <v>1740</v>
      </c>
      <c r="AA16" s="443"/>
      <c r="AB16" s="443"/>
      <c r="AC16" s="443"/>
      <c r="AD16" s="443"/>
      <c r="AE16" s="443"/>
      <c r="AF16" s="443"/>
      <c r="AG16" s="443"/>
      <c r="AH16" s="443"/>
    </row>
    <row r="17" spans="1:34" x14ac:dyDescent="0.3">
      <c r="A17" s="431" t="s">
        <v>379</v>
      </c>
      <c r="B17" s="431">
        <v>21</v>
      </c>
      <c r="C17" s="431" t="s">
        <v>28</v>
      </c>
      <c r="D17" s="435">
        <v>14</v>
      </c>
      <c r="E17" s="428"/>
      <c r="F17" s="432">
        <v>1705</v>
      </c>
      <c r="G17" s="432">
        <v>8</v>
      </c>
      <c r="H17" s="433">
        <v>213.125</v>
      </c>
      <c r="I17" s="457">
        <v>0</v>
      </c>
      <c r="J17" s="457">
        <v>3</v>
      </c>
      <c r="K17" s="439">
        <v>265</v>
      </c>
      <c r="L17" s="445">
        <v>725</v>
      </c>
      <c r="M17" s="456"/>
      <c r="N17" s="453">
        <v>235</v>
      </c>
      <c r="O17" s="453">
        <v>225</v>
      </c>
      <c r="P17" s="453">
        <v>265</v>
      </c>
      <c r="Q17" s="453">
        <v>217</v>
      </c>
      <c r="R17" s="453">
        <v>193</v>
      </c>
      <c r="S17" s="434">
        <v>1135</v>
      </c>
      <c r="T17" s="466">
        <v>233</v>
      </c>
      <c r="U17" s="467">
        <v>0</v>
      </c>
      <c r="V17" s="467">
        <v>166</v>
      </c>
      <c r="W17" s="467">
        <v>0</v>
      </c>
      <c r="X17" s="467">
        <v>171</v>
      </c>
      <c r="Y17" s="467">
        <v>0</v>
      </c>
      <c r="Z17" s="429">
        <v>1705</v>
      </c>
      <c r="AA17" s="443"/>
      <c r="AB17" s="443"/>
      <c r="AC17" s="443"/>
      <c r="AD17" s="443"/>
      <c r="AE17" s="443"/>
      <c r="AF17" s="443"/>
      <c r="AG17" s="443"/>
      <c r="AH17" s="443"/>
    </row>
    <row r="18" spans="1:34" x14ac:dyDescent="0.3">
      <c r="A18" s="431" t="s">
        <v>242</v>
      </c>
      <c r="B18" s="431">
        <v>21</v>
      </c>
      <c r="C18" s="431" t="s">
        <v>28</v>
      </c>
      <c r="D18" s="435">
        <v>15</v>
      </c>
      <c r="E18" s="428"/>
      <c r="F18" s="432">
        <v>1114</v>
      </c>
      <c r="G18" s="432">
        <v>5</v>
      </c>
      <c r="H18" s="433">
        <v>222.8</v>
      </c>
      <c r="I18" s="460"/>
      <c r="J18" s="460"/>
      <c r="K18" s="439">
        <v>268</v>
      </c>
      <c r="L18" s="445">
        <v>751</v>
      </c>
      <c r="M18" s="456"/>
      <c r="N18" s="454">
        <v>245</v>
      </c>
      <c r="O18" s="454">
        <v>238</v>
      </c>
      <c r="P18" s="454">
        <v>268</v>
      </c>
      <c r="Q18" s="454">
        <v>181</v>
      </c>
      <c r="R18" s="454">
        <v>182</v>
      </c>
      <c r="S18" s="434">
        <v>1114</v>
      </c>
      <c r="T18" s="494"/>
      <c r="U18" s="495"/>
      <c r="V18" s="495"/>
      <c r="W18" s="495"/>
      <c r="X18" s="495"/>
      <c r="Y18" s="495"/>
      <c r="Z18" s="486"/>
      <c r="AA18" s="443"/>
      <c r="AB18" s="443"/>
      <c r="AC18" s="443"/>
      <c r="AD18" s="443"/>
      <c r="AE18" s="443"/>
      <c r="AF18" s="443"/>
      <c r="AG18" s="443"/>
      <c r="AH18" s="443"/>
    </row>
    <row r="19" spans="1:34" x14ac:dyDescent="0.3">
      <c r="A19" s="431" t="s">
        <v>133</v>
      </c>
      <c r="B19" s="431">
        <v>21</v>
      </c>
      <c r="C19" s="431" t="s">
        <v>28</v>
      </c>
      <c r="D19" s="435">
        <v>16</v>
      </c>
      <c r="E19" s="471"/>
      <c r="F19" s="432">
        <v>1113</v>
      </c>
      <c r="G19" s="432">
        <v>5</v>
      </c>
      <c r="H19" s="433">
        <v>222.6</v>
      </c>
      <c r="I19" s="460"/>
      <c r="J19" s="460"/>
      <c r="K19" s="439">
        <v>247</v>
      </c>
      <c r="L19" s="445">
        <v>682</v>
      </c>
      <c r="M19" s="456"/>
      <c r="N19" s="453">
        <v>235</v>
      </c>
      <c r="O19" s="453">
        <v>247</v>
      </c>
      <c r="P19" s="453">
        <v>200</v>
      </c>
      <c r="Q19" s="453">
        <v>246</v>
      </c>
      <c r="R19" s="453">
        <v>185</v>
      </c>
      <c r="S19" s="434">
        <v>1113</v>
      </c>
      <c r="T19" s="496"/>
      <c r="U19" s="428"/>
      <c r="V19" s="428"/>
      <c r="W19" s="428"/>
      <c r="X19" s="428"/>
      <c r="Y19" s="428"/>
      <c r="Z19" s="440"/>
      <c r="AA19" s="443"/>
      <c r="AB19" s="443"/>
      <c r="AC19" s="443"/>
      <c r="AD19" s="443"/>
      <c r="AE19" s="443"/>
      <c r="AF19" s="443"/>
      <c r="AG19" s="443"/>
      <c r="AH19" s="443"/>
    </row>
    <row r="20" spans="1:34" x14ac:dyDescent="0.3">
      <c r="A20" s="431" t="s">
        <v>240</v>
      </c>
      <c r="B20" s="431">
        <v>21</v>
      </c>
      <c r="C20" s="431" t="s">
        <v>28</v>
      </c>
      <c r="D20" s="435">
        <v>17</v>
      </c>
      <c r="E20" s="468"/>
      <c r="F20" s="432">
        <v>1105</v>
      </c>
      <c r="G20" s="432">
        <v>5</v>
      </c>
      <c r="H20" s="433">
        <v>221</v>
      </c>
      <c r="I20" s="460"/>
      <c r="J20" s="460"/>
      <c r="K20" s="439">
        <v>266</v>
      </c>
      <c r="L20" s="445">
        <v>691</v>
      </c>
      <c r="M20" s="456"/>
      <c r="N20" s="454">
        <v>266</v>
      </c>
      <c r="O20" s="454">
        <v>225</v>
      </c>
      <c r="P20" s="454">
        <v>200</v>
      </c>
      <c r="Q20" s="454">
        <v>225</v>
      </c>
      <c r="R20" s="454">
        <v>189</v>
      </c>
      <c r="S20" s="434">
        <v>1105</v>
      </c>
      <c r="T20" s="496"/>
      <c r="U20" s="428"/>
      <c r="V20" s="428"/>
      <c r="W20" s="428"/>
      <c r="X20" s="428"/>
      <c r="Y20" s="428"/>
      <c r="Z20" s="440"/>
      <c r="AA20" s="443"/>
      <c r="AB20" s="443"/>
      <c r="AC20" s="443"/>
      <c r="AD20" s="443"/>
      <c r="AE20" s="443"/>
      <c r="AF20" s="443"/>
      <c r="AG20" s="443"/>
      <c r="AH20" s="443"/>
    </row>
    <row r="21" spans="1:34" x14ac:dyDescent="0.3">
      <c r="A21" s="431" t="s">
        <v>238</v>
      </c>
      <c r="B21" s="431">
        <v>21</v>
      </c>
      <c r="C21" s="431" t="s">
        <v>28</v>
      </c>
      <c r="D21" s="435">
        <v>18</v>
      </c>
      <c r="E21" s="428"/>
      <c r="F21" s="432">
        <v>1084</v>
      </c>
      <c r="G21" s="432">
        <v>5</v>
      </c>
      <c r="H21" s="433">
        <v>216.8</v>
      </c>
      <c r="I21" s="460"/>
      <c r="J21" s="460"/>
      <c r="K21" s="439">
        <v>252</v>
      </c>
      <c r="L21" s="445">
        <v>607</v>
      </c>
      <c r="M21" s="456"/>
      <c r="N21" s="453">
        <v>172</v>
      </c>
      <c r="O21" s="453">
        <v>189</v>
      </c>
      <c r="P21" s="453">
        <v>246</v>
      </c>
      <c r="Q21" s="453">
        <v>252</v>
      </c>
      <c r="R21" s="453">
        <v>225</v>
      </c>
      <c r="S21" s="434">
        <v>1084</v>
      </c>
      <c r="T21" s="496"/>
      <c r="U21" s="428"/>
      <c r="V21" s="428"/>
      <c r="W21" s="428"/>
      <c r="X21" s="428"/>
      <c r="Y21" s="428"/>
      <c r="Z21" s="440"/>
      <c r="AA21" s="443"/>
      <c r="AB21" s="443"/>
      <c r="AC21" s="443"/>
      <c r="AD21" s="443"/>
      <c r="AE21" s="443"/>
      <c r="AF21" s="443"/>
      <c r="AG21" s="443"/>
      <c r="AH21" s="443"/>
    </row>
    <row r="22" spans="1:34" x14ac:dyDescent="0.3">
      <c r="A22" s="431" t="s">
        <v>109</v>
      </c>
      <c r="B22" s="431">
        <v>21</v>
      </c>
      <c r="C22" s="431" t="s">
        <v>28</v>
      </c>
      <c r="D22" s="435">
        <v>19</v>
      </c>
      <c r="E22" s="468"/>
      <c r="F22" s="432">
        <v>1078</v>
      </c>
      <c r="G22" s="432">
        <v>5</v>
      </c>
      <c r="H22" s="433">
        <v>215.6</v>
      </c>
      <c r="I22" s="460"/>
      <c r="J22" s="460"/>
      <c r="K22" s="439">
        <v>235</v>
      </c>
      <c r="L22" s="445">
        <v>631</v>
      </c>
      <c r="M22" s="456"/>
      <c r="N22" s="454">
        <v>223</v>
      </c>
      <c r="O22" s="454">
        <v>202</v>
      </c>
      <c r="P22" s="454">
        <v>206</v>
      </c>
      <c r="Q22" s="454">
        <v>235</v>
      </c>
      <c r="R22" s="454">
        <v>212</v>
      </c>
      <c r="S22" s="434">
        <v>1078</v>
      </c>
      <c r="T22" s="496"/>
      <c r="U22" s="428"/>
      <c r="V22" s="428"/>
      <c r="W22" s="428"/>
      <c r="X22" s="428"/>
      <c r="Y22" s="428"/>
      <c r="Z22" s="440"/>
      <c r="AA22" s="443"/>
      <c r="AB22" s="443"/>
      <c r="AC22" s="443"/>
      <c r="AD22" s="443"/>
      <c r="AE22" s="443"/>
      <c r="AF22" s="443"/>
      <c r="AG22" s="443"/>
      <c r="AH22" s="443"/>
    </row>
    <row r="23" spans="1:34" x14ac:dyDescent="0.3">
      <c r="A23" s="431" t="s">
        <v>375</v>
      </c>
      <c r="B23" s="431">
        <v>21</v>
      </c>
      <c r="C23" s="431" t="s">
        <v>28</v>
      </c>
      <c r="D23" s="435">
        <v>20</v>
      </c>
      <c r="E23" s="468"/>
      <c r="F23" s="432">
        <v>1075</v>
      </c>
      <c r="G23" s="432">
        <v>5</v>
      </c>
      <c r="H23" s="433">
        <v>215</v>
      </c>
      <c r="I23" s="460"/>
      <c r="J23" s="460"/>
      <c r="K23" s="439">
        <v>229</v>
      </c>
      <c r="L23" s="445">
        <v>632</v>
      </c>
      <c r="M23" s="456"/>
      <c r="N23" s="453">
        <v>224</v>
      </c>
      <c r="O23" s="453">
        <v>223</v>
      </c>
      <c r="P23" s="453">
        <v>185</v>
      </c>
      <c r="Q23" s="453">
        <v>229</v>
      </c>
      <c r="R23" s="453">
        <v>214</v>
      </c>
      <c r="S23" s="434">
        <v>1075</v>
      </c>
      <c r="T23" s="496"/>
      <c r="U23" s="428"/>
      <c r="V23" s="428"/>
      <c r="W23" s="428"/>
      <c r="X23" s="428"/>
      <c r="Y23" s="428"/>
      <c r="Z23" s="440"/>
      <c r="AA23" s="443"/>
      <c r="AB23" s="443"/>
      <c r="AC23" s="443"/>
      <c r="AD23" s="443"/>
      <c r="AE23" s="443"/>
      <c r="AF23" s="443"/>
      <c r="AG23" s="443"/>
      <c r="AH23" s="443"/>
    </row>
    <row r="24" spans="1:34" x14ac:dyDescent="0.3">
      <c r="A24" s="431" t="s">
        <v>137</v>
      </c>
      <c r="B24" s="431">
        <v>21</v>
      </c>
      <c r="C24" s="431" t="s">
        <v>28</v>
      </c>
      <c r="D24" s="435">
        <v>21</v>
      </c>
      <c r="E24" s="468"/>
      <c r="F24" s="432">
        <v>1066</v>
      </c>
      <c r="G24" s="432">
        <v>5</v>
      </c>
      <c r="H24" s="433">
        <v>213.2</v>
      </c>
      <c r="I24" s="473"/>
      <c r="J24" s="473"/>
      <c r="K24" s="439">
        <v>235</v>
      </c>
      <c r="L24" s="445">
        <v>657</v>
      </c>
      <c r="M24" s="456"/>
      <c r="N24" s="454">
        <v>219</v>
      </c>
      <c r="O24" s="454">
        <v>203</v>
      </c>
      <c r="P24" s="454">
        <v>235</v>
      </c>
      <c r="Q24" s="454">
        <v>189</v>
      </c>
      <c r="R24" s="454">
        <v>220</v>
      </c>
      <c r="S24" s="434">
        <v>1066</v>
      </c>
      <c r="T24" s="464"/>
      <c r="U24" s="464"/>
      <c r="V24" s="464"/>
      <c r="W24" s="464"/>
      <c r="X24" s="464"/>
      <c r="Y24" s="464"/>
      <c r="Z24" s="440"/>
      <c r="AA24" s="443"/>
      <c r="AB24" s="443"/>
      <c r="AC24" s="443"/>
      <c r="AD24" s="443"/>
      <c r="AE24" s="443"/>
      <c r="AF24" s="443"/>
      <c r="AG24" s="443"/>
      <c r="AH24" s="443"/>
    </row>
    <row r="25" spans="1:34" x14ac:dyDescent="0.3">
      <c r="A25" s="431" t="s">
        <v>296</v>
      </c>
      <c r="B25" s="431">
        <v>21</v>
      </c>
      <c r="C25" s="431" t="s">
        <v>28</v>
      </c>
      <c r="D25" s="435">
        <v>22</v>
      </c>
      <c r="E25" s="468"/>
      <c r="F25" s="432">
        <v>1061</v>
      </c>
      <c r="G25" s="432">
        <v>5</v>
      </c>
      <c r="H25" s="433">
        <v>212.2</v>
      </c>
      <c r="I25" s="473"/>
      <c r="J25" s="473"/>
      <c r="K25" s="439">
        <v>257</v>
      </c>
      <c r="L25" s="445">
        <v>590</v>
      </c>
      <c r="M25" s="456"/>
      <c r="N25" s="454">
        <v>194</v>
      </c>
      <c r="O25" s="454">
        <v>193</v>
      </c>
      <c r="P25" s="453">
        <v>203</v>
      </c>
      <c r="Q25" s="454">
        <v>257</v>
      </c>
      <c r="R25" s="454">
        <v>214</v>
      </c>
      <c r="S25" s="434">
        <v>1061</v>
      </c>
      <c r="T25" s="464"/>
      <c r="U25" s="464"/>
      <c r="V25" s="464"/>
      <c r="W25" s="464"/>
      <c r="X25" s="464"/>
      <c r="Y25" s="464"/>
      <c r="Z25" s="440"/>
      <c r="AA25" s="443"/>
      <c r="AB25" s="443"/>
      <c r="AC25" s="443"/>
      <c r="AD25" s="443"/>
      <c r="AE25" s="443"/>
      <c r="AF25" s="443"/>
      <c r="AG25" s="443"/>
      <c r="AH25" s="443"/>
    </row>
    <row r="26" spans="1:34" x14ac:dyDescent="0.3">
      <c r="A26" s="431" t="s">
        <v>184</v>
      </c>
      <c r="B26" s="431">
        <v>21</v>
      </c>
      <c r="C26" s="431" t="s">
        <v>28</v>
      </c>
      <c r="D26" s="435">
        <v>23</v>
      </c>
      <c r="E26" s="468"/>
      <c r="F26" s="432">
        <v>1060</v>
      </c>
      <c r="G26" s="432">
        <v>5</v>
      </c>
      <c r="H26" s="433">
        <v>212</v>
      </c>
      <c r="I26" s="473"/>
      <c r="J26" s="473"/>
      <c r="K26" s="439">
        <v>262</v>
      </c>
      <c r="L26" s="445">
        <v>674</v>
      </c>
      <c r="M26" s="456"/>
      <c r="N26" s="454">
        <v>201</v>
      </c>
      <c r="O26" s="454">
        <v>262</v>
      </c>
      <c r="P26" s="453">
        <v>211</v>
      </c>
      <c r="Q26" s="454">
        <v>201</v>
      </c>
      <c r="R26" s="454">
        <v>185</v>
      </c>
      <c r="S26" s="434">
        <v>1060</v>
      </c>
      <c r="T26" s="464"/>
      <c r="U26" s="464"/>
      <c r="V26" s="464"/>
      <c r="W26" s="464"/>
      <c r="X26" s="464"/>
      <c r="Y26" s="464"/>
      <c r="Z26" s="440"/>
      <c r="AA26" s="443"/>
      <c r="AB26" s="443"/>
      <c r="AC26" s="443"/>
      <c r="AD26" s="443"/>
      <c r="AE26" s="443"/>
      <c r="AF26" s="443"/>
      <c r="AG26" s="443"/>
      <c r="AH26" s="443"/>
    </row>
    <row r="27" spans="1:34" x14ac:dyDescent="0.3">
      <c r="A27" s="431" t="s">
        <v>668</v>
      </c>
      <c r="B27" s="431">
        <v>21</v>
      </c>
      <c r="C27" s="431" t="s">
        <v>28</v>
      </c>
      <c r="D27" s="435">
        <v>24</v>
      </c>
      <c r="E27" s="468"/>
      <c r="F27" s="432">
        <v>1057</v>
      </c>
      <c r="G27" s="432">
        <v>5</v>
      </c>
      <c r="H27" s="433">
        <v>211.4</v>
      </c>
      <c r="I27" s="473"/>
      <c r="J27" s="473"/>
      <c r="K27" s="439">
        <v>254</v>
      </c>
      <c r="L27" s="445">
        <v>590</v>
      </c>
      <c r="M27" s="456"/>
      <c r="N27" s="454">
        <v>166</v>
      </c>
      <c r="O27" s="454">
        <v>223</v>
      </c>
      <c r="P27" s="453">
        <v>201</v>
      </c>
      <c r="Q27" s="454">
        <v>254</v>
      </c>
      <c r="R27" s="454">
        <v>213</v>
      </c>
      <c r="S27" s="434">
        <v>1057</v>
      </c>
      <c r="T27" s="464"/>
      <c r="U27" s="464"/>
      <c r="V27" s="464"/>
      <c r="W27" s="464"/>
      <c r="X27" s="464"/>
      <c r="Y27" s="464"/>
      <c r="Z27" s="440"/>
      <c r="AA27" s="443"/>
      <c r="AB27" s="443"/>
      <c r="AC27" s="443"/>
      <c r="AD27" s="443"/>
      <c r="AE27" s="443"/>
      <c r="AF27" s="443"/>
      <c r="AG27" s="443"/>
      <c r="AH27" s="443"/>
    </row>
    <row r="28" spans="1:34" x14ac:dyDescent="0.3">
      <c r="A28" s="431" t="s">
        <v>191</v>
      </c>
      <c r="B28" s="431">
        <v>21</v>
      </c>
      <c r="C28" s="431" t="s">
        <v>28</v>
      </c>
      <c r="D28" s="435">
        <v>25</v>
      </c>
      <c r="E28" s="468"/>
      <c r="F28" s="432">
        <v>1048</v>
      </c>
      <c r="G28" s="432">
        <v>5</v>
      </c>
      <c r="H28" s="433">
        <v>209.6</v>
      </c>
      <c r="I28" s="473"/>
      <c r="J28" s="473"/>
      <c r="K28" s="439">
        <v>266</v>
      </c>
      <c r="L28" s="445">
        <v>656</v>
      </c>
      <c r="M28" s="456" t="s">
        <v>361</v>
      </c>
      <c r="N28" s="454">
        <v>222</v>
      </c>
      <c r="O28" s="454">
        <v>168</v>
      </c>
      <c r="P28" s="453">
        <v>266</v>
      </c>
      <c r="Q28" s="454">
        <v>222</v>
      </c>
      <c r="R28" s="454">
        <v>170</v>
      </c>
      <c r="S28" s="434">
        <v>1048</v>
      </c>
      <c r="T28" s="464"/>
      <c r="U28" s="464"/>
      <c r="V28" s="464"/>
      <c r="W28" s="464"/>
      <c r="X28" s="464"/>
      <c r="Y28" s="464"/>
      <c r="Z28" s="440"/>
      <c r="AA28" s="443"/>
      <c r="AB28" s="443"/>
      <c r="AC28" s="443"/>
      <c r="AD28" s="443"/>
      <c r="AE28" s="443"/>
      <c r="AF28" s="443"/>
      <c r="AG28" s="443"/>
      <c r="AH28" s="443"/>
    </row>
    <row r="29" spans="1:34" x14ac:dyDescent="0.3">
      <c r="A29" s="431" t="s">
        <v>706</v>
      </c>
      <c r="B29" s="431">
        <v>21</v>
      </c>
      <c r="C29" s="431" t="s">
        <v>28</v>
      </c>
      <c r="D29" s="435">
        <v>26</v>
      </c>
      <c r="E29" s="468"/>
      <c r="F29" s="432">
        <v>1047</v>
      </c>
      <c r="G29" s="432">
        <v>5</v>
      </c>
      <c r="H29" s="433">
        <v>209.4</v>
      </c>
      <c r="I29" s="473"/>
      <c r="J29" s="473"/>
      <c r="K29" s="439">
        <v>223</v>
      </c>
      <c r="L29" s="445">
        <v>612</v>
      </c>
      <c r="M29" s="456"/>
      <c r="N29" s="454">
        <v>203</v>
      </c>
      <c r="O29" s="454">
        <v>212</v>
      </c>
      <c r="P29" s="453">
        <v>197</v>
      </c>
      <c r="Q29" s="454">
        <v>212</v>
      </c>
      <c r="R29" s="454">
        <v>223</v>
      </c>
      <c r="S29" s="434">
        <v>1047</v>
      </c>
      <c r="T29" s="464"/>
      <c r="U29" s="464"/>
      <c r="V29" s="464"/>
      <c r="W29" s="464"/>
      <c r="X29" s="464"/>
      <c r="Y29" s="464"/>
      <c r="Z29" s="440"/>
      <c r="AA29" s="443"/>
      <c r="AB29" s="443"/>
      <c r="AC29" s="443"/>
      <c r="AD29" s="443"/>
      <c r="AE29" s="443"/>
      <c r="AF29" s="443"/>
      <c r="AG29" s="443"/>
      <c r="AH29" s="443"/>
    </row>
    <row r="30" spans="1:34" x14ac:dyDescent="0.3">
      <c r="A30" s="431" t="s">
        <v>745</v>
      </c>
      <c r="B30" s="431">
        <v>21</v>
      </c>
      <c r="C30" s="431" t="s">
        <v>28</v>
      </c>
      <c r="D30" s="435">
        <v>27</v>
      </c>
      <c r="E30" s="468"/>
      <c r="F30" s="432">
        <v>1033</v>
      </c>
      <c r="G30" s="432">
        <v>5</v>
      </c>
      <c r="H30" s="433">
        <v>206.6</v>
      </c>
      <c r="I30" s="473"/>
      <c r="J30" s="473"/>
      <c r="K30" s="439">
        <v>268</v>
      </c>
      <c r="L30" s="445">
        <v>679</v>
      </c>
      <c r="M30" s="456"/>
      <c r="N30" s="454">
        <v>227</v>
      </c>
      <c r="O30" s="454">
        <v>268</v>
      </c>
      <c r="P30" s="453">
        <v>184</v>
      </c>
      <c r="Q30" s="454">
        <v>193</v>
      </c>
      <c r="R30" s="454">
        <v>161</v>
      </c>
      <c r="S30" s="434">
        <v>1033</v>
      </c>
      <c r="T30" s="464"/>
      <c r="U30" s="464"/>
      <c r="V30" s="464"/>
      <c r="W30" s="464"/>
      <c r="X30" s="464"/>
      <c r="Y30" s="464"/>
      <c r="Z30" s="440"/>
      <c r="AA30" s="443"/>
      <c r="AB30" s="443"/>
      <c r="AC30" s="443"/>
      <c r="AD30" s="443"/>
      <c r="AE30" s="443"/>
      <c r="AF30" s="443"/>
      <c r="AG30" s="443"/>
      <c r="AH30" s="443"/>
    </row>
    <row r="31" spans="1:34" x14ac:dyDescent="0.3">
      <c r="A31" s="431" t="s">
        <v>205</v>
      </c>
      <c r="B31" s="431">
        <v>21</v>
      </c>
      <c r="C31" s="431" t="s">
        <v>28</v>
      </c>
      <c r="D31" s="435">
        <v>28</v>
      </c>
      <c r="E31" s="468"/>
      <c r="F31" s="432">
        <v>1028</v>
      </c>
      <c r="G31" s="432">
        <v>5</v>
      </c>
      <c r="H31" s="433">
        <v>205.6</v>
      </c>
      <c r="I31" s="473"/>
      <c r="J31" s="473"/>
      <c r="K31" s="439">
        <v>256</v>
      </c>
      <c r="L31" s="445">
        <v>680</v>
      </c>
      <c r="M31" s="456"/>
      <c r="N31" s="454">
        <v>201</v>
      </c>
      <c r="O31" s="454">
        <v>223</v>
      </c>
      <c r="P31" s="453">
        <v>256</v>
      </c>
      <c r="Q31" s="454">
        <v>187</v>
      </c>
      <c r="R31" s="454">
        <v>161</v>
      </c>
      <c r="S31" s="434">
        <v>1028</v>
      </c>
      <c r="T31" s="464"/>
      <c r="U31" s="464"/>
      <c r="V31" s="464"/>
      <c r="W31" s="464"/>
      <c r="X31" s="464"/>
      <c r="Y31" s="464"/>
      <c r="Z31" s="440"/>
      <c r="AA31" s="443"/>
      <c r="AB31" s="443"/>
      <c r="AC31" s="443"/>
      <c r="AD31" s="443"/>
      <c r="AE31" s="443"/>
      <c r="AF31" s="443"/>
      <c r="AG31" s="443"/>
      <c r="AH31" s="443"/>
    </row>
    <row r="32" spans="1:34" x14ac:dyDescent="0.3">
      <c r="A32" s="431" t="s">
        <v>269</v>
      </c>
      <c r="B32" s="431">
        <v>21</v>
      </c>
      <c r="C32" s="431" t="s">
        <v>28</v>
      </c>
      <c r="D32" s="435">
        <v>29</v>
      </c>
      <c r="E32" s="468"/>
      <c r="F32" s="432">
        <v>1015</v>
      </c>
      <c r="G32" s="432">
        <v>5</v>
      </c>
      <c r="H32" s="433">
        <v>203</v>
      </c>
      <c r="I32" s="473"/>
      <c r="J32" s="473"/>
      <c r="K32" s="439">
        <v>279</v>
      </c>
      <c r="L32" s="445">
        <v>643</v>
      </c>
      <c r="M32" s="456"/>
      <c r="N32" s="454">
        <v>164</v>
      </c>
      <c r="O32" s="454">
        <v>279</v>
      </c>
      <c r="P32" s="453">
        <v>200</v>
      </c>
      <c r="Q32" s="454">
        <v>172</v>
      </c>
      <c r="R32" s="454">
        <v>200</v>
      </c>
      <c r="S32" s="434">
        <v>1015</v>
      </c>
      <c r="T32" s="443"/>
      <c r="U32" s="443"/>
      <c r="V32" s="443"/>
      <c r="W32" s="443"/>
      <c r="X32" s="443"/>
      <c r="Y32" s="443"/>
      <c r="Z32" s="428"/>
      <c r="AA32" s="443"/>
      <c r="AB32" s="443"/>
      <c r="AC32" s="443"/>
      <c r="AD32" s="443"/>
      <c r="AE32" s="443"/>
      <c r="AF32" s="443"/>
      <c r="AG32" s="443"/>
      <c r="AH32" s="443"/>
    </row>
    <row r="33" spans="1:34" x14ac:dyDescent="0.3">
      <c r="A33" s="431" t="s">
        <v>203</v>
      </c>
      <c r="B33" s="431">
        <v>21</v>
      </c>
      <c r="C33" s="431" t="s">
        <v>28</v>
      </c>
      <c r="D33" s="435">
        <v>30</v>
      </c>
      <c r="E33" s="468"/>
      <c r="F33" s="432">
        <v>1007</v>
      </c>
      <c r="G33" s="432">
        <v>5</v>
      </c>
      <c r="H33" s="433">
        <v>201.4</v>
      </c>
      <c r="I33" s="473"/>
      <c r="J33" s="473"/>
      <c r="K33" s="439">
        <v>234</v>
      </c>
      <c r="L33" s="445">
        <v>550</v>
      </c>
      <c r="M33" s="456"/>
      <c r="N33" s="454">
        <v>193</v>
      </c>
      <c r="O33" s="454">
        <v>153</v>
      </c>
      <c r="P33" s="453">
        <v>204</v>
      </c>
      <c r="Q33" s="454">
        <v>234</v>
      </c>
      <c r="R33" s="454">
        <v>223</v>
      </c>
      <c r="S33" s="434">
        <v>1007</v>
      </c>
      <c r="T33" s="476"/>
      <c r="U33" s="476"/>
      <c r="V33" s="476"/>
      <c r="W33" s="476"/>
      <c r="X33" s="476"/>
      <c r="Y33" s="476"/>
      <c r="Z33" s="476"/>
      <c r="AA33" s="476"/>
      <c r="AB33" s="476"/>
      <c r="AC33" s="476"/>
      <c r="AD33" s="476"/>
      <c r="AE33" s="476"/>
      <c r="AF33" s="476"/>
      <c r="AG33" s="476"/>
      <c r="AH33" s="476"/>
    </row>
    <row r="34" spans="1:34" x14ac:dyDescent="0.3">
      <c r="A34" s="431" t="s">
        <v>219</v>
      </c>
      <c r="B34" s="431">
        <v>21</v>
      </c>
      <c r="C34" s="431" t="s">
        <v>28</v>
      </c>
      <c r="D34" s="435">
        <v>31</v>
      </c>
      <c r="E34" s="468"/>
      <c r="F34" s="432">
        <v>1000</v>
      </c>
      <c r="G34" s="432">
        <v>5</v>
      </c>
      <c r="H34" s="433">
        <v>200</v>
      </c>
      <c r="I34" s="473"/>
      <c r="J34" s="473"/>
      <c r="K34" s="439">
        <v>214</v>
      </c>
      <c r="L34" s="445">
        <v>581</v>
      </c>
      <c r="M34" s="456"/>
      <c r="N34" s="454">
        <v>193</v>
      </c>
      <c r="O34" s="454">
        <v>202</v>
      </c>
      <c r="P34" s="453">
        <v>186</v>
      </c>
      <c r="Q34" s="454">
        <v>205</v>
      </c>
      <c r="R34" s="454">
        <v>214</v>
      </c>
      <c r="S34" s="434">
        <v>1000</v>
      </c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</row>
    <row r="35" spans="1:34" x14ac:dyDescent="0.3">
      <c r="A35" s="431" t="s">
        <v>746</v>
      </c>
      <c r="B35" s="431">
        <v>21</v>
      </c>
      <c r="C35" s="431" t="s">
        <v>28</v>
      </c>
      <c r="D35" s="435">
        <v>32</v>
      </c>
      <c r="E35" s="468"/>
      <c r="F35" s="432">
        <v>996</v>
      </c>
      <c r="G35" s="432">
        <v>5</v>
      </c>
      <c r="H35" s="433">
        <v>199.2</v>
      </c>
      <c r="I35" s="473"/>
      <c r="J35" s="473"/>
      <c r="K35" s="439">
        <v>223</v>
      </c>
      <c r="L35" s="445">
        <v>637</v>
      </c>
      <c r="M35" s="456"/>
      <c r="N35" s="454">
        <v>223</v>
      </c>
      <c r="O35" s="454">
        <v>193</v>
      </c>
      <c r="P35" s="453">
        <v>221</v>
      </c>
      <c r="Q35" s="454">
        <v>191</v>
      </c>
      <c r="R35" s="454">
        <v>168</v>
      </c>
      <c r="S35" s="434">
        <v>996</v>
      </c>
      <c r="T35" s="461"/>
      <c r="U35" s="461"/>
      <c r="V35" s="461"/>
      <c r="W35" s="461"/>
      <c r="X35" s="461"/>
      <c r="Y35" s="461"/>
      <c r="Z35" s="461"/>
      <c r="AA35" s="461"/>
      <c r="AB35" s="461"/>
      <c r="AC35" s="461"/>
      <c r="AD35" s="461"/>
      <c r="AE35" s="461"/>
      <c r="AF35" s="461"/>
      <c r="AG35" s="461"/>
      <c r="AH35" s="461"/>
    </row>
    <row r="36" spans="1:34" x14ac:dyDescent="0.3">
      <c r="A36" s="431" t="s">
        <v>246</v>
      </c>
      <c r="B36" s="431">
        <v>21</v>
      </c>
      <c r="C36" s="431" t="s">
        <v>28</v>
      </c>
      <c r="D36" s="435">
        <v>33</v>
      </c>
      <c r="E36" s="468"/>
      <c r="F36" s="432">
        <v>993</v>
      </c>
      <c r="G36" s="432">
        <v>5</v>
      </c>
      <c r="H36" s="433">
        <v>198.6</v>
      </c>
      <c r="I36" s="473"/>
      <c r="J36" s="473"/>
      <c r="K36" s="439">
        <v>236</v>
      </c>
      <c r="L36" s="445">
        <v>607</v>
      </c>
      <c r="M36" s="456"/>
      <c r="N36" s="454">
        <v>193</v>
      </c>
      <c r="O36" s="454">
        <v>178</v>
      </c>
      <c r="P36" s="453">
        <v>236</v>
      </c>
      <c r="Q36" s="454">
        <v>214</v>
      </c>
      <c r="R36" s="454">
        <v>172</v>
      </c>
      <c r="S36" s="434">
        <v>993</v>
      </c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</row>
    <row r="37" spans="1:34" x14ac:dyDescent="0.3">
      <c r="A37" s="431" t="s">
        <v>202</v>
      </c>
      <c r="B37" s="431">
        <v>21</v>
      </c>
      <c r="C37" s="431" t="s">
        <v>28</v>
      </c>
      <c r="D37" s="435">
        <v>34</v>
      </c>
      <c r="E37" s="468"/>
      <c r="F37" s="432">
        <v>987</v>
      </c>
      <c r="G37" s="432">
        <v>5</v>
      </c>
      <c r="H37" s="433">
        <v>197.4</v>
      </c>
      <c r="I37" s="473"/>
      <c r="J37" s="473"/>
      <c r="K37" s="439">
        <v>217</v>
      </c>
      <c r="L37" s="445">
        <v>608</v>
      </c>
      <c r="M37" s="456"/>
      <c r="N37" s="454">
        <v>209</v>
      </c>
      <c r="O37" s="454">
        <v>182</v>
      </c>
      <c r="P37" s="453">
        <v>217</v>
      </c>
      <c r="Q37" s="454">
        <v>181</v>
      </c>
      <c r="R37" s="454">
        <v>198</v>
      </c>
      <c r="S37" s="434">
        <v>987</v>
      </c>
      <c r="T37" s="461"/>
      <c r="U37" s="461"/>
      <c r="V37" s="461"/>
      <c r="W37" s="461"/>
      <c r="X37" s="461"/>
      <c r="Y37" s="461"/>
      <c r="Z37" s="461"/>
      <c r="AA37" s="461"/>
      <c r="AB37" s="461"/>
      <c r="AC37" s="461"/>
      <c r="AD37" s="461"/>
      <c r="AE37" s="461"/>
      <c r="AF37" s="461"/>
      <c r="AG37" s="461"/>
      <c r="AH37" s="461"/>
    </row>
    <row r="38" spans="1:34" x14ac:dyDescent="0.3">
      <c r="A38" s="483" t="s">
        <v>197</v>
      </c>
      <c r="B38" s="483">
        <v>21</v>
      </c>
      <c r="C38" s="483" t="s">
        <v>28</v>
      </c>
      <c r="D38" s="487">
        <v>35</v>
      </c>
      <c r="E38" s="468"/>
      <c r="F38" s="488">
        <v>979</v>
      </c>
      <c r="G38" s="488">
        <v>5</v>
      </c>
      <c r="H38" s="489">
        <v>195.8</v>
      </c>
      <c r="I38" s="473"/>
      <c r="J38" s="473"/>
      <c r="K38" s="484">
        <v>236</v>
      </c>
      <c r="L38" s="485">
        <v>623</v>
      </c>
      <c r="M38" s="497"/>
      <c r="N38" s="490">
        <v>236</v>
      </c>
      <c r="O38" s="490">
        <v>206</v>
      </c>
      <c r="P38" s="467">
        <v>181</v>
      </c>
      <c r="Q38" s="490">
        <v>196</v>
      </c>
      <c r="R38" s="490">
        <v>160</v>
      </c>
      <c r="S38" s="482">
        <v>979</v>
      </c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</row>
    <row r="39" spans="1:34" x14ac:dyDescent="0.3">
      <c r="A39" s="431" t="s">
        <v>263</v>
      </c>
      <c r="B39" s="431">
        <v>21</v>
      </c>
      <c r="C39" s="431" t="s">
        <v>28</v>
      </c>
      <c r="D39" s="435">
        <v>36</v>
      </c>
      <c r="E39" s="510"/>
      <c r="F39" s="432">
        <v>922</v>
      </c>
      <c r="G39" s="432">
        <v>5</v>
      </c>
      <c r="H39" s="433">
        <v>184.4</v>
      </c>
      <c r="I39" s="512"/>
      <c r="J39" s="512"/>
      <c r="K39" s="439">
        <v>216</v>
      </c>
      <c r="L39" s="445">
        <v>527</v>
      </c>
      <c r="M39" s="456"/>
      <c r="N39" s="454">
        <v>194</v>
      </c>
      <c r="O39" s="454">
        <v>171</v>
      </c>
      <c r="P39" s="453">
        <v>162</v>
      </c>
      <c r="Q39" s="454">
        <v>179</v>
      </c>
      <c r="R39" s="454">
        <v>216</v>
      </c>
      <c r="S39" s="434">
        <v>922</v>
      </c>
      <c r="T39" s="461"/>
      <c r="U39" s="461"/>
      <c r="V39" s="461"/>
      <c r="W39" s="461"/>
      <c r="X39" s="461"/>
      <c r="Y39" s="461"/>
      <c r="Z39" s="461"/>
      <c r="AA39" s="461"/>
      <c r="AB39" s="461"/>
      <c r="AC39" s="461"/>
      <c r="AD39" s="461"/>
      <c r="AE39" s="461"/>
      <c r="AF39" s="461"/>
      <c r="AG39" s="461"/>
      <c r="AH39" s="461"/>
    </row>
    <row r="40" spans="1:34" x14ac:dyDescent="0.3">
      <c r="A40" s="461"/>
      <c r="B40" s="461"/>
      <c r="C40" s="461"/>
      <c r="D40" s="461"/>
      <c r="E40" s="461"/>
      <c r="F40" s="498">
        <v>50008</v>
      </c>
      <c r="G40" s="498">
        <v>230</v>
      </c>
      <c r="H40" s="499">
        <v>217.42608695652174</v>
      </c>
      <c r="I40" s="461"/>
      <c r="J40" s="461"/>
      <c r="K40" s="461"/>
      <c r="L40" s="461"/>
      <c r="M40" s="461"/>
      <c r="N40" s="461">
        <f>AVERAGE(N4:N39)</f>
        <v>214.41666666666666</v>
      </c>
      <c r="O40" s="509">
        <f t="shared" ref="O40:X40" si="0">AVERAGE(O4:O39)</f>
        <v>221.22222222222223</v>
      </c>
      <c r="P40" s="509">
        <f t="shared" si="0"/>
        <v>219.69444444444446</v>
      </c>
      <c r="Q40" s="509">
        <f t="shared" si="0"/>
        <v>217</v>
      </c>
      <c r="R40" s="509">
        <f t="shared" si="0"/>
        <v>212.63888888888889</v>
      </c>
      <c r="S40" s="461"/>
      <c r="T40" s="509">
        <f t="shared" si="0"/>
        <v>225.42857142857142</v>
      </c>
      <c r="U40" s="461"/>
      <c r="V40" s="509">
        <f t="shared" si="0"/>
        <v>214.28571428571428</v>
      </c>
      <c r="W40" s="461"/>
      <c r="X40" s="509">
        <f t="shared" si="0"/>
        <v>217.07142857142858</v>
      </c>
      <c r="Y40" s="461"/>
      <c r="Z40" s="461"/>
      <c r="AA40" s="509">
        <f>AVERAGE(AA4:AA39)</f>
        <v>232</v>
      </c>
      <c r="AB40" s="461"/>
      <c r="AC40" s="509">
        <f>AVERAGE(AC4:AC39)</f>
        <v>211.5</v>
      </c>
      <c r="AD40" s="461"/>
      <c r="AE40" s="509">
        <f>AVERAGE(AE4:AE39)</f>
        <v>225</v>
      </c>
      <c r="AF40" s="461"/>
      <c r="AG40" s="509">
        <f>AVERAGE(AG4:AG39)</f>
        <v>208.5</v>
      </c>
      <c r="AH40" s="461"/>
    </row>
    <row r="41" spans="1:34" x14ac:dyDescent="0.3">
      <c r="A41" s="461"/>
      <c r="B41" s="461"/>
      <c r="C41" s="461"/>
      <c r="D41" s="461"/>
      <c r="E41" s="461"/>
      <c r="F41" s="461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61"/>
      <c r="AB41" s="461"/>
      <c r="AC41" s="461"/>
      <c r="AD41" s="461"/>
      <c r="AE41" s="461"/>
      <c r="AF41" s="461"/>
      <c r="AG41" s="461"/>
      <c r="AH41" s="461"/>
    </row>
    <row r="42" spans="1:34" x14ac:dyDescent="0.3">
      <c r="A42" s="587" t="s">
        <v>59</v>
      </c>
      <c r="B42" s="587"/>
      <c r="C42" s="587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587"/>
    </row>
    <row r="43" spans="1:34" x14ac:dyDescent="0.3">
      <c r="A43" s="587"/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</row>
    <row r="44" spans="1:34" x14ac:dyDescent="0.3">
      <c r="A44" s="434" t="s">
        <v>0</v>
      </c>
      <c r="B44" s="434"/>
      <c r="C44" s="434"/>
      <c r="D44" s="434" t="s">
        <v>2</v>
      </c>
      <c r="E44" s="442">
        <v>635</v>
      </c>
      <c r="F44" s="435" t="s">
        <v>4</v>
      </c>
      <c r="G44" s="434" t="s">
        <v>5</v>
      </c>
      <c r="H44" s="434" t="s">
        <v>6</v>
      </c>
      <c r="I44" s="429" t="s">
        <v>23</v>
      </c>
      <c r="J44" s="429" t="s">
        <v>24</v>
      </c>
      <c r="K44" s="429" t="s">
        <v>25</v>
      </c>
      <c r="L44" s="429" t="s">
        <v>26</v>
      </c>
      <c r="M44" s="434" t="s">
        <v>9</v>
      </c>
      <c r="N44" s="434">
        <v>1</v>
      </c>
      <c r="O44" s="434">
        <v>2</v>
      </c>
      <c r="P44" s="434">
        <v>3</v>
      </c>
      <c r="Q44" s="434">
        <v>4</v>
      </c>
      <c r="R44" s="434">
        <v>5</v>
      </c>
      <c r="S44" s="434" t="s">
        <v>8</v>
      </c>
      <c r="T44" s="434">
        <v>6</v>
      </c>
      <c r="U44" s="434" t="s">
        <v>7</v>
      </c>
      <c r="V44" s="434">
        <v>7</v>
      </c>
      <c r="W44" s="434" t="s">
        <v>7</v>
      </c>
      <c r="X44" s="434">
        <v>8</v>
      </c>
      <c r="Y44" s="434" t="s">
        <v>7</v>
      </c>
      <c r="Z44" s="434" t="s">
        <v>8</v>
      </c>
      <c r="AA44" s="434">
        <v>9</v>
      </c>
      <c r="AB44" s="434"/>
      <c r="AC44" s="434">
        <v>10</v>
      </c>
      <c r="AD44" s="434"/>
      <c r="AE44" s="434">
        <v>11</v>
      </c>
      <c r="AF44" s="434"/>
      <c r="AG44" s="434">
        <v>12</v>
      </c>
      <c r="AH44" s="434"/>
    </row>
    <row r="45" spans="1:34" x14ac:dyDescent="0.3">
      <c r="A45" s="431" t="s">
        <v>554</v>
      </c>
      <c r="B45" s="431">
        <v>21</v>
      </c>
      <c r="C45" s="431" t="s">
        <v>28</v>
      </c>
      <c r="D45" s="434">
        <v>1</v>
      </c>
      <c r="E45" s="477">
        <v>200</v>
      </c>
      <c r="F45" s="435">
        <v>1775</v>
      </c>
      <c r="G45" s="434">
        <v>9</v>
      </c>
      <c r="H45" s="437">
        <v>197.22222222222223</v>
      </c>
      <c r="I45" s="457">
        <v>4</v>
      </c>
      <c r="J45" s="457">
        <v>0</v>
      </c>
      <c r="K45" s="439">
        <v>247</v>
      </c>
      <c r="L45" s="445">
        <v>604</v>
      </c>
      <c r="M45" s="458">
        <v>42</v>
      </c>
      <c r="N45" s="445">
        <v>225</v>
      </c>
      <c r="O45" s="445">
        <v>213</v>
      </c>
      <c r="P45" s="445">
        <v>132</v>
      </c>
      <c r="Q45" s="445">
        <v>211</v>
      </c>
      <c r="R45" s="445">
        <v>143</v>
      </c>
      <c r="S45" s="434">
        <v>1134</v>
      </c>
      <c r="T45" s="445">
        <v>202</v>
      </c>
      <c r="U45" s="445">
        <v>30</v>
      </c>
      <c r="V45" s="445">
        <v>204</v>
      </c>
      <c r="W45" s="445">
        <v>30</v>
      </c>
      <c r="X45" s="445">
        <v>198</v>
      </c>
      <c r="Y45" s="445">
        <v>30</v>
      </c>
      <c r="Z45" s="434">
        <v>1954</v>
      </c>
      <c r="AA45" s="450"/>
      <c r="AB45" s="450"/>
      <c r="AC45" s="450"/>
      <c r="AD45" s="450"/>
      <c r="AE45" s="445"/>
      <c r="AF45" s="450"/>
      <c r="AG45" s="445">
        <v>247</v>
      </c>
      <c r="AH45" s="450" t="s">
        <v>23</v>
      </c>
    </row>
    <row r="46" spans="1:34" x14ac:dyDescent="0.3">
      <c r="A46" s="431" t="s">
        <v>747</v>
      </c>
      <c r="B46" s="431">
        <v>21</v>
      </c>
      <c r="C46" s="431" t="s">
        <v>28</v>
      </c>
      <c r="D46" s="434">
        <v>2</v>
      </c>
      <c r="E46" s="481">
        <v>125</v>
      </c>
      <c r="F46" s="435">
        <v>2277</v>
      </c>
      <c r="G46" s="434">
        <v>12</v>
      </c>
      <c r="H46" s="437">
        <v>189.75</v>
      </c>
      <c r="I46" s="457">
        <v>5</v>
      </c>
      <c r="J46" s="457">
        <v>2</v>
      </c>
      <c r="K46" s="439">
        <v>260</v>
      </c>
      <c r="L46" s="445">
        <v>594</v>
      </c>
      <c r="M46" s="458">
        <v>38</v>
      </c>
      <c r="N46" s="445">
        <v>165</v>
      </c>
      <c r="O46" s="445">
        <v>260</v>
      </c>
      <c r="P46" s="445">
        <v>169</v>
      </c>
      <c r="Q46" s="445">
        <v>178</v>
      </c>
      <c r="R46" s="445">
        <v>207</v>
      </c>
      <c r="S46" s="434">
        <v>1169</v>
      </c>
      <c r="T46" s="445">
        <v>185</v>
      </c>
      <c r="U46" s="445">
        <v>30</v>
      </c>
      <c r="V46" s="445">
        <v>187</v>
      </c>
      <c r="W46" s="445">
        <v>30</v>
      </c>
      <c r="X46" s="445">
        <v>181</v>
      </c>
      <c r="Y46" s="445">
        <v>0</v>
      </c>
      <c r="Z46" s="434">
        <v>1896</v>
      </c>
      <c r="AA46" s="450">
        <v>173</v>
      </c>
      <c r="AB46" s="450" t="s">
        <v>23</v>
      </c>
      <c r="AC46" s="450">
        <v>190</v>
      </c>
      <c r="AD46" s="450" t="s">
        <v>23</v>
      </c>
      <c r="AE46" s="445">
        <v>184</v>
      </c>
      <c r="AF46" s="450" t="s">
        <v>23</v>
      </c>
      <c r="AG46" s="445">
        <v>198</v>
      </c>
      <c r="AH46" s="450" t="s">
        <v>24</v>
      </c>
    </row>
    <row r="47" spans="1:34" x14ac:dyDescent="0.3">
      <c r="A47" s="431" t="s">
        <v>748</v>
      </c>
      <c r="B47" s="431">
        <v>21</v>
      </c>
      <c r="C47" s="431" t="s">
        <v>28</v>
      </c>
      <c r="D47" s="434">
        <v>3</v>
      </c>
      <c r="E47" s="477">
        <v>90</v>
      </c>
      <c r="F47" s="435">
        <v>1604</v>
      </c>
      <c r="G47" s="434">
        <v>9</v>
      </c>
      <c r="H47" s="437">
        <v>178.22222222222223</v>
      </c>
      <c r="I47" s="457">
        <v>2</v>
      </c>
      <c r="J47" s="457">
        <v>2</v>
      </c>
      <c r="K47" s="439">
        <v>202</v>
      </c>
      <c r="L47" s="445">
        <v>553</v>
      </c>
      <c r="M47" s="458">
        <v>51</v>
      </c>
      <c r="N47" s="445">
        <v>191</v>
      </c>
      <c r="O47" s="445">
        <v>179</v>
      </c>
      <c r="P47" s="445">
        <v>183</v>
      </c>
      <c r="Q47" s="445">
        <v>202</v>
      </c>
      <c r="R47" s="445">
        <v>162</v>
      </c>
      <c r="S47" s="434">
        <v>1172</v>
      </c>
      <c r="T47" s="444">
        <v>178</v>
      </c>
      <c r="U47" s="444">
        <v>30</v>
      </c>
      <c r="V47" s="444">
        <v>190</v>
      </c>
      <c r="W47" s="444">
        <v>0</v>
      </c>
      <c r="X47" s="444">
        <v>161</v>
      </c>
      <c r="Y47" s="444">
        <v>30</v>
      </c>
      <c r="Z47" s="434">
        <v>1914</v>
      </c>
      <c r="AA47" s="445"/>
      <c r="AB47" s="450"/>
      <c r="AC47" s="445"/>
      <c r="AD47" s="445"/>
      <c r="AE47" s="445">
        <v>158</v>
      </c>
      <c r="AF47" s="450" t="s">
        <v>24</v>
      </c>
      <c r="AG47" s="447"/>
      <c r="AH47" s="447"/>
    </row>
    <row r="48" spans="1:34" x14ac:dyDescent="0.3">
      <c r="A48" s="431" t="s">
        <v>151</v>
      </c>
      <c r="B48" s="431">
        <v>21</v>
      </c>
      <c r="C48" s="431" t="s">
        <v>28</v>
      </c>
      <c r="D48" s="434">
        <v>4</v>
      </c>
      <c r="E48" s="478">
        <v>70</v>
      </c>
      <c r="F48" s="435">
        <v>1565</v>
      </c>
      <c r="G48" s="434">
        <v>9</v>
      </c>
      <c r="H48" s="437">
        <v>173.88888888888889</v>
      </c>
      <c r="I48" s="457">
        <v>3</v>
      </c>
      <c r="J48" s="457">
        <v>1</v>
      </c>
      <c r="K48" s="439">
        <v>233</v>
      </c>
      <c r="L48" s="445">
        <v>580</v>
      </c>
      <c r="M48" s="458">
        <v>49</v>
      </c>
      <c r="N48" s="444">
        <v>189</v>
      </c>
      <c r="O48" s="444">
        <v>233</v>
      </c>
      <c r="P48" s="444">
        <v>158</v>
      </c>
      <c r="Q48" s="444">
        <v>148</v>
      </c>
      <c r="R48" s="444">
        <v>183</v>
      </c>
      <c r="S48" s="434">
        <v>1156</v>
      </c>
      <c r="T48" s="445">
        <v>122</v>
      </c>
      <c r="U48" s="445">
        <v>30</v>
      </c>
      <c r="V48" s="445">
        <v>194</v>
      </c>
      <c r="W48" s="445">
        <v>30</v>
      </c>
      <c r="X48" s="445">
        <v>199</v>
      </c>
      <c r="Y48" s="445">
        <v>30</v>
      </c>
      <c r="Z48" s="434">
        <v>1908</v>
      </c>
      <c r="AA48" s="445"/>
      <c r="AB48" s="450"/>
      <c r="AC48" s="445">
        <v>139</v>
      </c>
      <c r="AD48" s="450" t="s">
        <v>24</v>
      </c>
      <c r="AE48" s="447"/>
      <c r="AF48" s="447"/>
      <c r="AG48" s="447"/>
      <c r="AH48" s="447"/>
    </row>
    <row r="49" spans="1:34" x14ac:dyDescent="0.3">
      <c r="A49" s="431" t="s">
        <v>113</v>
      </c>
      <c r="B49" s="431">
        <v>21</v>
      </c>
      <c r="C49" s="431" t="s">
        <v>28</v>
      </c>
      <c r="D49" s="434">
        <v>5</v>
      </c>
      <c r="E49" s="478">
        <v>45</v>
      </c>
      <c r="F49" s="435">
        <v>1894</v>
      </c>
      <c r="G49" s="434">
        <v>9</v>
      </c>
      <c r="H49" s="437">
        <v>210.44444444444446</v>
      </c>
      <c r="I49" s="457">
        <v>3</v>
      </c>
      <c r="J49" s="457">
        <v>1</v>
      </c>
      <c r="K49" s="439">
        <v>264</v>
      </c>
      <c r="L49" s="445">
        <v>665</v>
      </c>
      <c r="M49" s="458">
        <v>11</v>
      </c>
      <c r="N49" s="445">
        <v>264</v>
      </c>
      <c r="O49" s="445">
        <v>210</v>
      </c>
      <c r="P49" s="445">
        <v>191</v>
      </c>
      <c r="Q49" s="445">
        <v>207</v>
      </c>
      <c r="R49" s="445">
        <v>200</v>
      </c>
      <c r="S49" s="434">
        <v>1127</v>
      </c>
      <c r="T49" s="445">
        <v>220</v>
      </c>
      <c r="U49" s="445">
        <v>30</v>
      </c>
      <c r="V49" s="445">
        <v>212</v>
      </c>
      <c r="W49" s="445">
        <v>30</v>
      </c>
      <c r="X49" s="445">
        <v>202</v>
      </c>
      <c r="Y49" s="445">
        <v>30</v>
      </c>
      <c r="Z49" s="434">
        <v>1884</v>
      </c>
      <c r="AA49" s="445">
        <v>188</v>
      </c>
      <c r="AB49" s="450" t="s">
        <v>24</v>
      </c>
      <c r="AC49" s="447"/>
      <c r="AD49" s="447"/>
      <c r="AE49" s="447"/>
      <c r="AF49" s="447"/>
      <c r="AG49" s="447"/>
      <c r="AH49" s="447"/>
    </row>
    <row r="50" spans="1:34" x14ac:dyDescent="0.3">
      <c r="A50" s="436" t="s">
        <v>255</v>
      </c>
      <c r="B50" s="431">
        <v>21</v>
      </c>
      <c r="C50" s="431" t="s">
        <v>28</v>
      </c>
      <c r="D50" s="434">
        <v>6</v>
      </c>
      <c r="E50" s="478">
        <v>40</v>
      </c>
      <c r="F50" s="435">
        <v>1472</v>
      </c>
      <c r="G50" s="434">
        <v>8</v>
      </c>
      <c r="H50" s="437">
        <v>184</v>
      </c>
      <c r="I50" s="457">
        <v>2</v>
      </c>
      <c r="J50" s="457">
        <v>1</v>
      </c>
      <c r="K50" s="439">
        <v>210</v>
      </c>
      <c r="L50" s="445">
        <v>528</v>
      </c>
      <c r="M50" s="459">
        <v>42</v>
      </c>
      <c r="N50" s="446">
        <v>204</v>
      </c>
      <c r="O50" s="446">
        <v>162</v>
      </c>
      <c r="P50" s="446">
        <v>159</v>
      </c>
      <c r="Q50" s="446">
        <v>209</v>
      </c>
      <c r="R50" s="446">
        <v>210</v>
      </c>
      <c r="S50" s="434">
        <v>1154</v>
      </c>
      <c r="T50" s="446">
        <v>163</v>
      </c>
      <c r="U50" s="446">
        <v>0</v>
      </c>
      <c r="V50" s="446">
        <v>181</v>
      </c>
      <c r="W50" s="446">
        <v>30</v>
      </c>
      <c r="X50" s="446">
        <v>184</v>
      </c>
      <c r="Y50" s="445">
        <v>30</v>
      </c>
      <c r="Z50" s="434">
        <v>1868</v>
      </c>
      <c r="AA50" s="447"/>
      <c r="AB50" s="447"/>
      <c r="AC50" s="447"/>
      <c r="AD50" s="447"/>
      <c r="AE50" s="447"/>
      <c r="AF50" s="447"/>
      <c r="AG50" s="447"/>
      <c r="AH50" s="447"/>
    </row>
    <row r="51" spans="1:34" x14ac:dyDescent="0.3">
      <c r="A51" s="431" t="s">
        <v>731</v>
      </c>
      <c r="B51" s="431">
        <v>21</v>
      </c>
      <c r="C51" s="431" t="s">
        <v>28</v>
      </c>
      <c r="D51" s="434">
        <v>7</v>
      </c>
      <c r="E51" s="478">
        <v>35</v>
      </c>
      <c r="F51" s="435">
        <v>913</v>
      </c>
      <c r="G51" s="434">
        <v>8</v>
      </c>
      <c r="H51" s="437">
        <v>114.125</v>
      </c>
      <c r="I51" s="457">
        <v>1</v>
      </c>
      <c r="J51" s="457">
        <v>2</v>
      </c>
      <c r="K51" s="439">
        <v>128</v>
      </c>
      <c r="L51" s="445">
        <v>338</v>
      </c>
      <c r="M51" s="458">
        <v>113</v>
      </c>
      <c r="N51" s="445">
        <v>106</v>
      </c>
      <c r="O51" s="445">
        <v>122</v>
      </c>
      <c r="P51" s="445">
        <v>92</v>
      </c>
      <c r="Q51" s="445">
        <v>127</v>
      </c>
      <c r="R51" s="445">
        <v>128</v>
      </c>
      <c r="S51" s="434">
        <v>1140</v>
      </c>
      <c r="T51" s="444">
        <v>119</v>
      </c>
      <c r="U51" s="444">
        <v>30</v>
      </c>
      <c r="V51" s="444">
        <v>105</v>
      </c>
      <c r="W51" s="444">
        <v>0</v>
      </c>
      <c r="X51" s="444">
        <v>114</v>
      </c>
      <c r="Y51" s="444">
        <v>0</v>
      </c>
      <c r="Z51" s="434">
        <v>1847</v>
      </c>
      <c r="AA51" s="447"/>
      <c r="AB51" s="447"/>
      <c r="AC51" s="447"/>
      <c r="AD51" s="447"/>
      <c r="AE51" s="447"/>
      <c r="AF51" s="447"/>
      <c r="AG51" s="447"/>
      <c r="AH51" s="447"/>
    </row>
    <row r="52" spans="1:34" x14ac:dyDescent="0.3">
      <c r="A52" s="431" t="s">
        <v>749</v>
      </c>
      <c r="B52" s="431">
        <v>21</v>
      </c>
      <c r="C52" s="431" t="s">
        <v>28</v>
      </c>
      <c r="D52" s="434">
        <v>8</v>
      </c>
      <c r="E52" s="478">
        <v>30</v>
      </c>
      <c r="F52" s="435">
        <v>1674</v>
      </c>
      <c r="G52" s="434">
        <v>8</v>
      </c>
      <c r="H52" s="437">
        <v>209.25</v>
      </c>
      <c r="I52" s="457">
        <v>3</v>
      </c>
      <c r="J52" s="457">
        <v>0</v>
      </c>
      <c r="K52" s="439">
        <v>243</v>
      </c>
      <c r="L52" s="445">
        <v>646</v>
      </c>
      <c r="M52" s="458">
        <v>7</v>
      </c>
      <c r="N52" s="445">
        <v>161</v>
      </c>
      <c r="O52" s="445">
        <v>243</v>
      </c>
      <c r="P52" s="445">
        <v>237</v>
      </c>
      <c r="Q52" s="445">
        <v>194</v>
      </c>
      <c r="R52" s="445">
        <v>193</v>
      </c>
      <c r="S52" s="434">
        <v>1063</v>
      </c>
      <c r="T52" s="445">
        <v>218</v>
      </c>
      <c r="U52" s="445">
        <v>30</v>
      </c>
      <c r="V52" s="445">
        <v>214</v>
      </c>
      <c r="W52" s="445">
        <v>30</v>
      </c>
      <c r="X52" s="445">
        <v>214</v>
      </c>
      <c r="Y52" s="445">
        <v>30</v>
      </c>
      <c r="Z52" s="434">
        <v>1820</v>
      </c>
      <c r="AA52" s="447"/>
      <c r="AB52" s="447"/>
      <c r="AC52" s="447"/>
      <c r="AD52" s="447"/>
      <c r="AE52" s="447"/>
      <c r="AF52" s="447"/>
      <c r="AG52" s="447"/>
      <c r="AH52" s="447"/>
    </row>
    <row r="53" spans="1:34" x14ac:dyDescent="0.3">
      <c r="A53" s="431" t="s">
        <v>750</v>
      </c>
      <c r="B53" s="431">
        <v>21</v>
      </c>
      <c r="C53" s="431" t="s">
        <v>28</v>
      </c>
      <c r="D53" s="434">
        <v>9</v>
      </c>
      <c r="E53" s="428"/>
      <c r="F53" s="435">
        <v>1549</v>
      </c>
      <c r="G53" s="434">
        <v>8</v>
      </c>
      <c r="H53" s="437">
        <v>193.625</v>
      </c>
      <c r="I53" s="457">
        <v>1</v>
      </c>
      <c r="J53" s="457">
        <v>2</v>
      </c>
      <c r="K53" s="439">
        <v>256</v>
      </c>
      <c r="L53" s="445">
        <v>658</v>
      </c>
      <c r="M53" s="458">
        <v>29</v>
      </c>
      <c r="N53" s="445">
        <v>223</v>
      </c>
      <c r="O53" s="445">
        <v>179</v>
      </c>
      <c r="P53" s="445">
        <v>256</v>
      </c>
      <c r="Q53" s="445">
        <v>161</v>
      </c>
      <c r="R53" s="445">
        <v>180</v>
      </c>
      <c r="S53" s="434">
        <v>1144</v>
      </c>
      <c r="T53" s="444">
        <v>158</v>
      </c>
      <c r="U53" s="444">
        <v>0</v>
      </c>
      <c r="V53" s="444">
        <v>220</v>
      </c>
      <c r="W53" s="444">
        <v>30</v>
      </c>
      <c r="X53" s="444">
        <v>172</v>
      </c>
      <c r="Y53" s="444">
        <v>0</v>
      </c>
      <c r="Z53" s="434">
        <v>1811</v>
      </c>
      <c r="AA53" s="447"/>
      <c r="AB53" s="447"/>
      <c r="AC53" s="447"/>
      <c r="AD53" s="447"/>
      <c r="AE53" s="447"/>
      <c r="AF53" s="447"/>
      <c r="AG53" s="447"/>
      <c r="AH53" s="447"/>
    </row>
    <row r="54" spans="1:34" x14ac:dyDescent="0.3">
      <c r="A54" s="431" t="s">
        <v>171</v>
      </c>
      <c r="B54" s="431">
        <v>21</v>
      </c>
      <c r="C54" s="431" t="s">
        <v>28</v>
      </c>
      <c r="D54" s="434">
        <v>10</v>
      </c>
      <c r="E54" s="428"/>
      <c r="F54" s="435">
        <v>1376</v>
      </c>
      <c r="G54" s="434">
        <v>8</v>
      </c>
      <c r="H54" s="437">
        <v>172</v>
      </c>
      <c r="I54" s="457">
        <v>1</v>
      </c>
      <c r="J54" s="457">
        <v>2</v>
      </c>
      <c r="K54" s="439">
        <v>202</v>
      </c>
      <c r="L54" s="445">
        <v>534</v>
      </c>
      <c r="M54" s="458">
        <v>49</v>
      </c>
      <c r="N54" s="445">
        <v>178</v>
      </c>
      <c r="O54" s="445">
        <v>202</v>
      </c>
      <c r="P54" s="445">
        <v>154</v>
      </c>
      <c r="Q54" s="445">
        <v>190</v>
      </c>
      <c r="R54" s="445">
        <v>157</v>
      </c>
      <c r="S54" s="434">
        <v>1126</v>
      </c>
      <c r="T54" s="445">
        <v>165</v>
      </c>
      <c r="U54" s="445">
        <v>30</v>
      </c>
      <c r="V54" s="445">
        <v>176</v>
      </c>
      <c r="W54" s="445">
        <v>0</v>
      </c>
      <c r="X54" s="445">
        <v>154</v>
      </c>
      <c r="Y54" s="445">
        <v>0</v>
      </c>
      <c r="Z54" s="434">
        <v>1798</v>
      </c>
      <c r="AA54" s="447"/>
      <c r="AB54" s="447"/>
      <c r="AC54" s="447"/>
      <c r="AD54" s="447"/>
      <c r="AE54" s="447"/>
      <c r="AF54" s="447"/>
      <c r="AG54" s="447"/>
      <c r="AH54" s="447"/>
    </row>
    <row r="55" spans="1:34" x14ac:dyDescent="0.3">
      <c r="A55" s="431" t="s">
        <v>160</v>
      </c>
      <c r="B55" s="431">
        <v>21</v>
      </c>
      <c r="C55" s="431" t="s">
        <v>28</v>
      </c>
      <c r="D55" s="434" t="s">
        <v>751</v>
      </c>
      <c r="E55" s="472"/>
      <c r="F55" s="435">
        <v>1517</v>
      </c>
      <c r="G55" s="434">
        <v>8</v>
      </c>
      <c r="H55" s="437">
        <v>189.625</v>
      </c>
      <c r="I55" s="457">
        <v>0</v>
      </c>
      <c r="J55" s="457">
        <v>3</v>
      </c>
      <c r="K55" s="439">
        <v>258</v>
      </c>
      <c r="L55" s="445">
        <v>637</v>
      </c>
      <c r="M55" s="458">
        <v>35</v>
      </c>
      <c r="N55" s="444">
        <v>173</v>
      </c>
      <c r="O55" s="444">
        <v>258</v>
      </c>
      <c r="P55" s="444">
        <v>206</v>
      </c>
      <c r="Q55" s="444">
        <v>201</v>
      </c>
      <c r="R55" s="444">
        <v>174</v>
      </c>
      <c r="S55" s="434">
        <v>1187</v>
      </c>
      <c r="T55" s="445">
        <v>191</v>
      </c>
      <c r="U55" s="445">
        <v>0</v>
      </c>
      <c r="V55" s="445">
        <v>169</v>
      </c>
      <c r="W55" s="445">
        <v>0</v>
      </c>
      <c r="X55" s="445">
        <v>145</v>
      </c>
      <c r="Y55" s="445">
        <v>0</v>
      </c>
      <c r="Z55" s="434">
        <v>1797</v>
      </c>
      <c r="AA55" s="447"/>
      <c r="AB55" s="447"/>
      <c r="AC55" s="447"/>
      <c r="AD55" s="447"/>
      <c r="AE55" s="447"/>
      <c r="AF55" s="447"/>
      <c r="AG55" s="447"/>
      <c r="AH55" s="447"/>
    </row>
    <row r="56" spans="1:34" x14ac:dyDescent="0.3">
      <c r="A56" s="431" t="s">
        <v>752</v>
      </c>
      <c r="B56" s="431">
        <v>21</v>
      </c>
      <c r="C56" s="431" t="s">
        <v>28</v>
      </c>
      <c r="D56" s="434" t="s">
        <v>751</v>
      </c>
      <c r="E56" s="472"/>
      <c r="F56" s="435">
        <v>1585</v>
      </c>
      <c r="G56" s="434">
        <v>8</v>
      </c>
      <c r="H56" s="437">
        <v>198.125</v>
      </c>
      <c r="I56" s="457">
        <v>2</v>
      </c>
      <c r="J56" s="457">
        <v>1</v>
      </c>
      <c r="K56" s="439">
        <v>230</v>
      </c>
      <c r="L56" s="445">
        <v>609</v>
      </c>
      <c r="M56" s="458">
        <v>19</v>
      </c>
      <c r="N56" s="445">
        <v>182</v>
      </c>
      <c r="O56" s="445">
        <v>230</v>
      </c>
      <c r="P56" s="445">
        <v>197</v>
      </c>
      <c r="Q56" s="445">
        <v>215</v>
      </c>
      <c r="R56" s="445">
        <v>177</v>
      </c>
      <c r="S56" s="434">
        <v>1096</v>
      </c>
      <c r="T56" s="445">
        <v>176</v>
      </c>
      <c r="U56" s="445">
        <v>30</v>
      </c>
      <c r="V56" s="445">
        <v>193</v>
      </c>
      <c r="W56" s="445">
        <v>0</v>
      </c>
      <c r="X56" s="445">
        <v>215</v>
      </c>
      <c r="Y56" s="445">
        <v>30</v>
      </c>
      <c r="Z56" s="434">
        <v>1797</v>
      </c>
      <c r="AA56" s="447"/>
      <c r="AB56" s="447"/>
      <c r="AC56" s="447"/>
      <c r="AD56" s="447"/>
      <c r="AE56" s="447"/>
      <c r="AF56" s="447"/>
      <c r="AG56" s="447"/>
      <c r="AH56" s="447"/>
    </row>
    <row r="57" spans="1:34" x14ac:dyDescent="0.3">
      <c r="A57" s="431" t="s">
        <v>277</v>
      </c>
      <c r="B57" s="431">
        <v>21</v>
      </c>
      <c r="C57" s="431" t="s">
        <v>28</v>
      </c>
      <c r="D57" s="434">
        <v>13</v>
      </c>
      <c r="E57" s="443"/>
      <c r="F57" s="435">
        <v>1475</v>
      </c>
      <c r="G57" s="434">
        <v>8</v>
      </c>
      <c r="H57" s="437">
        <v>184.375</v>
      </c>
      <c r="I57" s="457">
        <v>2</v>
      </c>
      <c r="J57" s="457">
        <v>1</v>
      </c>
      <c r="K57" s="439">
        <v>211</v>
      </c>
      <c r="L57" s="445">
        <v>582</v>
      </c>
      <c r="M57" s="458">
        <v>31</v>
      </c>
      <c r="N57" s="445">
        <v>159</v>
      </c>
      <c r="O57" s="445">
        <v>170</v>
      </c>
      <c r="P57" s="445">
        <v>176</v>
      </c>
      <c r="Q57" s="445">
        <v>187</v>
      </c>
      <c r="R57" s="445">
        <v>201</v>
      </c>
      <c r="S57" s="434">
        <v>1048</v>
      </c>
      <c r="T57" s="444">
        <v>181</v>
      </c>
      <c r="U57" s="444">
        <v>0</v>
      </c>
      <c r="V57" s="444">
        <v>211</v>
      </c>
      <c r="W57" s="444">
        <v>30</v>
      </c>
      <c r="X57" s="444">
        <v>190</v>
      </c>
      <c r="Y57" s="444">
        <v>30</v>
      </c>
      <c r="Z57" s="434">
        <v>1783</v>
      </c>
      <c r="AA57" s="447"/>
      <c r="AB57" s="447"/>
      <c r="AC57" s="447"/>
      <c r="AD57" s="447"/>
      <c r="AE57" s="447"/>
      <c r="AF57" s="447"/>
      <c r="AG57" s="447"/>
      <c r="AH57" s="447"/>
    </row>
    <row r="58" spans="1:34" x14ac:dyDescent="0.3">
      <c r="A58" s="431" t="s">
        <v>753</v>
      </c>
      <c r="B58" s="431">
        <v>21</v>
      </c>
      <c r="C58" s="431" t="s">
        <v>28</v>
      </c>
      <c r="D58" s="434">
        <v>14</v>
      </c>
      <c r="E58" s="447"/>
      <c r="F58" s="435">
        <v>1625</v>
      </c>
      <c r="G58" s="434">
        <v>8</v>
      </c>
      <c r="H58" s="437">
        <v>203.125</v>
      </c>
      <c r="I58" s="457">
        <v>1</v>
      </c>
      <c r="J58" s="457">
        <v>2</v>
      </c>
      <c r="K58" s="439">
        <v>233</v>
      </c>
      <c r="L58" s="445">
        <v>629</v>
      </c>
      <c r="M58" s="458">
        <v>13</v>
      </c>
      <c r="N58" s="445">
        <v>208</v>
      </c>
      <c r="O58" s="445">
        <v>222</v>
      </c>
      <c r="P58" s="445">
        <v>168</v>
      </c>
      <c r="Q58" s="445">
        <v>194</v>
      </c>
      <c r="R58" s="445">
        <v>204</v>
      </c>
      <c r="S58" s="434">
        <v>1061</v>
      </c>
      <c r="T58" s="444">
        <v>192</v>
      </c>
      <c r="U58" s="444">
        <v>0</v>
      </c>
      <c r="V58" s="444">
        <v>233</v>
      </c>
      <c r="W58" s="444">
        <v>30</v>
      </c>
      <c r="X58" s="444">
        <v>204</v>
      </c>
      <c r="Y58" s="444">
        <v>0</v>
      </c>
      <c r="Z58" s="434">
        <v>1759</v>
      </c>
      <c r="AA58" s="447"/>
      <c r="AB58" s="447"/>
      <c r="AC58" s="447"/>
      <c r="AD58" s="447"/>
      <c r="AE58" s="447"/>
      <c r="AF58" s="447"/>
      <c r="AG58" s="447"/>
      <c r="AH58" s="447"/>
    </row>
    <row r="59" spans="1:34" x14ac:dyDescent="0.3">
      <c r="A59" s="431" t="s">
        <v>156</v>
      </c>
      <c r="B59" s="431">
        <v>21</v>
      </c>
      <c r="C59" s="431" t="s">
        <v>28</v>
      </c>
      <c r="D59" s="434">
        <v>15</v>
      </c>
      <c r="E59" s="447"/>
      <c r="F59" s="435">
        <v>1639</v>
      </c>
      <c r="G59" s="434">
        <v>8</v>
      </c>
      <c r="H59" s="437">
        <v>204.875</v>
      </c>
      <c r="I59" s="457">
        <v>1</v>
      </c>
      <c r="J59" s="457">
        <v>2</v>
      </c>
      <c r="K59" s="439">
        <v>248</v>
      </c>
      <c r="L59" s="445">
        <v>631</v>
      </c>
      <c r="M59" s="458">
        <v>6</v>
      </c>
      <c r="N59" s="445">
        <v>248</v>
      </c>
      <c r="O59" s="445">
        <v>178</v>
      </c>
      <c r="P59" s="445">
        <v>205</v>
      </c>
      <c r="Q59" s="445">
        <v>189</v>
      </c>
      <c r="R59" s="445">
        <v>223</v>
      </c>
      <c r="S59" s="434">
        <v>1073</v>
      </c>
      <c r="T59" s="444">
        <v>169</v>
      </c>
      <c r="U59" s="444">
        <v>0</v>
      </c>
      <c r="V59" s="444">
        <v>207</v>
      </c>
      <c r="W59" s="444">
        <v>0</v>
      </c>
      <c r="X59" s="444">
        <v>220</v>
      </c>
      <c r="Y59" s="444">
        <v>30</v>
      </c>
      <c r="Z59" s="434">
        <v>1717</v>
      </c>
      <c r="AA59" s="447"/>
      <c r="AB59" s="447"/>
      <c r="AC59" s="447"/>
      <c r="AD59" s="447"/>
      <c r="AE59" s="447"/>
      <c r="AF59" s="447"/>
      <c r="AG59" s="447"/>
      <c r="AH59" s="447"/>
    </row>
    <row r="60" spans="1:34" x14ac:dyDescent="0.3">
      <c r="A60" s="431" t="s">
        <v>170</v>
      </c>
      <c r="B60" s="431">
        <v>21</v>
      </c>
      <c r="C60" s="431" t="s">
        <v>28</v>
      </c>
      <c r="D60" s="434">
        <v>16</v>
      </c>
      <c r="E60" s="447"/>
      <c r="F60" s="435">
        <v>1606</v>
      </c>
      <c r="G60" s="434">
        <v>8</v>
      </c>
      <c r="H60" s="437">
        <v>200.75</v>
      </c>
      <c r="I60" s="457">
        <v>1</v>
      </c>
      <c r="J60" s="457">
        <v>2</v>
      </c>
      <c r="K60" s="439">
        <v>247</v>
      </c>
      <c r="L60" s="445">
        <v>586</v>
      </c>
      <c r="M60" s="458">
        <v>10</v>
      </c>
      <c r="N60" s="445">
        <v>194</v>
      </c>
      <c r="O60" s="445">
        <v>234</v>
      </c>
      <c r="P60" s="445">
        <v>153</v>
      </c>
      <c r="Q60" s="445">
        <v>247</v>
      </c>
      <c r="R60" s="445">
        <v>192</v>
      </c>
      <c r="S60" s="434">
        <v>1070</v>
      </c>
      <c r="T60" s="444">
        <v>211</v>
      </c>
      <c r="U60" s="444">
        <v>30</v>
      </c>
      <c r="V60" s="444">
        <v>203</v>
      </c>
      <c r="W60" s="444">
        <v>0</v>
      </c>
      <c r="X60" s="444">
        <v>172</v>
      </c>
      <c r="Y60" s="444">
        <v>0</v>
      </c>
      <c r="Z60" s="434">
        <v>1716</v>
      </c>
      <c r="AA60" s="447"/>
      <c r="AB60" s="447"/>
      <c r="AC60" s="447"/>
      <c r="AD60" s="447"/>
      <c r="AE60" s="447"/>
      <c r="AF60" s="447"/>
      <c r="AG60" s="447"/>
      <c r="AH60" s="447"/>
    </row>
    <row r="61" spans="1:34" x14ac:dyDescent="0.3">
      <c r="A61" s="431" t="s">
        <v>754</v>
      </c>
      <c r="B61" s="431">
        <v>21</v>
      </c>
      <c r="C61" s="431" t="s">
        <v>28</v>
      </c>
      <c r="D61" s="434">
        <v>17</v>
      </c>
      <c r="E61" s="447"/>
      <c r="F61" s="435">
        <v>1209</v>
      </c>
      <c r="G61" s="434">
        <v>8</v>
      </c>
      <c r="H61" s="437">
        <v>151.125</v>
      </c>
      <c r="I61" s="457">
        <v>0</v>
      </c>
      <c r="J61" s="457">
        <v>3</v>
      </c>
      <c r="K61" s="439">
        <v>189</v>
      </c>
      <c r="L61" s="445">
        <v>465</v>
      </c>
      <c r="M61" s="458">
        <v>63</v>
      </c>
      <c r="N61" s="445">
        <v>160</v>
      </c>
      <c r="O61" s="445">
        <v>168</v>
      </c>
      <c r="P61" s="445">
        <v>137</v>
      </c>
      <c r="Q61" s="445">
        <v>189</v>
      </c>
      <c r="R61" s="445">
        <v>134</v>
      </c>
      <c r="S61" s="434">
        <v>1103</v>
      </c>
      <c r="T61" s="444">
        <v>148</v>
      </c>
      <c r="U61" s="444">
        <v>0</v>
      </c>
      <c r="V61" s="444">
        <v>116</v>
      </c>
      <c r="W61" s="444">
        <v>0</v>
      </c>
      <c r="X61" s="444">
        <v>157</v>
      </c>
      <c r="Y61" s="444">
        <v>0</v>
      </c>
      <c r="Z61" s="434">
        <v>1713</v>
      </c>
      <c r="AA61" s="447"/>
      <c r="AB61" s="447"/>
      <c r="AC61" s="447"/>
      <c r="AD61" s="447"/>
      <c r="AE61" s="447"/>
      <c r="AF61" s="447"/>
      <c r="AG61" s="447"/>
      <c r="AH61" s="447"/>
    </row>
    <row r="62" spans="1:34" x14ac:dyDescent="0.3">
      <c r="A62" s="431" t="s">
        <v>122</v>
      </c>
      <c r="B62" s="431">
        <v>21</v>
      </c>
      <c r="C62" s="431" t="s">
        <v>28</v>
      </c>
      <c r="D62" s="434">
        <v>18</v>
      </c>
      <c r="E62" s="447"/>
      <c r="F62" s="435">
        <v>1226</v>
      </c>
      <c r="G62" s="434">
        <v>8</v>
      </c>
      <c r="H62" s="437">
        <v>153.25</v>
      </c>
      <c r="I62" s="457">
        <v>2</v>
      </c>
      <c r="J62" s="457">
        <v>1</v>
      </c>
      <c r="K62" s="439">
        <v>180</v>
      </c>
      <c r="L62" s="445">
        <v>487</v>
      </c>
      <c r="M62" s="458">
        <v>52</v>
      </c>
      <c r="N62" s="444">
        <v>150</v>
      </c>
      <c r="O62" s="444">
        <v>174</v>
      </c>
      <c r="P62" s="444">
        <v>163</v>
      </c>
      <c r="Q62" s="444">
        <v>180</v>
      </c>
      <c r="R62" s="444">
        <v>120</v>
      </c>
      <c r="S62" s="434">
        <v>1047</v>
      </c>
      <c r="T62" s="444">
        <v>118</v>
      </c>
      <c r="U62" s="444">
        <v>0</v>
      </c>
      <c r="V62" s="444">
        <v>171</v>
      </c>
      <c r="W62" s="444">
        <v>30</v>
      </c>
      <c r="X62" s="444">
        <v>150</v>
      </c>
      <c r="Y62" s="444">
        <v>30</v>
      </c>
      <c r="Z62" s="434">
        <v>1702</v>
      </c>
      <c r="AA62" s="447"/>
      <c r="AB62" s="447"/>
      <c r="AC62" s="447"/>
      <c r="AD62" s="447"/>
      <c r="AE62" s="447"/>
      <c r="AF62" s="447"/>
      <c r="AG62" s="447"/>
      <c r="AH62" s="447"/>
    </row>
    <row r="63" spans="1:34" x14ac:dyDescent="0.3">
      <c r="A63" s="431" t="s">
        <v>173</v>
      </c>
      <c r="B63" s="431">
        <v>21</v>
      </c>
      <c r="C63" s="431" t="s">
        <v>28</v>
      </c>
      <c r="D63" s="434">
        <v>19</v>
      </c>
      <c r="E63" s="447"/>
      <c r="F63" s="435">
        <v>1466</v>
      </c>
      <c r="G63" s="434">
        <v>8</v>
      </c>
      <c r="H63" s="437">
        <v>183.25</v>
      </c>
      <c r="I63" s="457">
        <v>0</v>
      </c>
      <c r="J63" s="457">
        <v>3</v>
      </c>
      <c r="K63" s="439">
        <v>265</v>
      </c>
      <c r="L63" s="445">
        <v>640</v>
      </c>
      <c r="M63" s="458">
        <v>17</v>
      </c>
      <c r="N63" s="444">
        <v>193</v>
      </c>
      <c r="O63" s="444">
        <v>265</v>
      </c>
      <c r="P63" s="444">
        <v>182</v>
      </c>
      <c r="Q63" s="444">
        <v>169</v>
      </c>
      <c r="R63" s="444">
        <v>153</v>
      </c>
      <c r="S63" s="434">
        <v>1047</v>
      </c>
      <c r="T63" s="444">
        <v>153</v>
      </c>
      <c r="U63" s="444">
        <v>0</v>
      </c>
      <c r="V63" s="444">
        <v>168</v>
      </c>
      <c r="W63" s="444">
        <v>0</v>
      </c>
      <c r="X63" s="444">
        <v>183</v>
      </c>
      <c r="Y63" s="444">
        <v>0</v>
      </c>
      <c r="Z63" s="434">
        <v>1602</v>
      </c>
      <c r="AA63" s="447"/>
      <c r="AB63" s="447"/>
      <c r="AC63" s="447"/>
      <c r="AD63" s="447"/>
      <c r="AE63" s="447"/>
      <c r="AF63" s="447"/>
      <c r="AG63" s="447"/>
      <c r="AH63" s="447"/>
    </row>
    <row r="64" spans="1:34" x14ac:dyDescent="0.3">
      <c r="A64" s="431" t="s">
        <v>755</v>
      </c>
      <c r="B64" s="431">
        <v>21</v>
      </c>
      <c r="C64" s="431" t="s">
        <v>28</v>
      </c>
      <c r="D64" s="434">
        <v>20</v>
      </c>
      <c r="E64" s="447"/>
      <c r="F64" s="435">
        <v>1472</v>
      </c>
      <c r="G64" s="434">
        <v>8</v>
      </c>
      <c r="H64" s="437">
        <v>184</v>
      </c>
      <c r="I64" s="457">
        <v>0</v>
      </c>
      <c r="J64" s="457">
        <v>3</v>
      </c>
      <c r="K64" s="439">
        <v>240</v>
      </c>
      <c r="L64" s="445">
        <v>517</v>
      </c>
      <c r="M64" s="458">
        <v>16</v>
      </c>
      <c r="N64" s="444">
        <v>160</v>
      </c>
      <c r="O64" s="444">
        <v>187</v>
      </c>
      <c r="P64" s="444">
        <v>170</v>
      </c>
      <c r="Q64" s="444">
        <v>211</v>
      </c>
      <c r="R64" s="444">
        <v>240</v>
      </c>
      <c r="S64" s="434">
        <v>1048</v>
      </c>
      <c r="T64" s="444">
        <v>141</v>
      </c>
      <c r="U64" s="444">
        <v>0</v>
      </c>
      <c r="V64" s="444">
        <v>184</v>
      </c>
      <c r="W64" s="444">
        <v>0</v>
      </c>
      <c r="X64" s="444">
        <v>179</v>
      </c>
      <c r="Y64" s="444">
        <v>0</v>
      </c>
      <c r="Z64" s="434">
        <v>1600</v>
      </c>
      <c r="AA64" s="447"/>
      <c r="AB64" s="447"/>
      <c r="AC64" s="447"/>
      <c r="AD64" s="447"/>
      <c r="AE64" s="447"/>
      <c r="AF64" s="447"/>
      <c r="AG64" s="447"/>
      <c r="AH64" s="447"/>
    </row>
    <row r="65" spans="1:34" x14ac:dyDescent="0.3">
      <c r="A65" s="431" t="s">
        <v>493</v>
      </c>
      <c r="B65" s="431">
        <v>21</v>
      </c>
      <c r="C65" s="431" t="s">
        <v>28</v>
      </c>
      <c r="D65" s="434">
        <v>21</v>
      </c>
      <c r="E65" s="447"/>
      <c r="F65" s="435">
        <v>650</v>
      </c>
      <c r="G65" s="434">
        <v>5</v>
      </c>
      <c r="H65" s="437">
        <v>130</v>
      </c>
      <c r="I65" s="473"/>
      <c r="J65" s="473"/>
      <c r="K65" s="439">
        <v>168</v>
      </c>
      <c r="L65" s="445">
        <v>354</v>
      </c>
      <c r="M65" s="458">
        <v>79</v>
      </c>
      <c r="N65" s="444">
        <v>118</v>
      </c>
      <c r="O65" s="444">
        <v>101</v>
      </c>
      <c r="P65" s="444">
        <v>135</v>
      </c>
      <c r="Q65" s="444">
        <v>128</v>
      </c>
      <c r="R65" s="444">
        <v>168</v>
      </c>
      <c r="S65" s="434">
        <v>1045</v>
      </c>
      <c r="T65" s="449"/>
      <c r="U65" s="449"/>
      <c r="V65" s="449"/>
      <c r="W65" s="449"/>
      <c r="X65" s="449"/>
      <c r="Y65" s="449"/>
      <c r="Z65" s="440"/>
      <c r="AA65" s="447"/>
      <c r="AB65" s="447"/>
      <c r="AC65" s="447"/>
      <c r="AD65" s="447"/>
      <c r="AE65" s="447"/>
      <c r="AF65" s="447"/>
      <c r="AG65" s="447"/>
      <c r="AH65" s="447"/>
    </row>
    <row r="66" spans="1:34" x14ac:dyDescent="0.3">
      <c r="A66" s="431" t="s">
        <v>105</v>
      </c>
      <c r="B66" s="431">
        <v>21</v>
      </c>
      <c r="C66" s="431" t="s">
        <v>28</v>
      </c>
      <c r="D66" s="434" t="s">
        <v>756</v>
      </c>
      <c r="E66" s="447"/>
      <c r="F66" s="435">
        <v>853</v>
      </c>
      <c r="G66" s="434">
        <v>5</v>
      </c>
      <c r="H66" s="437">
        <v>170.6</v>
      </c>
      <c r="I66" s="473"/>
      <c r="J66" s="473"/>
      <c r="K66" s="439">
        <v>192</v>
      </c>
      <c r="L66" s="445">
        <v>514</v>
      </c>
      <c r="M66" s="458">
        <v>38</v>
      </c>
      <c r="N66" s="444">
        <v>150</v>
      </c>
      <c r="O66" s="444">
        <v>192</v>
      </c>
      <c r="P66" s="444">
        <v>172</v>
      </c>
      <c r="Q66" s="444">
        <v>160</v>
      </c>
      <c r="R66" s="444">
        <v>179</v>
      </c>
      <c r="S66" s="434">
        <v>1043</v>
      </c>
      <c r="T66" s="449"/>
      <c r="U66" s="449"/>
      <c r="V66" s="449"/>
      <c r="W66" s="449"/>
      <c r="X66" s="449"/>
      <c r="Y66" s="449"/>
      <c r="Z66" s="440"/>
      <c r="AA66" s="447"/>
      <c r="AB66" s="447"/>
      <c r="AC66" s="447"/>
      <c r="AD66" s="447"/>
      <c r="AE66" s="447"/>
      <c r="AF66" s="447"/>
      <c r="AG66" s="447"/>
      <c r="AH66" s="447"/>
    </row>
    <row r="67" spans="1:34" x14ac:dyDescent="0.3">
      <c r="A67" s="431" t="s">
        <v>757</v>
      </c>
      <c r="B67" s="431">
        <v>21</v>
      </c>
      <c r="C67" s="431" t="s">
        <v>28</v>
      </c>
      <c r="D67" s="434" t="s">
        <v>756</v>
      </c>
      <c r="E67" s="447"/>
      <c r="F67" s="435">
        <v>578</v>
      </c>
      <c r="G67" s="434">
        <v>5</v>
      </c>
      <c r="H67" s="437">
        <v>115.6</v>
      </c>
      <c r="I67" s="473"/>
      <c r="J67" s="473"/>
      <c r="K67" s="439">
        <v>148</v>
      </c>
      <c r="L67" s="445">
        <v>316</v>
      </c>
      <c r="M67" s="458">
        <v>93</v>
      </c>
      <c r="N67" s="444">
        <v>117</v>
      </c>
      <c r="O67" s="444">
        <v>97</v>
      </c>
      <c r="P67" s="444">
        <v>102</v>
      </c>
      <c r="Q67" s="444">
        <v>148</v>
      </c>
      <c r="R67" s="444">
        <v>114</v>
      </c>
      <c r="S67" s="434">
        <v>1043</v>
      </c>
      <c r="T67" s="447"/>
      <c r="U67" s="447"/>
      <c r="V67" s="447"/>
      <c r="W67" s="447"/>
      <c r="X67" s="447"/>
      <c r="Y67" s="447"/>
      <c r="Z67" s="447"/>
      <c r="AA67" s="447"/>
      <c r="AB67" s="447"/>
      <c r="AC67" s="447"/>
      <c r="AD67" s="447"/>
      <c r="AE67" s="447"/>
      <c r="AF67" s="447"/>
      <c r="AG67" s="447"/>
      <c r="AH67" s="447"/>
    </row>
    <row r="68" spans="1:34" x14ac:dyDescent="0.3">
      <c r="A68" s="431" t="s">
        <v>413</v>
      </c>
      <c r="B68" s="431">
        <v>21</v>
      </c>
      <c r="C68" s="431" t="s">
        <v>28</v>
      </c>
      <c r="D68" s="434">
        <v>24</v>
      </c>
      <c r="E68" s="447"/>
      <c r="F68" s="435">
        <v>721</v>
      </c>
      <c r="G68" s="434">
        <v>5</v>
      </c>
      <c r="H68" s="437">
        <v>144.19999999999999</v>
      </c>
      <c r="I68" s="473"/>
      <c r="J68" s="473"/>
      <c r="K68" s="439">
        <v>167</v>
      </c>
      <c r="L68" s="445">
        <v>454</v>
      </c>
      <c r="M68" s="458">
        <v>63</v>
      </c>
      <c r="N68" s="444">
        <v>124</v>
      </c>
      <c r="O68" s="444">
        <v>167</v>
      </c>
      <c r="P68" s="444">
        <v>163</v>
      </c>
      <c r="Q68" s="444">
        <v>135</v>
      </c>
      <c r="R68" s="444">
        <v>132</v>
      </c>
      <c r="S68" s="434">
        <v>1036</v>
      </c>
      <c r="T68" s="447"/>
      <c r="U68" s="447"/>
      <c r="V68" s="447"/>
      <c r="W68" s="447"/>
      <c r="X68" s="447"/>
      <c r="Y68" s="447"/>
      <c r="Z68" s="447"/>
      <c r="AA68" s="447"/>
      <c r="AB68" s="447"/>
      <c r="AC68" s="447"/>
      <c r="AD68" s="447"/>
      <c r="AE68" s="447"/>
      <c r="AF68" s="447"/>
      <c r="AG68" s="447"/>
      <c r="AH68" s="447"/>
    </row>
    <row r="69" spans="1:34" x14ac:dyDescent="0.3">
      <c r="A69" s="431" t="s">
        <v>545</v>
      </c>
      <c r="B69" s="473"/>
      <c r="C69" s="473"/>
      <c r="D69" s="434">
        <v>25</v>
      </c>
      <c r="E69" s="447"/>
      <c r="F69" s="435">
        <v>985</v>
      </c>
      <c r="G69" s="434">
        <v>5</v>
      </c>
      <c r="H69" s="437">
        <v>197</v>
      </c>
      <c r="I69" s="473"/>
      <c r="J69" s="473"/>
      <c r="K69" s="439">
        <v>247</v>
      </c>
      <c r="L69" s="445">
        <v>609</v>
      </c>
      <c r="M69" s="458">
        <v>10</v>
      </c>
      <c r="N69" s="444">
        <v>180</v>
      </c>
      <c r="O69" s="444">
        <v>182</v>
      </c>
      <c r="P69" s="444">
        <v>247</v>
      </c>
      <c r="Q69" s="444">
        <v>187</v>
      </c>
      <c r="R69" s="444">
        <v>189</v>
      </c>
      <c r="S69" s="434">
        <v>1035</v>
      </c>
      <c r="T69" s="447"/>
      <c r="U69" s="447"/>
      <c r="V69" s="447"/>
      <c r="W69" s="447"/>
      <c r="X69" s="447"/>
      <c r="Y69" s="447"/>
      <c r="Z69" s="447"/>
      <c r="AA69" s="447"/>
      <c r="AB69" s="447"/>
      <c r="AC69" s="447"/>
      <c r="AD69" s="447"/>
      <c r="AE69" s="447"/>
      <c r="AF69" s="447"/>
      <c r="AG69" s="447"/>
      <c r="AH69" s="447"/>
    </row>
    <row r="70" spans="1:34" x14ac:dyDescent="0.3">
      <c r="A70" s="431" t="s">
        <v>758</v>
      </c>
      <c r="B70" s="473"/>
      <c r="C70" s="473"/>
      <c r="D70" s="434">
        <v>26</v>
      </c>
      <c r="E70" s="447"/>
      <c r="F70" s="435">
        <v>844</v>
      </c>
      <c r="G70" s="434">
        <v>5</v>
      </c>
      <c r="H70" s="437">
        <v>168.8</v>
      </c>
      <c r="I70" s="473"/>
      <c r="J70" s="473"/>
      <c r="K70" s="439">
        <v>214</v>
      </c>
      <c r="L70" s="445">
        <v>536</v>
      </c>
      <c r="M70" s="458">
        <v>38</v>
      </c>
      <c r="N70" s="444">
        <v>158</v>
      </c>
      <c r="O70" s="444">
        <v>214</v>
      </c>
      <c r="P70" s="444">
        <v>164</v>
      </c>
      <c r="Q70" s="444">
        <v>157</v>
      </c>
      <c r="R70" s="444">
        <v>151</v>
      </c>
      <c r="S70" s="434">
        <v>1034</v>
      </c>
      <c r="T70" s="447"/>
      <c r="U70" s="447"/>
      <c r="V70" s="447"/>
      <c r="W70" s="447"/>
      <c r="X70" s="447"/>
      <c r="Y70" s="447"/>
      <c r="Z70" s="447"/>
      <c r="AA70" s="447"/>
      <c r="AB70" s="447"/>
      <c r="AC70" s="447"/>
      <c r="AD70" s="447"/>
      <c r="AE70" s="447"/>
      <c r="AF70" s="447"/>
      <c r="AG70" s="447"/>
      <c r="AH70" s="447"/>
    </row>
    <row r="71" spans="1:34" x14ac:dyDescent="0.3">
      <c r="A71" s="431" t="s">
        <v>730</v>
      </c>
      <c r="B71" s="473"/>
      <c r="C71" s="473"/>
      <c r="D71" s="434">
        <v>27</v>
      </c>
      <c r="E71" s="447"/>
      <c r="F71" s="435">
        <v>691</v>
      </c>
      <c r="G71" s="434">
        <v>5</v>
      </c>
      <c r="H71" s="437">
        <v>138.19999999999999</v>
      </c>
      <c r="I71" s="473"/>
      <c r="J71" s="473"/>
      <c r="K71" s="439">
        <v>179</v>
      </c>
      <c r="L71" s="445">
        <v>424</v>
      </c>
      <c r="M71" s="458">
        <v>68</v>
      </c>
      <c r="N71" s="444">
        <v>115</v>
      </c>
      <c r="O71" s="444">
        <v>130</v>
      </c>
      <c r="P71" s="444">
        <v>179</v>
      </c>
      <c r="Q71" s="444">
        <v>124</v>
      </c>
      <c r="R71" s="444">
        <v>143</v>
      </c>
      <c r="S71" s="434">
        <v>1031</v>
      </c>
      <c r="T71" s="447"/>
      <c r="U71" s="447"/>
      <c r="V71" s="447"/>
      <c r="W71" s="447"/>
      <c r="X71" s="447"/>
      <c r="Y71" s="447"/>
      <c r="Z71" s="447"/>
      <c r="AA71" s="447"/>
      <c r="AB71" s="447"/>
      <c r="AC71" s="447"/>
      <c r="AD71" s="447"/>
      <c r="AE71" s="447"/>
      <c r="AF71" s="447"/>
      <c r="AG71" s="447"/>
      <c r="AH71" s="447"/>
    </row>
    <row r="72" spans="1:34" x14ac:dyDescent="0.3">
      <c r="A72" s="431" t="s">
        <v>396</v>
      </c>
      <c r="B72" s="473"/>
      <c r="C72" s="473"/>
      <c r="D72" s="434">
        <v>28</v>
      </c>
      <c r="E72" s="447"/>
      <c r="F72" s="435">
        <v>914</v>
      </c>
      <c r="G72" s="434">
        <v>5</v>
      </c>
      <c r="H72" s="437">
        <v>182.8</v>
      </c>
      <c r="I72" s="473"/>
      <c r="J72" s="473"/>
      <c r="K72" s="439">
        <v>222</v>
      </c>
      <c r="L72" s="445">
        <v>529</v>
      </c>
      <c r="M72" s="458">
        <v>23</v>
      </c>
      <c r="N72" s="444">
        <v>157</v>
      </c>
      <c r="O72" s="444">
        <v>189</v>
      </c>
      <c r="P72" s="444">
        <v>183</v>
      </c>
      <c r="Q72" s="444">
        <v>163</v>
      </c>
      <c r="R72" s="444">
        <v>222</v>
      </c>
      <c r="S72" s="434">
        <v>1029</v>
      </c>
      <c r="T72" s="447"/>
      <c r="U72" s="447"/>
      <c r="V72" s="447"/>
      <c r="W72" s="447"/>
      <c r="X72" s="447"/>
      <c r="Y72" s="447"/>
      <c r="Z72" s="447"/>
      <c r="AA72" s="447"/>
      <c r="AB72" s="447"/>
      <c r="AC72" s="447"/>
      <c r="AD72" s="447"/>
      <c r="AE72" s="447"/>
      <c r="AF72" s="447"/>
      <c r="AG72" s="447"/>
      <c r="AH72" s="447"/>
    </row>
    <row r="73" spans="1:34" x14ac:dyDescent="0.3">
      <c r="A73" s="431" t="s">
        <v>759</v>
      </c>
      <c r="B73" s="473"/>
      <c r="C73" s="473"/>
      <c r="D73" s="434">
        <v>29</v>
      </c>
      <c r="E73" s="447"/>
      <c r="F73" s="435">
        <v>351</v>
      </c>
      <c r="G73" s="434">
        <v>5</v>
      </c>
      <c r="H73" s="437">
        <v>70.2</v>
      </c>
      <c r="I73" s="473"/>
      <c r="J73" s="473"/>
      <c r="K73" s="439">
        <v>86</v>
      </c>
      <c r="L73" s="445">
        <v>203</v>
      </c>
      <c r="M73" s="458">
        <v>135</v>
      </c>
      <c r="N73" s="444">
        <v>59</v>
      </c>
      <c r="O73" s="444">
        <v>68</v>
      </c>
      <c r="P73" s="444">
        <v>76</v>
      </c>
      <c r="Q73" s="444">
        <v>62</v>
      </c>
      <c r="R73" s="444">
        <v>86</v>
      </c>
      <c r="S73" s="434">
        <v>1026</v>
      </c>
      <c r="T73" s="447"/>
      <c r="U73" s="447"/>
      <c r="V73" s="447"/>
      <c r="W73" s="447"/>
      <c r="X73" s="447"/>
      <c r="Y73" s="447"/>
      <c r="Z73" s="447"/>
      <c r="AA73" s="447"/>
      <c r="AB73" s="447"/>
      <c r="AC73" s="447"/>
      <c r="AD73" s="447"/>
      <c r="AE73" s="447"/>
      <c r="AF73" s="447"/>
      <c r="AG73" s="447"/>
      <c r="AH73" s="447"/>
    </row>
    <row r="74" spans="1:34" x14ac:dyDescent="0.3">
      <c r="A74" s="431" t="s">
        <v>681</v>
      </c>
      <c r="B74" s="473"/>
      <c r="C74" s="473"/>
      <c r="D74" s="434">
        <v>30</v>
      </c>
      <c r="E74" s="447"/>
      <c r="F74" s="435">
        <v>884</v>
      </c>
      <c r="G74" s="434">
        <v>5</v>
      </c>
      <c r="H74" s="437">
        <v>176.8</v>
      </c>
      <c r="I74" s="473"/>
      <c r="J74" s="473"/>
      <c r="K74" s="439">
        <v>204</v>
      </c>
      <c r="L74" s="445">
        <v>567</v>
      </c>
      <c r="M74" s="458">
        <v>28</v>
      </c>
      <c r="N74" s="444">
        <v>201</v>
      </c>
      <c r="O74" s="444">
        <v>204</v>
      </c>
      <c r="P74" s="444">
        <v>162</v>
      </c>
      <c r="Q74" s="444">
        <v>151</v>
      </c>
      <c r="R74" s="444">
        <v>166</v>
      </c>
      <c r="S74" s="434">
        <v>1024</v>
      </c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</row>
    <row r="75" spans="1:34" x14ac:dyDescent="0.3">
      <c r="A75" s="431" t="s">
        <v>155</v>
      </c>
      <c r="B75" s="473"/>
      <c r="C75" s="473"/>
      <c r="D75" s="434">
        <v>31</v>
      </c>
      <c r="E75" s="447"/>
      <c r="F75" s="435">
        <v>846</v>
      </c>
      <c r="G75" s="434">
        <v>5</v>
      </c>
      <c r="H75" s="437">
        <v>169.2</v>
      </c>
      <c r="I75" s="473"/>
      <c r="J75" s="473"/>
      <c r="K75" s="439">
        <v>184</v>
      </c>
      <c r="L75" s="445">
        <v>513</v>
      </c>
      <c r="M75" s="458">
        <v>35</v>
      </c>
      <c r="N75" s="444">
        <v>161</v>
      </c>
      <c r="O75" s="444">
        <v>184</v>
      </c>
      <c r="P75" s="444">
        <v>168</v>
      </c>
      <c r="Q75" s="444">
        <v>168</v>
      </c>
      <c r="R75" s="444">
        <v>165</v>
      </c>
      <c r="S75" s="434">
        <v>1021</v>
      </c>
      <c r="T75" s="447"/>
      <c r="U75" s="447"/>
      <c r="V75" s="447"/>
      <c r="W75" s="447"/>
      <c r="X75" s="447"/>
      <c r="Y75" s="447"/>
      <c r="Z75" s="447"/>
      <c r="AA75" s="447"/>
      <c r="AB75" s="447"/>
      <c r="AC75" s="447"/>
      <c r="AD75" s="447"/>
      <c r="AE75" s="447"/>
      <c r="AF75" s="447"/>
      <c r="AG75" s="447"/>
      <c r="AH75" s="447"/>
    </row>
    <row r="76" spans="1:34" x14ac:dyDescent="0.3">
      <c r="A76" s="431" t="s">
        <v>102</v>
      </c>
      <c r="B76" s="473"/>
      <c r="C76" s="473"/>
      <c r="D76" s="434">
        <v>32</v>
      </c>
      <c r="E76" s="447"/>
      <c r="F76" s="435">
        <v>902</v>
      </c>
      <c r="G76" s="434">
        <v>5</v>
      </c>
      <c r="H76" s="437">
        <v>180.4</v>
      </c>
      <c r="I76" s="473"/>
      <c r="J76" s="473"/>
      <c r="K76" s="439">
        <v>247</v>
      </c>
      <c r="L76" s="445">
        <v>571</v>
      </c>
      <c r="M76" s="458">
        <v>23</v>
      </c>
      <c r="N76" s="444">
        <v>177</v>
      </c>
      <c r="O76" s="444">
        <v>247</v>
      </c>
      <c r="P76" s="444">
        <v>147</v>
      </c>
      <c r="Q76" s="444">
        <v>171</v>
      </c>
      <c r="R76" s="444">
        <v>160</v>
      </c>
      <c r="S76" s="434">
        <v>1017</v>
      </c>
      <c r="T76" s="447"/>
      <c r="U76" s="447"/>
      <c r="V76" s="447"/>
      <c r="W76" s="447"/>
      <c r="X76" s="447"/>
      <c r="Y76" s="447"/>
      <c r="Z76" s="447"/>
      <c r="AA76" s="447"/>
      <c r="AB76" s="447"/>
      <c r="AC76" s="447"/>
      <c r="AD76" s="447"/>
      <c r="AE76" s="447"/>
      <c r="AF76" s="447"/>
      <c r="AG76" s="447"/>
      <c r="AH76" s="447"/>
    </row>
    <row r="77" spans="1:34" x14ac:dyDescent="0.3">
      <c r="A77" s="431" t="s">
        <v>456</v>
      </c>
      <c r="B77" s="473"/>
      <c r="C77" s="473"/>
      <c r="D77" s="434">
        <v>33</v>
      </c>
      <c r="E77" s="447"/>
      <c r="F77" s="435">
        <v>996</v>
      </c>
      <c r="G77" s="434">
        <v>5</v>
      </c>
      <c r="H77" s="437">
        <v>199.2</v>
      </c>
      <c r="I77" s="473"/>
      <c r="J77" s="473"/>
      <c r="K77" s="439">
        <v>212</v>
      </c>
      <c r="L77" s="445">
        <v>615</v>
      </c>
      <c r="M77" s="458">
        <v>3</v>
      </c>
      <c r="N77" s="444">
        <v>212</v>
      </c>
      <c r="O77" s="444">
        <v>192</v>
      </c>
      <c r="P77" s="444">
        <v>211</v>
      </c>
      <c r="Q77" s="444">
        <v>209</v>
      </c>
      <c r="R77" s="444">
        <v>172</v>
      </c>
      <c r="S77" s="434">
        <v>1011</v>
      </c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</row>
    <row r="78" spans="1:34" x14ac:dyDescent="0.3">
      <c r="A78" s="431" t="s">
        <v>734</v>
      </c>
      <c r="B78" s="473"/>
      <c r="C78" s="473"/>
      <c r="D78" s="434" t="s">
        <v>760</v>
      </c>
      <c r="E78" s="447"/>
      <c r="F78" s="435">
        <v>965</v>
      </c>
      <c r="G78" s="434">
        <v>5</v>
      </c>
      <c r="H78" s="437">
        <v>193</v>
      </c>
      <c r="I78" s="473"/>
      <c r="J78" s="473"/>
      <c r="K78" s="439">
        <v>235</v>
      </c>
      <c r="L78" s="445">
        <v>588</v>
      </c>
      <c r="M78" s="458">
        <v>9</v>
      </c>
      <c r="N78" s="444">
        <v>235</v>
      </c>
      <c r="O78" s="444">
        <v>168</v>
      </c>
      <c r="P78" s="444">
        <v>185</v>
      </c>
      <c r="Q78" s="444">
        <v>184</v>
      </c>
      <c r="R78" s="444">
        <v>193</v>
      </c>
      <c r="S78" s="434">
        <v>1010</v>
      </c>
      <c r="T78" s="440"/>
      <c r="U78" s="448"/>
      <c r="V78" s="451"/>
      <c r="W78" s="440"/>
      <c r="X78" s="462"/>
      <c r="Y78" s="428"/>
      <c r="Z78" s="428"/>
      <c r="AA78" s="428"/>
      <c r="AB78" s="428"/>
      <c r="AC78" s="428"/>
      <c r="AD78" s="428"/>
      <c r="AE78" s="428"/>
      <c r="AF78" s="428"/>
      <c r="AG78" s="428"/>
      <c r="AH78" s="428"/>
    </row>
    <row r="79" spans="1:34" x14ac:dyDescent="0.3">
      <c r="A79" s="431" t="s">
        <v>124</v>
      </c>
      <c r="B79" s="473"/>
      <c r="C79" s="473"/>
      <c r="D79" s="434" t="s">
        <v>760</v>
      </c>
      <c r="E79" s="447"/>
      <c r="F79" s="435">
        <v>905</v>
      </c>
      <c r="G79" s="434">
        <v>5</v>
      </c>
      <c r="H79" s="437">
        <v>181</v>
      </c>
      <c r="I79" s="473"/>
      <c r="J79" s="473"/>
      <c r="K79" s="439">
        <v>222</v>
      </c>
      <c r="L79" s="445">
        <v>551</v>
      </c>
      <c r="M79" s="458">
        <v>21</v>
      </c>
      <c r="N79" s="444">
        <v>164</v>
      </c>
      <c r="O79" s="444">
        <v>165</v>
      </c>
      <c r="P79" s="444">
        <v>222</v>
      </c>
      <c r="Q79" s="444">
        <v>198</v>
      </c>
      <c r="R79" s="444">
        <v>156</v>
      </c>
      <c r="S79" s="434">
        <v>1010</v>
      </c>
      <c r="T79" s="440"/>
      <c r="U79" s="448"/>
      <c r="V79" s="451"/>
      <c r="W79" s="440"/>
      <c r="X79" s="462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</row>
    <row r="80" spans="1:34" x14ac:dyDescent="0.3">
      <c r="A80" s="431" t="s">
        <v>761</v>
      </c>
      <c r="B80" s="473"/>
      <c r="C80" s="473"/>
      <c r="D80" s="434">
        <v>36</v>
      </c>
      <c r="E80" s="447"/>
      <c r="F80" s="435">
        <v>649</v>
      </c>
      <c r="G80" s="434">
        <v>5</v>
      </c>
      <c r="H80" s="437">
        <v>129.80000000000001</v>
      </c>
      <c r="I80" s="473"/>
      <c r="J80" s="473"/>
      <c r="K80" s="439">
        <v>145</v>
      </c>
      <c r="L80" s="445">
        <v>392</v>
      </c>
      <c r="M80" s="458">
        <v>71</v>
      </c>
      <c r="N80" s="444">
        <v>127</v>
      </c>
      <c r="O80" s="444">
        <v>120</v>
      </c>
      <c r="P80" s="444">
        <v>145</v>
      </c>
      <c r="Q80" s="444">
        <v>134</v>
      </c>
      <c r="R80" s="444">
        <v>123</v>
      </c>
      <c r="S80" s="434">
        <v>1004</v>
      </c>
      <c r="T80" s="440"/>
      <c r="U80" s="448"/>
      <c r="V80" s="451"/>
      <c r="W80" s="440"/>
      <c r="X80" s="462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</row>
    <row r="81" spans="1:34" x14ac:dyDescent="0.3">
      <c r="A81" s="431" t="s">
        <v>553</v>
      </c>
      <c r="B81" s="473"/>
      <c r="C81" s="473"/>
      <c r="D81" s="434">
        <v>37</v>
      </c>
      <c r="E81" s="447"/>
      <c r="F81" s="435">
        <v>909</v>
      </c>
      <c r="G81" s="434">
        <v>5</v>
      </c>
      <c r="H81" s="437">
        <v>181.8</v>
      </c>
      <c r="I81" s="473"/>
      <c r="J81" s="473"/>
      <c r="K81" s="439">
        <v>206</v>
      </c>
      <c r="L81" s="445">
        <v>540</v>
      </c>
      <c r="M81" s="458">
        <v>18</v>
      </c>
      <c r="N81" s="444">
        <v>158</v>
      </c>
      <c r="O81" s="444">
        <v>205</v>
      </c>
      <c r="P81" s="444">
        <v>177</v>
      </c>
      <c r="Q81" s="444">
        <v>163</v>
      </c>
      <c r="R81" s="444">
        <v>206</v>
      </c>
      <c r="S81" s="434">
        <v>999</v>
      </c>
      <c r="T81" s="440"/>
      <c r="U81" s="448"/>
      <c r="V81" s="451"/>
      <c r="W81" s="440"/>
      <c r="X81" s="462"/>
      <c r="Y81" s="428"/>
      <c r="Z81" s="428"/>
      <c r="AA81" s="428"/>
      <c r="AB81" s="428"/>
      <c r="AC81" s="428"/>
      <c r="AD81" s="428"/>
      <c r="AE81" s="428"/>
      <c r="AF81" s="428"/>
      <c r="AG81" s="428"/>
      <c r="AH81" s="428"/>
    </row>
    <row r="82" spans="1:34" x14ac:dyDescent="0.3">
      <c r="A82" s="431" t="s">
        <v>153</v>
      </c>
      <c r="B82" s="473"/>
      <c r="C82" s="473"/>
      <c r="D82" s="434">
        <v>38</v>
      </c>
      <c r="E82" s="447"/>
      <c r="F82" s="435">
        <v>829</v>
      </c>
      <c r="G82" s="434">
        <v>5</v>
      </c>
      <c r="H82" s="437">
        <v>165.8</v>
      </c>
      <c r="I82" s="473"/>
      <c r="J82" s="473"/>
      <c r="K82" s="439">
        <v>173</v>
      </c>
      <c r="L82" s="445">
        <v>505</v>
      </c>
      <c r="M82" s="458">
        <v>33</v>
      </c>
      <c r="N82" s="444">
        <v>173</v>
      </c>
      <c r="O82" s="444">
        <v>173</v>
      </c>
      <c r="P82" s="444">
        <v>159</v>
      </c>
      <c r="Q82" s="444">
        <v>153</v>
      </c>
      <c r="R82" s="444">
        <v>171</v>
      </c>
      <c r="S82" s="434">
        <v>994</v>
      </c>
      <c r="T82" s="440"/>
      <c r="U82" s="448"/>
      <c r="V82" s="451"/>
      <c r="W82" s="440"/>
      <c r="X82" s="462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</row>
    <row r="83" spans="1:34" x14ac:dyDescent="0.3">
      <c r="A83" s="431" t="s">
        <v>414</v>
      </c>
      <c r="B83" s="473"/>
      <c r="C83" s="473"/>
      <c r="D83" s="434" t="s">
        <v>762</v>
      </c>
      <c r="E83" s="447"/>
      <c r="F83" s="435">
        <v>845</v>
      </c>
      <c r="G83" s="434">
        <v>5</v>
      </c>
      <c r="H83" s="437">
        <v>169</v>
      </c>
      <c r="I83" s="473"/>
      <c r="J83" s="473"/>
      <c r="K83" s="439">
        <v>233</v>
      </c>
      <c r="L83" s="445">
        <v>440</v>
      </c>
      <c r="M83" s="458">
        <v>29</v>
      </c>
      <c r="N83" s="444">
        <v>130</v>
      </c>
      <c r="O83" s="444">
        <v>167</v>
      </c>
      <c r="P83" s="444">
        <v>143</v>
      </c>
      <c r="Q83" s="444">
        <v>172</v>
      </c>
      <c r="R83" s="444">
        <v>233</v>
      </c>
      <c r="S83" s="434">
        <v>990</v>
      </c>
      <c r="T83" s="440"/>
      <c r="U83" s="448"/>
      <c r="V83" s="451"/>
      <c r="W83" s="440"/>
      <c r="X83" s="462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</row>
    <row r="84" spans="1:34" x14ac:dyDescent="0.3">
      <c r="A84" s="431" t="s">
        <v>763</v>
      </c>
      <c r="B84" s="473"/>
      <c r="C84" s="473"/>
      <c r="D84" s="434" t="s">
        <v>762</v>
      </c>
      <c r="E84" s="447"/>
      <c r="F84" s="435">
        <v>690</v>
      </c>
      <c r="G84" s="434">
        <v>5</v>
      </c>
      <c r="H84" s="437">
        <v>138</v>
      </c>
      <c r="I84" s="473"/>
      <c r="J84" s="473"/>
      <c r="K84" s="439">
        <v>155</v>
      </c>
      <c r="L84" s="445">
        <v>413</v>
      </c>
      <c r="M84" s="458">
        <v>60</v>
      </c>
      <c r="N84" s="444">
        <v>155</v>
      </c>
      <c r="O84" s="444">
        <v>125</v>
      </c>
      <c r="P84" s="444">
        <v>133</v>
      </c>
      <c r="Q84" s="444">
        <v>151</v>
      </c>
      <c r="R84" s="444">
        <v>126</v>
      </c>
      <c r="S84" s="434">
        <v>990</v>
      </c>
      <c r="T84" s="440"/>
      <c r="U84" s="448"/>
      <c r="V84" s="451"/>
      <c r="W84" s="440"/>
      <c r="X84" s="462"/>
      <c r="Y84" s="428"/>
      <c r="Z84" s="428"/>
      <c r="AA84" s="428"/>
      <c r="AB84" s="428"/>
      <c r="AC84" s="428"/>
      <c r="AD84" s="428"/>
      <c r="AE84" s="428"/>
      <c r="AF84" s="428"/>
      <c r="AG84" s="428"/>
      <c r="AH84" s="428"/>
    </row>
    <row r="85" spans="1:34" x14ac:dyDescent="0.3">
      <c r="A85" s="431" t="s">
        <v>159</v>
      </c>
      <c r="B85" s="473"/>
      <c r="C85" s="473"/>
      <c r="D85" s="434">
        <v>41</v>
      </c>
      <c r="E85" s="447"/>
      <c r="F85" s="435">
        <v>845</v>
      </c>
      <c r="G85" s="434">
        <v>5</v>
      </c>
      <c r="H85" s="437">
        <v>169</v>
      </c>
      <c r="I85" s="473"/>
      <c r="J85" s="473"/>
      <c r="K85" s="439">
        <v>188</v>
      </c>
      <c r="L85" s="445">
        <v>498</v>
      </c>
      <c r="M85" s="458">
        <v>25</v>
      </c>
      <c r="N85" s="444">
        <v>149</v>
      </c>
      <c r="O85" s="444">
        <v>188</v>
      </c>
      <c r="P85" s="444">
        <v>161</v>
      </c>
      <c r="Q85" s="444">
        <v>173</v>
      </c>
      <c r="R85" s="444">
        <v>174</v>
      </c>
      <c r="S85" s="434">
        <v>970</v>
      </c>
      <c r="T85" s="440"/>
      <c r="U85" s="448"/>
      <c r="V85" s="451"/>
      <c r="W85" s="440"/>
      <c r="X85" s="462"/>
      <c r="Y85" s="428"/>
      <c r="Z85" s="428"/>
      <c r="AA85" s="428"/>
      <c r="AB85" s="428"/>
      <c r="AC85" s="428"/>
      <c r="AD85" s="428"/>
      <c r="AE85" s="428"/>
      <c r="AF85" s="428"/>
      <c r="AG85" s="428"/>
      <c r="AH85" s="428"/>
    </row>
    <row r="86" spans="1:34" x14ac:dyDescent="0.3">
      <c r="A86" s="431" t="s">
        <v>764</v>
      </c>
      <c r="B86" s="473"/>
      <c r="C86" s="473"/>
      <c r="D86" s="434">
        <v>42</v>
      </c>
      <c r="E86" s="447"/>
      <c r="F86" s="435">
        <v>826</v>
      </c>
      <c r="G86" s="434">
        <v>5</v>
      </c>
      <c r="H86" s="437">
        <v>165.2</v>
      </c>
      <c r="I86" s="473"/>
      <c r="J86" s="473"/>
      <c r="K86" s="439">
        <v>200</v>
      </c>
      <c r="L86" s="445">
        <v>536</v>
      </c>
      <c r="M86" s="458">
        <v>27</v>
      </c>
      <c r="N86" s="444">
        <v>155</v>
      </c>
      <c r="O86" s="444">
        <v>200</v>
      </c>
      <c r="P86" s="444">
        <v>181</v>
      </c>
      <c r="Q86" s="444">
        <v>153</v>
      </c>
      <c r="R86" s="444">
        <v>137</v>
      </c>
      <c r="S86" s="434">
        <v>961</v>
      </c>
      <c r="T86" s="440"/>
      <c r="U86" s="449"/>
      <c r="V86" s="451"/>
      <c r="W86" s="440"/>
      <c r="X86" s="462"/>
      <c r="Y86" s="428"/>
      <c r="Z86" s="428"/>
      <c r="AA86" s="428"/>
      <c r="AB86" s="428"/>
      <c r="AC86" s="428"/>
      <c r="AD86" s="428"/>
      <c r="AE86" s="428"/>
      <c r="AF86" s="428"/>
      <c r="AG86" s="428"/>
      <c r="AH86" s="428"/>
    </row>
    <row r="87" spans="1:34" x14ac:dyDescent="0.3">
      <c r="A87" s="431" t="s">
        <v>120</v>
      </c>
      <c r="B87" s="473"/>
      <c r="C87" s="473"/>
      <c r="D87" s="434">
        <v>43</v>
      </c>
      <c r="E87" s="447"/>
      <c r="F87" s="435">
        <v>887</v>
      </c>
      <c r="G87" s="434">
        <v>5</v>
      </c>
      <c r="H87" s="437">
        <v>177.4</v>
      </c>
      <c r="I87" s="473"/>
      <c r="J87" s="473"/>
      <c r="K87" s="439">
        <v>215</v>
      </c>
      <c r="L87" s="445">
        <v>533</v>
      </c>
      <c r="M87" s="458">
        <v>12</v>
      </c>
      <c r="N87" s="444">
        <v>146</v>
      </c>
      <c r="O87" s="444">
        <v>172</v>
      </c>
      <c r="P87" s="444">
        <v>215</v>
      </c>
      <c r="Q87" s="444">
        <v>164</v>
      </c>
      <c r="R87" s="444">
        <v>190</v>
      </c>
      <c r="S87" s="434">
        <v>947</v>
      </c>
      <c r="T87" s="440"/>
      <c r="U87" s="449"/>
      <c r="V87" s="451"/>
      <c r="W87" s="440"/>
      <c r="X87" s="462"/>
      <c r="Y87" s="428"/>
      <c r="Z87" s="428"/>
      <c r="AA87" s="428"/>
      <c r="AB87" s="428"/>
      <c r="AC87" s="428"/>
      <c r="AD87" s="428"/>
      <c r="AE87" s="428"/>
      <c r="AF87" s="428"/>
      <c r="AG87" s="428"/>
      <c r="AH87" s="428"/>
    </row>
    <row r="88" spans="1:34" x14ac:dyDescent="0.3">
      <c r="A88" s="431" t="s">
        <v>765</v>
      </c>
      <c r="B88" s="473"/>
      <c r="C88" s="473"/>
      <c r="D88" s="434">
        <v>44</v>
      </c>
      <c r="E88" s="447"/>
      <c r="F88" s="435">
        <v>666</v>
      </c>
      <c r="G88" s="434">
        <v>5</v>
      </c>
      <c r="H88" s="437">
        <v>133.19999999999999</v>
      </c>
      <c r="I88" s="473"/>
      <c r="J88" s="473"/>
      <c r="K88" s="439">
        <v>141</v>
      </c>
      <c r="L88" s="445">
        <v>414</v>
      </c>
      <c r="M88" s="458">
        <v>56</v>
      </c>
      <c r="N88" s="444">
        <v>141</v>
      </c>
      <c r="O88" s="444">
        <v>138</v>
      </c>
      <c r="P88" s="444">
        <v>135</v>
      </c>
      <c r="Q88" s="444">
        <v>112</v>
      </c>
      <c r="R88" s="444">
        <v>140</v>
      </c>
      <c r="S88" s="434">
        <v>946</v>
      </c>
      <c r="T88" s="440"/>
      <c r="U88" s="449"/>
      <c r="V88" s="451"/>
      <c r="W88" s="440"/>
      <c r="X88" s="462"/>
      <c r="Y88" s="428"/>
      <c r="Z88" s="428"/>
      <c r="AA88" s="428"/>
      <c r="AB88" s="428"/>
      <c r="AC88" s="428"/>
      <c r="AD88" s="428"/>
      <c r="AE88" s="428"/>
      <c r="AF88" s="428"/>
      <c r="AG88" s="428"/>
      <c r="AH88" s="428"/>
    </row>
    <row r="89" spans="1:34" x14ac:dyDescent="0.3">
      <c r="A89" s="431" t="s">
        <v>766</v>
      </c>
      <c r="B89" s="473"/>
      <c r="C89" s="473"/>
      <c r="D89" s="434">
        <v>45</v>
      </c>
      <c r="E89" s="447"/>
      <c r="F89" s="435">
        <v>688</v>
      </c>
      <c r="G89" s="434">
        <v>5</v>
      </c>
      <c r="H89" s="437">
        <v>137.6</v>
      </c>
      <c r="I89" s="473"/>
      <c r="J89" s="473"/>
      <c r="K89" s="439">
        <v>165</v>
      </c>
      <c r="L89" s="445">
        <v>448</v>
      </c>
      <c r="M89" s="458">
        <v>46</v>
      </c>
      <c r="N89" s="444">
        <v>150</v>
      </c>
      <c r="O89" s="444">
        <v>133</v>
      </c>
      <c r="P89" s="444">
        <v>165</v>
      </c>
      <c r="Q89" s="444">
        <v>125</v>
      </c>
      <c r="R89" s="444">
        <v>115</v>
      </c>
      <c r="S89" s="434">
        <v>918</v>
      </c>
      <c r="T89" s="440"/>
      <c r="U89" s="449"/>
      <c r="V89" s="451"/>
      <c r="W89" s="440"/>
      <c r="X89" s="462"/>
      <c r="Y89" s="428"/>
      <c r="Z89" s="428"/>
      <c r="AA89" s="428"/>
      <c r="AB89" s="428"/>
      <c r="AC89" s="428"/>
      <c r="AD89" s="428"/>
      <c r="AE89" s="428"/>
      <c r="AF89" s="428"/>
      <c r="AG89" s="428"/>
      <c r="AH89" s="428"/>
    </row>
    <row r="90" spans="1:34" x14ac:dyDescent="0.3">
      <c r="A90" s="431" t="s">
        <v>494</v>
      </c>
      <c r="B90" s="473"/>
      <c r="C90" s="473"/>
      <c r="D90" s="434">
        <v>46</v>
      </c>
      <c r="E90" s="447"/>
      <c r="F90" s="435">
        <v>471</v>
      </c>
      <c r="G90" s="434">
        <v>5</v>
      </c>
      <c r="H90" s="437">
        <v>94.2</v>
      </c>
      <c r="I90" s="473"/>
      <c r="J90" s="473"/>
      <c r="K90" s="439">
        <v>106</v>
      </c>
      <c r="L90" s="445">
        <v>276</v>
      </c>
      <c r="M90" s="458">
        <v>88</v>
      </c>
      <c r="N90" s="444">
        <v>98</v>
      </c>
      <c r="O90" s="444">
        <v>78</v>
      </c>
      <c r="P90" s="444">
        <v>100</v>
      </c>
      <c r="Q90" s="444">
        <v>89</v>
      </c>
      <c r="R90" s="444">
        <v>106</v>
      </c>
      <c r="S90" s="434">
        <v>911</v>
      </c>
      <c r="T90" s="440"/>
      <c r="U90" s="449"/>
      <c r="V90" s="451"/>
      <c r="W90" s="440"/>
      <c r="X90" s="462"/>
      <c r="Y90" s="428"/>
      <c r="Z90" s="428"/>
      <c r="AA90" s="428"/>
      <c r="AB90" s="428"/>
      <c r="AC90" s="428"/>
      <c r="AD90" s="428"/>
      <c r="AE90" s="428"/>
      <c r="AF90" s="428"/>
      <c r="AG90" s="428"/>
      <c r="AH90" s="428"/>
    </row>
    <row r="91" spans="1:34" x14ac:dyDescent="0.3">
      <c r="A91" s="431" t="s">
        <v>561</v>
      </c>
      <c r="B91" s="473"/>
      <c r="C91" s="473"/>
      <c r="D91" s="434">
        <v>47</v>
      </c>
      <c r="E91" s="447"/>
      <c r="F91" s="435">
        <v>627</v>
      </c>
      <c r="G91" s="434">
        <v>5</v>
      </c>
      <c r="H91" s="437">
        <v>125.4</v>
      </c>
      <c r="I91" s="473"/>
      <c r="J91" s="473"/>
      <c r="K91" s="439">
        <v>152</v>
      </c>
      <c r="L91" s="445">
        <v>359</v>
      </c>
      <c r="M91" s="458">
        <v>56</v>
      </c>
      <c r="N91" s="444">
        <v>81</v>
      </c>
      <c r="O91" s="444">
        <v>152</v>
      </c>
      <c r="P91" s="444">
        <v>126</v>
      </c>
      <c r="Q91" s="444">
        <v>132</v>
      </c>
      <c r="R91" s="444">
        <v>136</v>
      </c>
      <c r="S91" s="434">
        <v>907</v>
      </c>
      <c r="T91" s="440"/>
      <c r="U91" s="449"/>
      <c r="V91" s="451"/>
      <c r="W91" s="440"/>
      <c r="X91" s="462"/>
    </row>
    <row r="92" spans="1:34" x14ac:dyDescent="0.3">
      <c r="A92" s="431" t="s">
        <v>175</v>
      </c>
      <c r="B92" s="473"/>
      <c r="C92" s="473"/>
      <c r="D92" s="434">
        <v>48</v>
      </c>
      <c r="E92" s="447"/>
      <c r="F92" s="435">
        <v>696</v>
      </c>
      <c r="G92" s="434">
        <v>5</v>
      </c>
      <c r="H92" s="437">
        <v>139.19999999999999</v>
      </c>
      <c r="I92" s="473"/>
      <c r="J92" s="473"/>
      <c r="K92" s="439">
        <v>166</v>
      </c>
      <c r="L92" s="445">
        <v>439</v>
      </c>
      <c r="M92" s="458">
        <v>20</v>
      </c>
      <c r="N92" s="444">
        <v>166</v>
      </c>
      <c r="O92" s="444">
        <v>153</v>
      </c>
      <c r="P92" s="444">
        <v>120</v>
      </c>
      <c r="Q92" s="444">
        <v>109</v>
      </c>
      <c r="R92" s="444">
        <v>148</v>
      </c>
      <c r="S92" s="434">
        <v>796</v>
      </c>
      <c r="T92" s="440"/>
      <c r="U92" s="449"/>
      <c r="V92" s="451"/>
      <c r="W92" s="440"/>
      <c r="X92" s="462"/>
    </row>
    <row r="93" spans="1:34" x14ac:dyDescent="0.3">
      <c r="A93" s="431" t="s">
        <v>767</v>
      </c>
      <c r="B93" s="473"/>
      <c r="C93" s="473"/>
      <c r="D93" s="434">
        <v>49</v>
      </c>
      <c r="E93" s="447"/>
      <c r="F93" s="435">
        <v>569</v>
      </c>
      <c r="G93" s="434">
        <v>5</v>
      </c>
      <c r="H93" s="437">
        <v>113.8</v>
      </c>
      <c r="I93" s="473"/>
      <c r="J93" s="473"/>
      <c r="K93" s="439">
        <v>143</v>
      </c>
      <c r="L93" s="445">
        <v>381</v>
      </c>
      <c r="M93" s="458">
        <v>18</v>
      </c>
      <c r="N93" s="444">
        <v>143</v>
      </c>
      <c r="O93" s="444">
        <v>114</v>
      </c>
      <c r="P93" s="444">
        <v>124</v>
      </c>
      <c r="Q93" s="444">
        <v>97</v>
      </c>
      <c r="R93" s="444">
        <v>91</v>
      </c>
      <c r="S93" s="434">
        <v>659</v>
      </c>
      <c r="T93" s="440"/>
      <c r="U93" s="428"/>
      <c r="V93" s="451"/>
      <c r="W93" s="440"/>
      <c r="X93" s="462"/>
    </row>
    <row r="94" spans="1:34" x14ac:dyDescent="0.3">
      <c r="A94" s="94"/>
      <c r="B94" s="94"/>
      <c r="C94" s="94"/>
      <c r="D94" s="449"/>
      <c r="E94" s="94"/>
      <c r="F94" s="503">
        <f>SUM(F45:F93)</f>
        <v>53201</v>
      </c>
      <c r="G94" s="503">
        <f>SUM(G45:G93)</f>
        <v>313</v>
      </c>
      <c r="H94" s="504">
        <v>113.8</v>
      </c>
      <c r="N94" s="250">
        <f>AVERAGE(N45:N93)</f>
        <v>163.9387755102041</v>
      </c>
      <c r="O94" s="511">
        <f t="shared" ref="O94:X94" si="1">AVERAGE(O45:O93)</f>
        <v>177.69387755102042</v>
      </c>
      <c r="P94" s="511">
        <f t="shared" si="1"/>
        <v>165.0612244897959</v>
      </c>
      <c r="Q94" s="511">
        <f t="shared" si="1"/>
        <v>164.91836734693877</v>
      </c>
      <c r="R94" s="511">
        <f t="shared" si="1"/>
        <v>164.75510204081633</v>
      </c>
      <c r="T94" s="511">
        <f t="shared" si="1"/>
        <v>170.5</v>
      </c>
      <c r="V94" s="511">
        <f t="shared" si="1"/>
        <v>186.9</v>
      </c>
      <c r="W94" s="56"/>
      <c r="X94" s="511">
        <f t="shared" si="1"/>
        <v>179.7</v>
      </c>
      <c r="AA94" s="511">
        <f>AVERAGE(AA45:AA93)</f>
        <v>180.5</v>
      </c>
      <c r="AC94" s="511">
        <f>AVERAGE(AC45:AC93)</f>
        <v>164.5</v>
      </c>
      <c r="AE94" s="511">
        <f>AVERAGE(AE45:AE93)</f>
        <v>171</v>
      </c>
      <c r="AG94" s="511">
        <f>AVERAGE(AG45:AG93)</f>
        <v>222.5</v>
      </c>
    </row>
    <row r="95" spans="1:34" x14ac:dyDescent="0.3">
      <c r="A95" s="94"/>
      <c r="B95" s="94"/>
      <c r="C95" s="94"/>
      <c r="D95" s="449"/>
      <c r="E95" s="94"/>
      <c r="F95" s="94"/>
      <c r="G95" s="94"/>
      <c r="H95" s="56"/>
      <c r="O95" s="56"/>
      <c r="T95" s="56"/>
      <c r="V95" s="103"/>
      <c r="W95" s="56"/>
      <c r="X95" s="223"/>
    </row>
    <row r="96" spans="1:34" x14ac:dyDescent="0.3">
      <c r="A96" s="94"/>
      <c r="B96" s="94"/>
      <c r="C96" s="94"/>
      <c r="D96" s="449"/>
      <c r="E96" s="94"/>
      <c r="F96" s="94"/>
      <c r="G96" s="94"/>
      <c r="H96" s="56"/>
      <c r="O96" s="56"/>
      <c r="T96" s="56"/>
      <c r="V96" s="103"/>
      <c r="W96" s="56"/>
      <c r="X96" s="223"/>
    </row>
    <row r="97" spans="1:24" x14ac:dyDescent="0.3">
      <c r="A97" s="94"/>
      <c r="B97" s="94"/>
      <c r="C97" s="94"/>
      <c r="D97" s="449"/>
      <c r="E97" s="94"/>
      <c r="F97" s="94"/>
      <c r="G97" s="94"/>
      <c r="H97" s="56"/>
      <c r="O97" s="56"/>
      <c r="T97" s="56"/>
      <c r="V97" s="103"/>
      <c r="W97" s="56"/>
      <c r="X97" s="223"/>
    </row>
    <row r="98" spans="1:24" x14ac:dyDescent="0.3">
      <c r="A98" s="94"/>
      <c r="B98" s="94"/>
      <c r="C98" s="94"/>
      <c r="D98" s="449"/>
      <c r="E98" s="94"/>
      <c r="F98" s="94"/>
      <c r="G98" s="94"/>
      <c r="H98" s="56"/>
      <c r="O98" s="56"/>
      <c r="T98" s="56"/>
      <c r="V98" s="103"/>
      <c r="W98" s="56"/>
      <c r="X98" s="223"/>
    </row>
    <row r="99" spans="1:24" x14ac:dyDescent="0.3">
      <c r="A99" s="94"/>
      <c r="B99" s="94"/>
      <c r="C99" s="94"/>
      <c r="D99" s="449"/>
      <c r="E99" s="94"/>
      <c r="F99" s="94"/>
      <c r="G99" s="94"/>
      <c r="H99" s="56"/>
      <c r="O99" s="56"/>
      <c r="T99" s="56"/>
      <c r="V99" s="103"/>
      <c r="W99" s="56"/>
      <c r="X99" s="223"/>
    </row>
    <row r="100" spans="1:24" x14ac:dyDescent="0.3">
      <c r="A100" s="94"/>
      <c r="B100" s="94"/>
      <c r="C100" s="94"/>
      <c r="D100" s="449"/>
      <c r="E100" s="94"/>
      <c r="F100" s="94"/>
      <c r="G100" s="94"/>
      <c r="H100" s="56"/>
      <c r="O100" s="56"/>
      <c r="T100" s="56"/>
      <c r="V100" s="103"/>
      <c r="W100" s="56"/>
      <c r="X100" s="223"/>
    </row>
    <row r="101" spans="1:24" x14ac:dyDescent="0.3">
      <c r="A101" s="94"/>
      <c r="B101" s="94"/>
      <c r="C101" s="94"/>
      <c r="D101" s="449"/>
      <c r="E101" s="94"/>
      <c r="F101" s="94"/>
      <c r="G101" s="94"/>
      <c r="H101" s="56"/>
      <c r="O101" s="56"/>
      <c r="T101" s="56"/>
      <c r="V101" s="103"/>
      <c r="W101" s="56"/>
      <c r="X101" s="223"/>
    </row>
    <row r="102" spans="1:24" x14ac:dyDescent="0.3">
      <c r="A102" s="94"/>
      <c r="B102" s="94"/>
      <c r="C102" s="94"/>
      <c r="D102" s="449"/>
      <c r="E102" s="94"/>
      <c r="F102" s="94"/>
      <c r="G102" s="94"/>
      <c r="H102" s="56"/>
      <c r="O102" s="56"/>
      <c r="T102" s="56"/>
      <c r="V102" s="103"/>
      <c r="W102" s="56"/>
      <c r="X102" s="223"/>
    </row>
    <row r="103" spans="1:24" x14ac:dyDescent="0.3">
      <c r="A103" s="94"/>
      <c r="B103" s="94"/>
      <c r="C103" s="94"/>
      <c r="D103" s="449"/>
      <c r="E103" s="94"/>
      <c r="F103" s="94"/>
      <c r="G103" s="94"/>
      <c r="H103" s="56"/>
      <c r="O103" s="56"/>
      <c r="T103" s="56"/>
      <c r="V103" s="103"/>
      <c r="W103" s="56"/>
      <c r="X103" s="223"/>
    </row>
    <row r="104" spans="1:24" x14ac:dyDescent="0.3">
      <c r="A104" s="94"/>
      <c r="B104" s="94"/>
      <c r="C104" s="94"/>
      <c r="D104" s="449"/>
      <c r="E104" s="94"/>
      <c r="F104" s="94"/>
      <c r="G104" s="94"/>
      <c r="H104" s="56"/>
      <c r="O104" s="56"/>
      <c r="T104" s="56"/>
      <c r="V104" s="103"/>
      <c r="W104" s="56"/>
      <c r="X104" s="223"/>
    </row>
    <row r="105" spans="1:24" x14ac:dyDescent="0.3">
      <c r="A105" s="94"/>
      <c r="B105" s="94"/>
      <c r="C105" s="94"/>
      <c r="D105" s="449"/>
      <c r="E105" s="94"/>
      <c r="F105" s="94"/>
      <c r="G105" s="94"/>
      <c r="H105" s="56"/>
      <c r="O105" s="56"/>
      <c r="T105" s="56"/>
      <c r="V105" s="103"/>
      <c r="W105" s="56"/>
      <c r="X105" s="223"/>
    </row>
    <row r="106" spans="1:24" x14ac:dyDescent="0.3">
      <c r="A106" s="94"/>
      <c r="B106" s="94"/>
      <c r="C106" s="94"/>
      <c r="D106" s="449"/>
      <c r="E106" s="94"/>
      <c r="F106" s="94"/>
      <c r="G106" s="94"/>
      <c r="H106" s="56"/>
      <c r="O106" s="56"/>
      <c r="T106" s="56"/>
      <c r="V106" s="103"/>
      <c r="W106" s="56"/>
      <c r="X106" s="223"/>
    </row>
    <row r="107" spans="1:24" x14ac:dyDescent="0.3">
      <c r="A107" s="94"/>
      <c r="B107" s="94"/>
      <c r="C107" s="94"/>
      <c r="D107" s="449"/>
      <c r="E107" s="94"/>
      <c r="F107" s="94"/>
      <c r="G107" s="94"/>
      <c r="H107" s="56"/>
      <c r="O107" s="56"/>
      <c r="T107" s="56"/>
      <c r="V107" s="103"/>
      <c r="W107" s="56"/>
      <c r="X107" s="223"/>
    </row>
    <row r="108" spans="1:24" x14ac:dyDescent="0.3">
      <c r="A108" s="94"/>
      <c r="B108" s="94"/>
      <c r="C108" s="94"/>
      <c r="D108" s="449"/>
      <c r="E108" s="94"/>
      <c r="F108" s="94"/>
      <c r="G108" s="94"/>
      <c r="H108" s="56"/>
      <c r="O108" s="56"/>
      <c r="T108" s="56"/>
      <c r="V108" s="103"/>
      <c r="W108" s="56"/>
      <c r="X108" s="223"/>
    </row>
    <row r="109" spans="1:24" x14ac:dyDescent="0.3">
      <c r="A109" s="94"/>
      <c r="B109" s="94"/>
      <c r="C109" s="94"/>
      <c r="D109" s="449"/>
      <c r="E109" s="94"/>
      <c r="F109" s="94"/>
      <c r="G109" s="94"/>
      <c r="H109" s="56"/>
      <c r="O109" s="56"/>
      <c r="T109" s="56"/>
      <c r="V109" s="103"/>
      <c r="W109" s="56"/>
      <c r="X109" s="223"/>
    </row>
    <row r="110" spans="1:24" x14ac:dyDescent="0.3">
      <c r="A110" s="94"/>
      <c r="B110" s="94"/>
      <c r="C110" s="94"/>
      <c r="D110" s="449"/>
      <c r="E110" s="94"/>
      <c r="F110" s="94"/>
      <c r="G110" s="94"/>
      <c r="H110" s="56"/>
      <c r="O110" s="56"/>
      <c r="T110" s="56"/>
      <c r="V110" s="103"/>
      <c r="W110" s="56"/>
      <c r="X110" s="223"/>
    </row>
    <row r="111" spans="1:24" x14ac:dyDescent="0.3">
      <c r="A111" s="94"/>
      <c r="B111" s="94"/>
      <c r="C111" s="94"/>
      <c r="D111" s="449"/>
      <c r="E111" s="94"/>
      <c r="F111" s="94"/>
      <c r="G111" s="94"/>
      <c r="H111" s="56"/>
      <c r="O111" s="56"/>
      <c r="T111" s="56"/>
      <c r="V111" s="103"/>
      <c r="W111" s="56"/>
      <c r="X111" s="223"/>
    </row>
    <row r="112" spans="1:24" x14ac:dyDescent="0.3">
      <c r="A112" s="94"/>
      <c r="B112" s="94"/>
      <c r="C112" s="94"/>
      <c r="D112" s="449"/>
      <c r="E112" s="94"/>
      <c r="F112" s="94"/>
      <c r="G112" s="94"/>
      <c r="H112" s="56"/>
      <c r="O112" s="56"/>
      <c r="T112" s="56"/>
      <c r="V112" s="103"/>
      <c r="W112" s="56"/>
      <c r="X112" s="223"/>
    </row>
    <row r="113" spans="1:24" x14ac:dyDescent="0.3">
      <c r="A113" s="94"/>
      <c r="B113" s="94"/>
      <c r="C113" s="94"/>
      <c r="D113" s="449"/>
      <c r="E113" s="94"/>
      <c r="F113" s="94"/>
      <c r="G113" s="94"/>
      <c r="H113" s="56"/>
      <c r="O113" s="56"/>
      <c r="T113" s="56"/>
      <c r="V113" s="103"/>
      <c r="W113" s="56"/>
      <c r="X113" s="223"/>
    </row>
    <row r="114" spans="1:24" x14ac:dyDescent="0.3">
      <c r="A114" s="94"/>
      <c r="B114" s="94"/>
      <c r="C114" s="94"/>
      <c r="D114" s="449"/>
      <c r="E114" s="94"/>
      <c r="F114" s="94"/>
      <c r="G114" s="94"/>
      <c r="H114" s="56"/>
      <c r="O114" s="56"/>
      <c r="T114" s="56"/>
      <c r="V114" s="103"/>
      <c r="W114" s="56"/>
      <c r="X114" s="223"/>
    </row>
    <row r="115" spans="1:24" x14ac:dyDescent="0.3">
      <c r="A115" s="94"/>
      <c r="B115" s="94"/>
      <c r="C115" s="94"/>
      <c r="D115" s="449"/>
      <c r="E115" s="94"/>
      <c r="F115" s="94"/>
      <c r="G115" s="94"/>
      <c r="H115" s="56"/>
      <c r="O115" s="56"/>
      <c r="T115" s="56"/>
      <c r="V115" s="103"/>
      <c r="W115" s="56"/>
      <c r="X115" s="223"/>
    </row>
    <row r="116" spans="1:24" x14ac:dyDescent="0.3">
      <c r="V116" s="103"/>
      <c r="W116" s="56"/>
      <c r="X116" s="223"/>
    </row>
  </sheetData>
  <sortState ref="A4:T8">
    <sortCondition ref="S8"/>
  </sortState>
  <mergeCells count="2">
    <mergeCell ref="A1:AH2"/>
    <mergeCell ref="A42:AH43"/>
  </mergeCells>
  <pageMargins left="0.7" right="0.7" top="0.75" bottom="0.75" header="0.3" footer="0.3"/>
  <pageSetup scale="43" orientation="landscape" horizontalDpi="300" verticalDpi="300" r:id="rId1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AI99"/>
  <sheetViews>
    <sheetView topLeftCell="A93" zoomScaleNormal="100" workbookViewId="0">
      <selection activeCell="A115" sqref="A115"/>
    </sheetView>
  </sheetViews>
  <sheetFormatPr defaultRowHeight="14.4" x14ac:dyDescent="0.3"/>
  <cols>
    <col min="1" max="1" width="21.6640625" bestFit="1" customWidth="1"/>
    <col min="2" max="2" width="3" hidden="1" customWidth="1"/>
    <col min="3" max="3" width="3.109375" hidden="1" customWidth="1"/>
    <col min="4" max="5" width="5.66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2" width="4" bestFit="1" customWidth="1"/>
    <col min="13" max="13" width="5.33203125" bestFit="1" customWidth="1"/>
    <col min="14" max="19" width="4" bestFit="1" customWidth="1"/>
    <col min="20" max="20" width="6.5546875" bestFit="1" customWidth="1"/>
    <col min="21" max="23" width="4" bestFit="1" customWidth="1"/>
    <col min="24" max="24" width="3" bestFit="1" customWidth="1"/>
    <col min="25" max="25" width="4" bestFit="1" customWidth="1"/>
    <col min="26" max="26" width="3" bestFit="1" customWidth="1"/>
    <col min="27" max="27" width="6.5546875" bestFit="1" customWidth="1"/>
    <col min="28" max="28" width="4" bestFit="1" customWidth="1"/>
    <col min="29" max="29" width="2.88671875" bestFit="1" customWidth="1"/>
    <col min="30" max="30" width="4" bestFit="1" customWidth="1"/>
    <col min="31" max="31" width="2.88671875" bestFit="1" customWidth="1"/>
    <col min="32" max="32" width="4" bestFit="1" customWidth="1"/>
    <col min="33" max="33" width="2.88671875" bestFit="1" customWidth="1"/>
    <col min="34" max="34" width="4" bestFit="1" customWidth="1"/>
    <col min="35" max="35" width="2.88671875" bestFit="1" customWidth="1"/>
  </cols>
  <sheetData>
    <row r="1" spans="1:35" x14ac:dyDescent="0.3">
      <c r="A1" s="587" t="s">
        <v>61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</row>
    <row r="2" spans="1:35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</row>
    <row r="3" spans="1:35" x14ac:dyDescent="0.3">
      <c r="A3" s="1" t="s">
        <v>0</v>
      </c>
      <c r="B3" s="1"/>
      <c r="C3" s="1"/>
      <c r="D3" s="2" t="s">
        <v>2</v>
      </c>
      <c r="E3" s="61">
        <f>SUM(E4:E13)</f>
        <v>675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18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 t="s">
        <v>8</v>
      </c>
      <c r="U3" s="1">
        <v>7</v>
      </c>
      <c r="V3" s="1" t="s">
        <v>1</v>
      </c>
      <c r="W3" s="1">
        <v>8</v>
      </c>
      <c r="X3" s="1" t="s">
        <v>1</v>
      </c>
      <c r="Y3" s="1">
        <v>9</v>
      </c>
      <c r="Z3" s="1" t="s">
        <v>1</v>
      </c>
      <c r="AA3" s="1" t="s">
        <v>8</v>
      </c>
      <c r="AB3" s="1">
        <v>10</v>
      </c>
      <c r="AC3" s="1"/>
      <c r="AD3" s="1">
        <v>11</v>
      </c>
      <c r="AE3" s="1"/>
      <c r="AF3" s="1">
        <v>12</v>
      </c>
      <c r="AG3" s="1"/>
      <c r="AH3" s="1">
        <v>13</v>
      </c>
      <c r="AI3" s="1"/>
    </row>
    <row r="4" spans="1:35" x14ac:dyDescent="0.3">
      <c r="A4" s="9" t="s">
        <v>146</v>
      </c>
      <c r="B4" s="9">
        <v>22</v>
      </c>
      <c r="C4" s="9" t="s">
        <v>28</v>
      </c>
      <c r="D4" s="11">
        <v>1</v>
      </c>
      <c r="E4" s="50">
        <v>300</v>
      </c>
      <c r="F4" s="6">
        <f t="shared" ref="F4:F23" si="0">SUM(N4:S4)+U4+W4+Y4+AB4+AD4+AF4+AH4</f>
        <v>2220</v>
      </c>
      <c r="G4" s="6">
        <f t="shared" ref="G4:G23" si="1">COUNT(N4,O4,P4,Q4,R4,S4,U4,W4,Y4,AB4,AD4, AF4, AH4)</f>
        <v>10</v>
      </c>
      <c r="H4" s="7">
        <f t="shared" ref="H4:H23" si="2">F4/G4</f>
        <v>222</v>
      </c>
      <c r="I4" s="159">
        <f t="shared" ref="I4:I23" si="3">(SUM(V4+X4+Z4)/30)+(COUNTIFS(AC4,"W"))+(COUNTIFS(AE4,"W"))+(COUNTIFS(AG4,"W"))+(COUNTIFS(AI4,"W"))</f>
        <v>3</v>
      </c>
      <c r="J4" s="159">
        <f t="shared" ref="J4:J23" si="4">(3-(SUM(V4+X4+Z4)/30))+(COUNTIFS(AC4,"L")+(COUNTIFS(AE4,"L"))+(COUNTIFS(AG4,"L"))+(COUNTIFS(AI4,"L")))</f>
        <v>1</v>
      </c>
      <c r="K4" s="52">
        <f t="shared" ref="K4:K23" si="5">MAX(N4:S4,U4:Z4,AB4:AH4)</f>
        <v>278</v>
      </c>
      <c r="L4" s="230">
        <f t="shared" ref="L4:L23" si="6">MAX((SUM(N4:P4)), (SUM(Q4:S4)), (SUM(U4,W4,Y4)))</f>
        <v>761</v>
      </c>
      <c r="M4" s="170"/>
      <c r="N4" s="4">
        <v>247</v>
      </c>
      <c r="O4" s="4">
        <v>236</v>
      </c>
      <c r="P4" s="4">
        <v>278</v>
      </c>
      <c r="Q4" s="4">
        <v>202</v>
      </c>
      <c r="R4" s="4">
        <v>184</v>
      </c>
      <c r="S4" s="4">
        <v>187</v>
      </c>
      <c r="T4" s="10">
        <f t="shared" ref="T4:T23" si="7">SUM(N4:S4)</f>
        <v>1334</v>
      </c>
      <c r="U4" s="51">
        <v>235</v>
      </c>
      <c r="V4" s="4">
        <v>30</v>
      </c>
      <c r="W4" s="4">
        <v>198</v>
      </c>
      <c r="X4" s="4">
        <v>0</v>
      </c>
      <c r="Y4" s="4">
        <v>264</v>
      </c>
      <c r="Z4" s="4">
        <v>30</v>
      </c>
      <c r="AA4" s="10">
        <f t="shared" ref="AA4:AA23" si="8">SUM(T4:Z4)</f>
        <v>2091</v>
      </c>
      <c r="AB4" s="51"/>
      <c r="AC4" s="146"/>
      <c r="AD4" s="5"/>
      <c r="AE4" s="5"/>
      <c r="AF4" s="5"/>
      <c r="AG4" s="5"/>
      <c r="AH4" s="5">
        <v>189</v>
      </c>
      <c r="AI4" s="4" t="s">
        <v>23</v>
      </c>
    </row>
    <row r="5" spans="1:35" x14ac:dyDescent="0.3">
      <c r="A5" s="9" t="s">
        <v>129</v>
      </c>
      <c r="B5" s="9">
        <v>22</v>
      </c>
      <c r="C5" s="9" t="s">
        <v>28</v>
      </c>
      <c r="D5" s="11">
        <v>2</v>
      </c>
      <c r="E5" s="50">
        <v>150</v>
      </c>
      <c r="F5" s="6">
        <f t="shared" si="0"/>
        <v>2274</v>
      </c>
      <c r="G5" s="6">
        <f t="shared" si="1"/>
        <v>11</v>
      </c>
      <c r="H5" s="7">
        <f t="shared" si="2"/>
        <v>206.72727272727272</v>
      </c>
      <c r="I5" s="159">
        <f t="shared" si="3"/>
        <v>4</v>
      </c>
      <c r="J5" s="159">
        <f t="shared" si="4"/>
        <v>1</v>
      </c>
      <c r="K5" s="52">
        <f t="shared" si="5"/>
        <v>279</v>
      </c>
      <c r="L5" s="230">
        <f t="shared" si="6"/>
        <v>680</v>
      </c>
      <c r="M5" s="170"/>
      <c r="N5" s="4">
        <v>202</v>
      </c>
      <c r="O5" s="4">
        <v>201</v>
      </c>
      <c r="P5" s="4">
        <v>204</v>
      </c>
      <c r="Q5" s="4">
        <v>228</v>
      </c>
      <c r="R5" s="4">
        <v>173</v>
      </c>
      <c r="S5" s="4">
        <v>279</v>
      </c>
      <c r="T5" s="10">
        <f t="shared" si="7"/>
        <v>1287</v>
      </c>
      <c r="U5" s="51">
        <v>215</v>
      </c>
      <c r="V5" s="4">
        <v>30</v>
      </c>
      <c r="W5" s="4">
        <v>201</v>
      </c>
      <c r="X5" s="4">
        <v>30</v>
      </c>
      <c r="Y5" s="4">
        <v>203</v>
      </c>
      <c r="Z5" s="4">
        <v>30</v>
      </c>
      <c r="AA5" s="10">
        <f t="shared" si="8"/>
        <v>1996</v>
      </c>
      <c r="AB5" s="51"/>
      <c r="AC5" s="146"/>
      <c r="AD5" s="5"/>
      <c r="AE5" s="5"/>
      <c r="AF5" s="5">
        <v>216</v>
      </c>
      <c r="AG5" s="5" t="s">
        <v>23</v>
      </c>
      <c r="AH5" s="5">
        <v>152</v>
      </c>
      <c r="AI5" s="4" t="s">
        <v>24</v>
      </c>
    </row>
    <row r="6" spans="1:35" x14ac:dyDescent="0.3">
      <c r="A6" s="9" t="s">
        <v>134</v>
      </c>
      <c r="B6" s="9">
        <v>22</v>
      </c>
      <c r="C6" s="9" t="s">
        <v>28</v>
      </c>
      <c r="D6" s="11">
        <v>3</v>
      </c>
      <c r="E6" s="50">
        <v>75</v>
      </c>
      <c r="F6" s="6">
        <f>SUM(N6:S6)+U6+W6+Y6+AB6+AD6+AF6+AH6</f>
        <v>2388</v>
      </c>
      <c r="G6" s="6">
        <f>COUNT(N6,O6,P6,Q6,R6,S6,U6,W6,Y6,AB6,AD6, AF6, AH6)</f>
        <v>11</v>
      </c>
      <c r="H6" s="7">
        <f>F6/G6</f>
        <v>217.09090909090909</v>
      </c>
      <c r="I6" s="159">
        <f>(SUM(V6+X6+Z6)/30)+(COUNTIFS(AC6,"W"))+(COUNTIFS(AE6,"W"))+(COUNTIFS(AG6,"W"))+(COUNTIFS(AI6,"W"))</f>
        <v>2</v>
      </c>
      <c r="J6" s="159">
        <f>(3-(SUM(V6+X6+Z6)/30))+(COUNTIFS(AC6,"L")+(COUNTIFS(AE6,"L"))+(COUNTIFS(AG6,"L"))+(COUNTIFS(AI6,"L")))</f>
        <v>3</v>
      </c>
      <c r="K6" s="52">
        <f>MAX(N6:S6,U6:Z6,AB6:AH6)</f>
        <v>250</v>
      </c>
      <c r="L6" s="230">
        <f>MAX((SUM(N6:P6)), (SUM(Q6:S6)), (SUM(U6,W6,Y6)))</f>
        <v>652</v>
      </c>
      <c r="M6" s="170"/>
      <c r="N6" s="4">
        <v>168</v>
      </c>
      <c r="O6" s="4">
        <v>244</v>
      </c>
      <c r="P6" s="4">
        <v>228</v>
      </c>
      <c r="Q6" s="4">
        <v>214</v>
      </c>
      <c r="R6" s="4">
        <v>222</v>
      </c>
      <c r="S6" s="4">
        <v>216</v>
      </c>
      <c r="T6" s="10">
        <f>SUM(N6:S6)</f>
        <v>1292</v>
      </c>
      <c r="U6" s="51">
        <v>247</v>
      </c>
      <c r="V6" s="4">
        <v>30</v>
      </c>
      <c r="W6" s="4">
        <v>158</v>
      </c>
      <c r="X6" s="4">
        <v>0</v>
      </c>
      <c r="Y6" s="4">
        <v>232</v>
      </c>
      <c r="Z6" s="4">
        <v>0</v>
      </c>
      <c r="AA6" s="10">
        <f t="shared" si="8"/>
        <v>1959</v>
      </c>
      <c r="AB6" s="51"/>
      <c r="AC6" s="51"/>
      <c r="AD6" s="4">
        <v>250</v>
      </c>
      <c r="AE6" s="4" t="s">
        <v>23</v>
      </c>
      <c r="AF6" s="4">
        <v>209</v>
      </c>
      <c r="AG6" s="4" t="s">
        <v>24</v>
      </c>
    </row>
    <row r="7" spans="1:35" x14ac:dyDescent="0.3">
      <c r="A7" s="9" t="s">
        <v>138</v>
      </c>
      <c r="B7" s="9">
        <v>22</v>
      </c>
      <c r="C7" s="9" t="s">
        <v>28</v>
      </c>
      <c r="D7" s="11">
        <v>4</v>
      </c>
      <c r="E7" s="50">
        <v>45</v>
      </c>
      <c r="F7" s="6">
        <f>SUM(N7:S7)+U7+W7+Y7+AB7+AD7+AF7+AH7</f>
        <v>2172</v>
      </c>
      <c r="G7" s="6">
        <f>COUNT(N7,O7,P7,Q7,R7,S7,U7,W7,Y7,AB7,AD7, AF7, AH7)</f>
        <v>10</v>
      </c>
      <c r="H7" s="7">
        <f>F7/G7</f>
        <v>217.2</v>
      </c>
      <c r="I7" s="159">
        <f>(SUM(V7+X7+Z7)/30)+(COUNTIFS(AC7,"W"))+(COUNTIFS(AE7,"W"))+(COUNTIFS(AG7,"W"))+(COUNTIFS(AI7,"W"))</f>
        <v>2</v>
      </c>
      <c r="J7" s="159">
        <f>(3-(SUM(V7+X7+Z7)/30))+(COUNTIFS(AC7,"L")+(COUNTIFS(AE7,"L"))+(COUNTIFS(AG7,"L"))+(COUNTIFS(AI7,"L")))</f>
        <v>2</v>
      </c>
      <c r="K7" s="52">
        <f>MAX(N7:S7,U7:Z7,AB7:AH7)</f>
        <v>258</v>
      </c>
      <c r="L7" s="230">
        <f>MAX((SUM(N7:P7)), (SUM(Q7:S7)), (SUM(U7,W7,Y7)))</f>
        <v>703</v>
      </c>
      <c r="M7" s="170"/>
      <c r="N7" s="4">
        <v>172</v>
      </c>
      <c r="O7" s="4">
        <v>152</v>
      </c>
      <c r="P7" s="4">
        <v>225</v>
      </c>
      <c r="Q7" s="4">
        <v>232</v>
      </c>
      <c r="R7" s="4">
        <v>237</v>
      </c>
      <c r="S7" s="4">
        <v>204</v>
      </c>
      <c r="T7" s="10">
        <f>SUM(N7:S7)</f>
        <v>1222</v>
      </c>
      <c r="U7" s="51">
        <v>235</v>
      </c>
      <c r="V7" s="4">
        <v>30</v>
      </c>
      <c r="W7" s="4">
        <v>258</v>
      </c>
      <c r="X7" s="4">
        <v>30</v>
      </c>
      <c r="Y7" s="4">
        <v>210</v>
      </c>
      <c r="Z7" s="4">
        <v>0</v>
      </c>
      <c r="AA7" s="10">
        <f t="shared" si="8"/>
        <v>1985</v>
      </c>
      <c r="AB7" s="51"/>
      <c r="AC7" s="51"/>
      <c r="AD7" s="4">
        <v>247</v>
      </c>
      <c r="AE7" s="4" t="s">
        <v>24</v>
      </c>
    </row>
    <row r="8" spans="1:35" x14ac:dyDescent="0.3">
      <c r="A8" s="9" t="s">
        <v>130</v>
      </c>
      <c r="B8" s="9">
        <v>22</v>
      </c>
      <c r="C8" s="9" t="s">
        <v>28</v>
      </c>
      <c r="D8" s="11">
        <v>5</v>
      </c>
      <c r="E8" s="50">
        <v>45</v>
      </c>
      <c r="F8" s="6">
        <f t="shared" si="0"/>
        <v>2280</v>
      </c>
      <c r="G8" s="6">
        <f t="shared" si="1"/>
        <v>11</v>
      </c>
      <c r="H8" s="7">
        <f t="shared" si="2"/>
        <v>207.27272727272728</v>
      </c>
      <c r="I8" s="159">
        <f t="shared" si="3"/>
        <v>3</v>
      </c>
      <c r="J8" s="159">
        <f t="shared" si="4"/>
        <v>2</v>
      </c>
      <c r="K8" s="52">
        <f t="shared" si="5"/>
        <v>227</v>
      </c>
      <c r="L8" s="230">
        <f t="shared" si="6"/>
        <v>672</v>
      </c>
      <c r="M8" s="170"/>
      <c r="N8" s="4">
        <v>213</v>
      </c>
      <c r="O8" s="4">
        <v>227</v>
      </c>
      <c r="P8" s="4">
        <v>183</v>
      </c>
      <c r="Q8" s="4">
        <v>197</v>
      </c>
      <c r="R8" s="4">
        <v>191</v>
      </c>
      <c r="S8" s="4">
        <v>191</v>
      </c>
      <c r="T8" s="10">
        <f t="shared" si="7"/>
        <v>1202</v>
      </c>
      <c r="U8" s="51">
        <v>223</v>
      </c>
      <c r="V8" s="4">
        <v>0</v>
      </c>
      <c r="W8" s="4">
        <v>223</v>
      </c>
      <c r="X8" s="4">
        <v>30</v>
      </c>
      <c r="Y8" s="4">
        <v>226</v>
      </c>
      <c r="Z8" s="4">
        <v>30</v>
      </c>
      <c r="AA8" s="10">
        <f t="shared" si="8"/>
        <v>1934</v>
      </c>
      <c r="AB8" s="4">
        <v>212</v>
      </c>
      <c r="AC8" s="4" t="s">
        <v>23</v>
      </c>
      <c r="AD8" s="4">
        <v>194</v>
      </c>
      <c r="AE8" s="4" t="s">
        <v>24</v>
      </c>
    </row>
    <row r="9" spans="1:35" x14ac:dyDescent="0.3">
      <c r="A9" s="9" t="s">
        <v>205</v>
      </c>
      <c r="B9" s="9">
        <v>22</v>
      </c>
      <c r="C9" s="9" t="s">
        <v>28</v>
      </c>
      <c r="D9" s="11">
        <v>6</v>
      </c>
      <c r="E9" s="50">
        <v>30</v>
      </c>
      <c r="F9" s="6">
        <f t="shared" si="0"/>
        <v>2041</v>
      </c>
      <c r="G9" s="6">
        <f t="shared" si="1"/>
        <v>10</v>
      </c>
      <c r="H9" s="7">
        <f t="shared" si="2"/>
        <v>204.1</v>
      </c>
      <c r="I9" s="159">
        <f t="shared" si="3"/>
        <v>2</v>
      </c>
      <c r="J9" s="159">
        <f t="shared" si="4"/>
        <v>2</v>
      </c>
      <c r="K9" s="52">
        <f t="shared" si="5"/>
        <v>254</v>
      </c>
      <c r="L9" s="230">
        <f t="shared" si="6"/>
        <v>628</v>
      </c>
      <c r="M9" s="170"/>
      <c r="N9" s="4">
        <v>177</v>
      </c>
      <c r="O9" s="4">
        <v>227</v>
      </c>
      <c r="P9" s="4">
        <v>213</v>
      </c>
      <c r="Q9" s="4">
        <v>185</v>
      </c>
      <c r="R9" s="4">
        <v>196</v>
      </c>
      <c r="S9" s="4">
        <v>247</v>
      </c>
      <c r="T9" s="10">
        <f t="shared" si="7"/>
        <v>1245</v>
      </c>
      <c r="U9" s="51">
        <v>189</v>
      </c>
      <c r="V9" s="4">
        <v>30</v>
      </c>
      <c r="W9" s="4">
        <v>254</v>
      </c>
      <c r="X9" s="4">
        <v>30</v>
      </c>
      <c r="Y9" s="4">
        <v>165</v>
      </c>
      <c r="Z9" s="4">
        <v>0</v>
      </c>
      <c r="AA9" s="10">
        <f t="shared" si="8"/>
        <v>1913</v>
      </c>
      <c r="AB9" s="4">
        <v>188</v>
      </c>
      <c r="AC9" s="54" t="s">
        <v>24</v>
      </c>
      <c r="AD9" s="16"/>
      <c r="AE9" s="16"/>
      <c r="AF9" s="16"/>
      <c r="AG9" s="16"/>
    </row>
    <row r="10" spans="1:35" x14ac:dyDescent="0.3">
      <c r="A10" s="9" t="s">
        <v>191</v>
      </c>
      <c r="B10" s="9">
        <v>22</v>
      </c>
      <c r="C10" s="9" t="s">
        <v>28</v>
      </c>
      <c r="D10" s="11">
        <v>7</v>
      </c>
      <c r="E10" s="50">
        <v>30</v>
      </c>
      <c r="F10" s="6">
        <f t="shared" si="0"/>
        <v>1995</v>
      </c>
      <c r="G10" s="6">
        <f t="shared" si="1"/>
        <v>10</v>
      </c>
      <c r="H10" s="7">
        <f t="shared" si="2"/>
        <v>199.5</v>
      </c>
      <c r="I10" s="159">
        <f t="shared" si="3"/>
        <v>3</v>
      </c>
      <c r="J10" s="159">
        <f t="shared" si="4"/>
        <v>1</v>
      </c>
      <c r="K10" s="52">
        <f t="shared" si="5"/>
        <v>236</v>
      </c>
      <c r="L10" s="230">
        <f t="shared" si="6"/>
        <v>626</v>
      </c>
      <c r="M10" s="170"/>
      <c r="N10" s="4">
        <v>206</v>
      </c>
      <c r="O10" s="4">
        <v>236</v>
      </c>
      <c r="P10" s="4">
        <v>170</v>
      </c>
      <c r="Q10" s="4">
        <v>176</v>
      </c>
      <c r="R10" s="4">
        <v>214</v>
      </c>
      <c r="S10" s="4">
        <v>199</v>
      </c>
      <c r="T10" s="10">
        <f t="shared" si="7"/>
        <v>1201</v>
      </c>
      <c r="U10" s="51">
        <v>223</v>
      </c>
      <c r="V10" s="4">
        <v>30</v>
      </c>
      <c r="W10" s="4">
        <v>196</v>
      </c>
      <c r="X10" s="4">
        <v>30</v>
      </c>
      <c r="Y10" s="4">
        <v>207</v>
      </c>
      <c r="Z10" s="4">
        <v>30</v>
      </c>
      <c r="AA10" s="10">
        <f t="shared" si="8"/>
        <v>1917</v>
      </c>
      <c r="AB10" s="4">
        <v>168</v>
      </c>
      <c r="AC10" s="4" t="s">
        <v>24</v>
      </c>
      <c r="AD10" s="19"/>
      <c r="AE10" s="16"/>
    </row>
    <row r="11" spans="1:35" x14ac:dyDescent="0.3">
      <c r="A11" s="9" t="s">
        <v>135</v>
      </c>
      <c r="B11" s="9">
        <v>22</v>
      </c>
      <c r="C11" s="9" t="s">
        <v>28</v>
      </c>
      <c r="D11" s="11">
        <v>8</v>
      </c>
      <c r="E11" s="188"/>
      <c r="F11" s="6">
        <f t="shared" si="0"/>
        <v>1798</v>
      </c>
      <c r="G11" s="6">
        <f t="shared" si="1"/>
        <v>9</v>
      </c>
      <c r="H11" s="7">
        <f t="shared" si="2"/>
        <v>199.77777777777777</v>
      </c>
      <c r="I11" s="159">
        <f t="shared" si="3"/>
        <v>2</v>
      </c>
      <c r="J11" s="159">
        <f t="shared" si="4"/>
        <v>1</v>
      </c>
      <c r="K11" s="52">
        <f t="shared" si="5"/>
        <v>245</v>
      </c>
      <c r="L11" s="230">
        <f t="shared" si="6"/>
        <v>627</v>
      </c>
      <c r="M11" s="170"/>
      <c r="N11" s="4">
        <v>192</v>
      </c>
      <c r="O11" s="4">
        <v>245</v>
      </c>
      <c r="P11" s="4">
        <v>185</v>
      </c>
      <c r="Q11" s="4">
        <v>175</v>
      </c>
      <c r="R11" s="4">
        <v>186</v>
      </c>
      <c r="S11" s="4">
        <v>188</v>
      </c>
      <c r="T11" s="10">
        <f t="shared" si="7"/>
        <v>1171</v>
      </c>
      <c r="U11" s="51">
        <v>197</v>
      </c>
      <c r="V11" s="4">
        <v>0</v>
      </c>
      <c r="W11" s="4">
        <v>217</v>
      </c>
      <c r="X11" s="4">
        <v>30</v>
      </c>
      <c r="Y11" s="4">
        <v>213</v>
      </c>
      <c r="Z11" s="4">
        <v>30</v>
      </c>
      <c r="AA11" s="10">
        <f t="shared" si="8"/>
        <v>1858</v>
      </c>
      <c r="AB11" s="16"/>
      <c r="AC11" s="16"/>
      <c r="AD11" s="16"/>
      <c r="AE11" s="16"/>
    </row>
    <row r="12" spans="1:35" x14ac:dyDescent="0.3">
      <c r="A12" s="9" t="s">
        <v>771</v>
      </c>
      <c r="B12" s="9">
        <v>22</v>
      </c>
      <c r="C12" s="9" t="s">
        <v>28</v>
      </c>
      <c r="D12" s="11">
        <v>9</v>
      </c>
      <c r="E12" s="188"/>
      <c r="F12" s="6">
        <f t="shared" si="0"/>
        <v>1816</v>
      </c>
      <c r="G12" s="6">
        <f t="shared" si="1"/>
        <v>9</v>
      </c>
      <c r="H12" s="7">
        <f t="shared" si="2"/>
        <v>201.77777777777777</v>
      </c>
      <c r="I12" s="159">
        <f t="shared" si="3"/>
        <v>1</v>
      </c>
      <c r="J12" s="159">
        <f t="shared" si="4"/>
        <v>2</v>
      </c>
      <c r="K12" s="52">
        <f t="shared" si="5"/>
        <v>244</v>
      </c>
      <c r="L12" s="230">
        <f t="shared" si="6"/>
        <v>643</v>
      </c>
      <c r="M12" s="170"/>
      <c r="N12" s="4">
        <v>186</v>
      </c>
      <c r="O12" s="4">
        <v>178</v>
      </c>
      <c r="P12" s="4">
        <v>225</v>
      </c>
      <c r="Q12" s="4">
        <v>244</v>
      </c>
      <c r="R12" s="4">
        <v>185</v>
      </c>
      <c r="S12" s="4">
        <v>214</v>
      </c>
      <c r="T12" s="10">
        <f t="shared" si="7"/>
        <v>1232</v>
      </c>
      <c r="U12" s="51">
        <v>181</v>
      </c>
      <c r="V12" s="4">
        <v>0</v>
      </c>
      <c r="W12" s="4">
        <v>169</v>
      </c>
      <c r="X12" s="4">
        <v>0</v>
      </c>
      <c r="Y12" s="4">
        <v>234</v>
      </c>
      <c r="Z12" s="4">
        <v>30</v>
      </c>
      <c r="AA12" s="10">
        <f t="shared" si="8"/>
        <v>1846</v>
      </c>
    </row>
    <row r="13" spans="1:35" x14ac:dyDescent="0.3">
      <c r="A13" s="9" t="s">
        <v>706</v>
      </c>
      <c r="B13" s="9">
        <v>22</v>
      </c>
      <c r="C13" s="9" t="s">
        <v>28</v>
      </c>
      <c r="D13" s="11">
        <v>10</v>
      </c>
      <c r="E13" s="188"/>
      <c r="F13" s="6">
        <f t="shared" si="0"/>
        <v>1784</v>
      </c>
      <c r="G13" s="6">
        <f t="shared" si="1"/>
        <v>9</v>
      </c>
      <c r="H13" s="7">
        <f t="shared" si="2"/>
        <v>198.22222222222223</v>
      </c>
      <c r="I13" s="159">
        <f t="shared" si="3"/>
        <v>2</v>
      </c>
      <c r="J13" s="159">
        <f t="shared" si="4"/>
        <v>1</v>
      </c>
      <c r="K13" s="52">
        <f t="shared" si="5"/>
        <v>279</v>
      </c>
      <c r="L13" s="230">
        <f t="shared" si="6"/>
        <v>635</v>
      </c>
      <c r="M13" s="170"/>
      <c r="N13" s="4">
        <v>180</v>
      </c>
      <c r="O13" s="4">
        <v>205</v>
      </c>
      <c r="P13" s="4">
        <v>234</v>
      </c>
      <c r="Q13" s="4">
        <v>200</v>
      </c>
      <c r="R13" s="4">
        <v>173</v>
      </c>
      <c r="S13" s="4">
        <v>157</v>
      </c>
      <c r="T13" s="10">
        <f t="shared" si="7"/>
        <v>1149</v>
      </c>
      <c r="U13" s="51">
        <v>279</v>
      </c>
      <c r="V13" s="4">
        <v>30</v>
      </c>
      <c r="W13" s="4">
        <v>181</v>
      </c>
      <c r="X13" s="4">
        <v>0</v>
      </c>
      <c r="Y13" s="4">
        <v>175</v>
      </c>
      <c r="Z13" s="4">
        <v>30</v>
      </c>
      <c r="AA13" s="10">
        <f t="shared" si="8"/>
        <v>1844</v>
      </c>
      <c r="AB13" s="16"/>
      <c r="AC13" s="16"/>
      <c r="AD13" s="16"/>
      <c r="AE13" s="16"/>
      <c r="AF13" s="16"/>
      <c r="AG13" s="16"/>
    </row>
    <row r="14" spans="1:35" x14ac:dyDescent="0.3">
      <c r="A14" s="9" t="s">
        <v>131</v>
      </c>
      <c r="B14" s="9">
        <v>22</v>
      </c>
      <c r="C14" s="9" t="s">
        <v>28</v>
      </c>
      <c r="D14" s="11">
        <v>11</v>
      </c>
      <c r="E14" s="188"/>
      <c r="F14" s="6">
        <f t="shared" si="0"/>
        <v>1784</v>
      </c>
      <c r="G14" s="6">
        <f t="shared" si="1"/>
        <v>9</v>
      </c>
      <c r="H14" s="7">
        <f t="shared" si="2"/>
        <v>198.22222222222223</v>
      </c>
      <c r="I14" s="159">
        <f t="shared" si="3"/>
        <v>1</v>
      </c>
      <c r="J14" s="159">
        <f t="shared" si="4"/>
        <v>2</v>
      </c>
      <c r="K14" s="52">
        <f t="shared" si="5"/>
        <v>221</v>
      </c>
      <c r="L14" s="230">
        <f t="shared" si="6"/>
        <v>647</v>
      </c>
      <c r="M14" s="170"/>
      <c r="N14" s="4">
        <v>203</v>
      </c>
      <c r="O14" s="4">
        <v>181</v>
      </c>
      <c r="P14" s="4">
        <v>174</v>
      </c>
      <c r="Q14" s="4">
        <v>211</v>
      </c>
      <c r="R14" s="4">
        <v>215</v>
      </c>
      <c r="S14" s="4">
        <v>221</v>
      </c>
      <c r="T14" s="10">
        <f t="shared" si="7"/>
        <v>1205</v>
      </c>
      <c r="U14" s="51">
        <v>181</v>
      </c>
      <c r="V14" s="4">
        <v>0</v>
      </c>
      <c r="W14" s="4">
        <v>216</v>
      </c>
      <c r="X14" s="4">
        <v>30</v>
      </c>
      <c r="Y14" s="4">
        <v>182</v>
      </c>
      <c r="Z14" s="4">
        <v>0</v>
      </c>
      <c r="AA14" s="10">
        <f t="shared" si="8"/>
        <v>1814</v>
      </c>
    </row>
    <row r="15" spans="1:35" x14ac:dyDescent="0.3">
      <c r="A15" s="9" t="s">
        <v>265</v>
      </c>
      <c r="B15" s="9">
        <v>22</v>
      </c>
      <c r="C15" s="9" t="s">
        <v>28</v>
      </c>
      <c r="D15" s="11">
        <v>12</v>
      </c>
      <c r="E15" s="188"/>
      <c r="F15" s="6">
        <f t="shared" si="0"/>
        <v>1769</v>
      </c>
      <c r="G15" s="6">
        <f t="shared" si="1"/>
        <v>9</v>
      </c>
      <c r="H15" s="7">
        <f t="shared" si="2"/>
        <v>196.55555555555554</v>
      </c>
      <c r="I15" s="159">
        <f t="shared" si="3"/>
        <v>1</v>
      </c>
      <c r="J15" s="159">
        <f t="shared" si="4"/>
        <v>2</v>
      </c>
      <c r="K15" s="52">
        <f t="shared" si="5"/>
        <v>257</v>
      </c>
      <c r="L15" s="230">
        <f t="shared" si="6"/>
        <v>597</v>
      </c>
      <c r="M15" s="170"/>
      <c r="N15" s="4">
        <v>212</v>
      </c>
      <c r="O15" s="4">
        <v>208</v>
      </c>
      <c r="P15" s="4">
        <v>177</v>
      </c>
      <c r="Q15" s="4">
        <v>175</v>
      </c>
      <c r="R15" s="4">
        <v>168</v>
      </c>
      <c r="S15" s="4">
        <v>240</v>
      </c>
      <c r="T15" s="10">
        <f t="shared" si="7"/>
        <v>1180</v>
      </c>
      <c r="U15" s="51">
        <v>164</v>
      </c>
      <c r="V15" s="4">
        <v>0</v>
      </c>
      <c r="W15" s="4">
        <v>168</v>
      </c>
      <c r="X15" s="4">
        <v>0</v>
      </c>
      <c r="Y15" s="4">
        <v>257</v>
      </c>
      <c r="Z15" s="4">
        <v>30</v>
      </c>
      <c r="AA15" s="10">
        <f t="shared" si="8"/>
        <v>1799</v>
      </c>
    </row>
    <row r="16" spans="1:35" x14ac:dyDescent="0.3">
      <c r="A16" s="9" t="s">
        <v>132</v>
      </c>
      <c r="B16" s="9">
        <v>22</v>
      </c>
      <c r="C16" s="9" t="s">
        <v>28</v>
      </c>
      <c r="D16" s="11">
        <v>13</v>
      </c>
      <c r="E16" s="188"/>
      <c r="F16" s="6">
        <f t="shared" si="0"/>
        <v>1739</v>
      </c>
      <c r="G16" s="6">
        <f t="shared" si="1"/>
        <v>9</v>
      </c>
      <c r="H16" s="7">
        <f t="shared" si="2"/>
        <v>193.22222222222223</v>
      </c>
      <c r="I16" s="159">
        <f t="shared" si="3"/>
        <v>2</v>
      </c>
      <c r="J16" s="159">
        <f t="shared" si="4"/>
        <v>1</v>
      </c>
      <c r="K16" s="52">
        <f t="shared" si="5"/>
        <v>213</v>
      </c>
      <c r="L16" s="230">
        <f t="shared" si="6"/>
        <v>626</v>
      </c>
      <c r="M16" s="170"/>
      <c r="N16" s="4">
        <v>204</v>
      </c>
      <c r="O16" s="4">
        <v>211</v>
      </c>
      <c r="P16" s="4">
        <v>211</v>
      </c>
      <c r="Q16" s="4">
        <v>201</v>
      </c>
      <c r="R16" s="4">
        <v>203</v>
      </c>
      <c r="S16" s="4">
        <v>149</v>
      </c>
      <c r="T16" s="10">
        <f t="shared" si="7"/>
        <v>1179</v>
      </c>
      <c r="U16" s="51">
        <v>213</v>
      </c>
      <c r="V16" s="501">
        <v>30</v>
      </c>
      <c r="W16" s="501">
        <v>170</v>
      </c>
      <c r="X16" s="501">
        <v>30</v>
      </c>
      <c r="Y16" s="501">
        <v>177</v>
      </c>
      <c r="Z16" s="501">
        <v>0</v>
      </c>
      <c r="AA16" s="10">
        <f t="shared" si="8"/>
        <v>1799</v>
      </c>
    </row>
    <row r="17" spans="1:27" x14ac:dyDescent="0.3">
      <c r="A17" s="9" t="s">
        <v>266</v>
      </c>
      <c r="B17" s="9">
        <v>22</v>
      </c>
      <c r="C17" s="9" t="s">
        <v>28</v>
      </c>
      <c r="D17" s="11">
        <v>14</v>
      </c>
      <c r="E17" s="188"/>
      <c r="F17" s="6">
        <f t="shared" si="0"/>
        <v>1750</v>
      </c>
      <c r="G17" s="6">
        <f t="shared" si="1"/>
        <v>9</v>
      </c>
      <c r="H17" s="7">
        <f t="shared" si="2"/>
        <v>194.44444444444446</v>
      </c>
      <c r="I17" s="159">
        <f t="shared" si="3"/>
        <v>1</v>
      </c>
      <c r="J17" s="159">
        <f t="shared" si="4"/>
        <v>2</v>
      </c>
      <c r="K17" s="52">
        <f t="shared" si="5"/>
        <v>237</v>
      </c>
      <c r="L17" s="230">
        <f t="shared" si="6"/>
        <v>642</v>
      </c>
      <c r="M17" s="170"/>
      <c r="N17" s="4">
        <v>224</v>
      </c>
      <c r="O17" s="4">
        <v>181</v>
      </c>
      <c r="P17" s="4">
        <v>237</v>
      </c>
      <c r="Q17" s="4">
        <v>175</v>
      </c>
      <c r="R17" s="4">
        <v>171</v>
      </c>
      <c r="S17" s="4">
        <v>189</v>
      </c>
      <c r="T17" s="10">
        <f t="shared" si="7"/>
        <v>1177</v>
      </c>
      <c r="U17" s="43">
        <v>186</v>
      </c>
      <c r="V17" s="55">
        <v>30</v>
      </c>
      <c r="W17" s="55">
        <v>207</v>
      </c>
      <c r="X17" s="55">
        <v>0</v>
      </c>
      <c r="Y17" s="55">
        <v>180</v>
      </c>
      <c r="Z17" s="55">
        <v>0</v>
      </c>
      <c r="AA17" s="10">
        <f t="shared" si="8"/>
        <v>1780</v>
      </c>
    </row>
    <row r="18" spans="1:27" x14ac:dyDescent="0.3">
      <c r="A18" s="9" t="s">
        <v>136</v>
      </c>
      <c r="B18" s="9">
        <v>22</v>
      </c>
      <c r="C18" s="9" t="s">
        <v>28</v>
      </c>
      <c r="D18" s="11">
        <v>15</v>
      </c>
      <c r="E18" s="188"/>
      <c r="F18" s="6">
        <f t="shared" si="0"/>
        <v>1697</v>
      </c>
      <c r="G18" s="6">
        <f t="shared" si="1"/>
        <v>9</v>
      </c>
      <c r="H18" s="7">
        <f t="shared" si="2"/>
        <v>188.55555555555554</v>
      </c>
      <c r="I18" s="159">
        <f t="shared" si="3"/>
        <v>2</v>
      </c>
      <c r="J18" s="159">
        <f t="shared" si="4"/>
        <v>1</v>
      </c>
      <c r="K18" s="52">
        <f t="shared" si="5"/>
        <v>232</v>
      </c>
      <c r="L18" s="230">
        <f t="shared" si="6"/>
        <v>594</v>
      </c>
      <c r="M18" s="170"/>
      <c r="N18" s="4">
        <v>193</v>
      </c>
      <c r="O18" s="4">
        <v>204</v>
      </c>
      <c r="P18" s="4">
        <v>190</v>
      </c>
      <c r="Q18" s="4">
        <v>232</v>
      </c>
      <c r="R18" s="4">
        <v>175</v>
      </c>
      <c r="S18" s="4">
        <v>187</v>
      </c>
      <c r="T18" s="10">
        <f t="shared" si="7"/>
        <v>1181</v>
      </c>
      <c r="U18" s="501">
        <v>166</v>
      </c>
      <c r="V18" s="4">
        <v>30</v>
      </c>
      <c r="W18" s="4">
        <v>157</v>
      </c>
      <c r="X18" s="4">
        <v>0</v>
      </c>
      <c r="Y18" s="4">
        <v>193</v>
      </c>
      <c r="Z18" s="4">
        <v>30</v>
      </c>
      <c r="AA18" s="10">
        <f t="shared" si="8"/>
        <v>1757</v>
      </c>
    </row>
    <row r="19" spans="1:27" x14ac:dyDescent="0.3">
      <c r="A19" s="9" t="s">
        <v>243</v>
      </c>
      <c r="B19" s="9">
        <v>22</v>
      </c>
      <c r="C19" s="9" t="s">
        <v>28</v>
      </c>
      <c r="D19" s="11">
        <v>16</v>
      </c>
      <c r="E19" s="8"/>
      <c r="F19" s="6">
        <f t="shared" si="0"/>
        <v>1718</v>
      </c>
      <c r="G19" s="6">
        <f t="shared" si="1"/>
        <v>9</v>
      </c>
      <c r="H19" s="7">
        <f t="shared" si="2"/>
        <v>190.88888888888889</v>
      </c>
      <c r="I19" s="159">
        <f t="shared" si="3"/>
        <v>1</v>
      </c>
      <c r="J19" s="159">
        <f t="shared" si="4"/>
        <v>2</v>
      </c>
      <c r="K19" s="52">
        <f t="shared" si="5"/>
        <v>236</v>
      </c>
      <c r="L19" s="230">
        <f t="shared" si="6"/>
        <v>637</v>
      </c>
      <c r="M19" s="170"/>
      <c r="N19" s="4">
        <v>141</v>
      </c>
      <c r="O19" s="4">
        <v>192</v>
      </c>
      <c r="P19" s="4">
        <v>189</v>
      </c>
      <c r="Q19" s="4">
        <v>187</v>
      </c>
      <c r="R19" s="4">
        <v>214</v>
      </c>
      <c r="S19" s="4">
        <v>236</v>
      </c>
      <c r="T19" s="10">
        <f t="shared" si="7"/>
        <v>1159</v>
      </c>
      <c r="U19" s="51">
        <v>209</v>
      </c>
      <c r="V19" s="4">
        <v>0</v>
      </c>
      <c r="W19" s="4">
        <v>190</v>
      </c>
      <c r="X19" s="4">
        <v>30</v>
      </c>
      <c r="Y19" s="4">
        <v>160</v>
      </c>
      <c r="Z19" s="4">
        <v>0</v>
      </c>
      <c r="AA19" s="10">
        <f t="shared" si="8"/>
        <v>1748</v>
      </c>
    </row>
    <row r="20" spans="1:27" x14ac:dyDescent="0.3">
      <c r="A20" s="9" t="s">
        <v>166</v>
      </c>
      <c r="B20" s="9">
        <v>22</v>
      </c>
      <c r="C20" s="9" t="s">
        <v>28</v>
      </c>
      <c r="D20" s="11">
        <v>17</v>
      </c>
      <c r="E20" s="8"/>
      <c r="F20" s="6">
        <f t="shared" si="0"/>
        <v>1711</v>
      </c>
      <c r="G20" s="6">
        <f t="shared" si="1"/>
        <v>9</v>
      </c>
      <c r="H20" s="7">
        <f t="shared" si="2"/>
        <v>190.11111111111111</v>
      </c>
      <c r="I20" s="159">
        <f t="shared" si="3"/>
        <v>0</v>
      </c>
      <c r="J20" s="159">
        <f t="shared" si="4"/>
        <v>3</v>
      </c>
      <c r="K20" s="52">
        <f t="shared" si="5"/>
        <v>230</v>
      </c>
      <c r="L20" s="230">
        <f t="shared" si="6"/>
        <v>621</v>
      </c>
      <c r="M20" s="170"/>
      <c r="N20" s="4">
        <v>213</v>
      </c>
      <c r="O20" s="4">
        <v>161</v>
      </c>
      <c r="P20" s="4">
        <v>195</v>
      </c>
      <c r="Q20" s="4">
        <v>230</v>
      </c>
      <c r="R20" s="4">
        <v>198</v>
      </c>
      <c r="S20" s="4">
        <v>193</v>
      </c>
      <c r="T20" s="10">
        <f t="shared" si="7"/>
        <v>1190</v>
      </c>
      <c r="U20" s="51">
        <v>190</v>
      </c>
      <c r="V20" s="4">
        <v>0</v>
      </c>
      <c r="W20" s="4">
        <v>150</v>
      </c>
      <c r="X20" s="4">
        <v>0</v>
      </c>
      <c r="Y20" s="4">
        <v>181</v>
      </c>
      <c r="Z20" s="4">
        <v>0</v>
      </c>
      <c r="AA20" s="10">
        <f t="shared" si="8"/>
        <v>1711</v>
      </c>
    </row>
    <row r="21" spans="1:27" x14ac:dyDescent="0.3">
      <c r="A21" s="9" t="s">
        <v>703</v>
      </c>
      <c r="B21" s="9">
        <v>22</v>
      </c>
      <c r="C21" s="9" t="s">
        <v>28</v>
      </c>
      <c r="D21" s="11">
        <v>18</v>
      </c>
      <c r="E21" s="8"/>
      <c r="F21" s="6">
        <f t="shared" si="0"/>
        <v>1679</v>
      </c>
      <c r="G21" s="6">
        <f t="shared" si="1"/>
        <v>9</v>
      </c>
      <c r="H21" s="7">
        <f t="shared" si="2"/>
        <v>186.55555555555554</v>
      </c>
      <c r="I21" s="159">
        <f t="shared" si="3"/>
        <v>1</v>
      </c>
      <c r="J21" s="159">
        <f t="shared" si="4"/>
        <v>2</v>
      </c>
      <c r="K21" s="52">
        <f t="shared" si="5"/>
        <v>227</v>
      </c>
      <c r="L21" s="230">
        <f t="shared" si="6"/>
        <v>585</v>
      </c>
      <c r="M21" s="170"/>
      <c r="N21" s="4">
        <v>227</v>
      </c>
      <c r="O21" s="4">
        <v>218</v>
      </c>
      <c r="P21" s="4">
        <v>140</v>
      </c>
      <c r="Q21" s="4">
        <v>201</v>
      </c>
      <c r="R21" s="4">
        <v>202</v>
      </c>
      <c r="S21" s="4">
        <v>181</v>
      </c>
      <c r="T21" s="10">
        <f t="shared" si="7"/>
        <v>1169</v>
      </c>
      <c r="U21" s="51">
        <v>159</v>
      </c>
      <c r="V21" s="4">
        <v>0</v>
      </c>
      <c r="W21" s="4">
        <v>147</v>
      </c>
      <c r="X21" s="4">
        <v>0</v>
      </c>
      <c r="Y21" s="4">
        <v>204</v>
      </c>
      <c r="Z21" s="4">
        <v>30</v>
      </c>
      <c r="AA21" s="10">
        <f t="shared" si="8"/>
        <v>1709</v>
      </c>
    </row>
    <row r="22" spans="1:27" x14ac:dyDescent="0.3">
      <c r="A22" s="9" t="s">
        <v>408</v>
      </c>
      <c r="B22" s="9">
        <v>22</v>
      </c>
      <c r="C22" s="9" t="s">
        <v>28</v>
      </c>
      <c r="D22" s="11">
        <v>19</v>
      </c>
      <c r="E22" s="188"/>
      <c r="F22" s="6">
        <f t="shared" si="0"/>
        <v>1701</v>
      </c>
      <c r="G22" s="6">
        <f t="shared" si="1"/>
        <v>9</v>
      </c>
      <c r="H22" s="7">
        <f t="shared" si="2"/>
        <v>189</v>
      </c>
      <c r="I22" s="159">
        <f t="shared" si="3"/>
        <v>0</v>
      </c>
      <c r="J22" s="159">
        <f t="shared" si="4"/>
        <v>3</v>
      </c>
      <c r="K22" s="52">
        <f t="shared" si="5"/>
        <v>224</v>
      </c>
      <c r="L22" s="230">
        <f t="shared" si="6"/>
        <v>621</v>
      </c>
      <c r="M22" s="170"/>
      <c r="N22" s="4">
        <v>204</v>
      </c>
      <c r="O22" s="4">
        <v>193</v>
      </c>
      <c r="P22" s="4">
        <v>224</v>
      </c>
      <c r="Q22" s="4">
        <v>205</v>
      </c>
      <c r="R22" s="4">
        <v>186</v>
      </c>
      <c r="S22" s="4">
        <v>179</v>
      </c>
      <c r="T22" s="10">
        <f t="shared" si="7"/>
        <v>1191</v>
      </c>
      <c r="U22" s="51">
        <v>138</v>
      </c>
      <c r="V22" s="4">
        <v>0</v>
      </c>
      <c r="W22" s="4">
        <v>200</v>
      </c>
      <c r="X22" s="4">
        <v>0</v>
      </c>
      <c r="Y22" s="4">
        <v>172</v>
      </c>
      <c r="Z22" s="4">
        <v>0</v>
      </c>
      <c r="AA22" s="10">
        <f t="shared" si="8"/>
        <v>1701</v>
      </c>
    </row>
    <row r="23" spans="1:27" x14ac:dyDescent="0.3">
      <c r="A23" s="9" t="s">
        <v>772</v>
      </c>
      <c r="B23" s="9">
        <v>22</v>
      </c>
      <c r="C23" s="9" t="s">
        <v>28</v>
      </c>
      <c r="D23" s="11">
        <v>20</v>
      </c>
      <c r="E23" s="8"/>
      <c r="F23" s="6">
        <f t="shared" si="0"/>
        <v>1638</v>
      </c>
      <c r="G23" s="6">
        <f t="shared" si="1"/>
        <v>9</v>
      </c>
      <c r="H23" s="7">
        <f t="shared" si="2"/>
        <v>182</v>
      </c>
      <c r="I23" s="159">
        <f t="shared" si="3"/>
        <v>1</v>
      </c>
      <c r="J23" s="159">
        <f t="shared" si="4"/>
        <v>2</v>
      </c>
      <c r="K23" s="52">
        <f t="shared" si="5"/>
        <v>243</v>
      </c>
      <c r="L23" s="230">
        <f t="shared" si="6"/>
        <v>579</v>
      </c>
      <c r="M23" s="170"/>
      <c r="N23" s="4">
        <v>243</v>
      </c>
      <c r="O23" s="4">
        <v>168</v>
      </c>
      <c r="P23" s="4">
        <v>166</v>
      </c>
      <c r="Q23" s="4">
        <v>209</v>
      </c>
      <c r="R23" s="4">
        <v>166</v>
      </c>
      <c r="S23" s="4">
        <v>204</v>
      </c>
      <c r="T23" s="10">
        <f t="shared" si="7"/>
        <v>1156</v>
      </c>
      <c r="U23" s="51">
        <v>184</v>
      </c>
      <c r="V23" s="4">
        <v>0</v>
      </c>
      <c r="W23" s="4">
        <v>161</v>
      </c>
      <c r="X23" s="4">
        <v>30</v>
      </c>
      <c r="Y23" s="4">
        <v>137</v>
      </c>
      <c r="Z23" s="4">
        <v>0</v>
      </c>
      <c r="AA23" s="10">
        <f t="shared" si="8"/>
        <v>1668</v>
      </c>
    </row>
    <row r="24" spans="1:27" x14ac:dyDescent="0.3">
      <c r="A24" s="9" t="s">
        <v>274</v>
      </c>
      <c r="B24" s="9">
        <v>22</v>
      </c>
      <c r="C24" s="9" t="s">
        <v>28</v>
      </c>
      <c r="D24" s="11">
        <v>21</v>
      </c>
      <c r="E24" s="8"/>
      <c r="F24" s="6">
        <f>SUM(N24:S24)+U24+W24+Y24+AB24+AD24+AF24+AH24</f>
        <v>1135</v>
      </c>
      <c r="G24" s="6">
        <f>COUNT(N24,O24,P24,Q24,R24,S24,U24,W24,Y24,AB24,AD24, AF24, AH24)</f>
        <v>6</v>
      </c>
      <c r="H24" s="7">
        <f>F24/G24</f>
        <v>189.16666666666666</v>
      </c>
      <c r="I24" s="159"/>
      <c r="J24" s="159"/>
      <c r="K24" s="52">
        <f>MAX(N24:S24,U24:Z24,AB24:AH24)</f>
        <v>204</v>
      </c>
      <c r="L24" s="230">
        <f>MAX((SUM(N24:P24)), (SUM(Q24:S24)), (SUM(U24,W24,Y24)))</f>
        <v>574</v>
      </c>
      <c r="M24" s="170"/>
      <c r="N24" s="4">
        <v>194</v>
      </c>
      <c r="O24" s="4">
        <v>177</v>
      </c>
      <c r="P24" s="4">
        <v>190</v>
      </c>
      <c r="Q24" s="4">
        <v>180</v>
      </c>
      <c r="R24" s="4">
        <v>204</v>
      </c>
      <c r="S24" s="4">
        <v>190</v>
      </c>
      <c r="T24" s="10">
        <f>SUM(N24:S24)</f>
        <v>1135</v>
      </c>
      <c r="U24" s="506"/>
      <c r="V24" s="506"/>
      <c r="W24" s="506"/>
      <c r="X24" s="506"/>
      <c r="Y24" s="506"/>
      <c r="Z24" s="506"/>
      <c r="AA24" s="440"/>
    </row>
    <row r="25" spans="1:27" x14ac:dyDescent="0.3">
      <c r="A25" s="9" t="s">
        <v>314</v>
      </c>
      <c r="B25" s="9">
        <v>22</v>
      </c>
      <c r="C25" s="9" t="s">
        <v>28</v>
      </c>
      <c r="D25" s="11">
        <v>22</v>
      </c>
      <c r="E25" s="8"/>
      <c r="F25" s="6">
        <f>SUM(N25:S25)+U25+W25+Y25+AB25+AD25+AF25+AH25</f>
        <v>1131</v>
      </c>
      <c r="G25" s="6">
        <f>COUNT(N25,O25,P25,Q25,R25,S25,U25,W25,Y25,AB25,AD25, AF25, AH25)</f>
        <v>6</v>
      </c>
      <c r="H25" s="7">
        <f>F25/G25</f>
        <v>188.5</v>
      </c>
      <c r="I25" s="159"/>
      <c r="J25" s="159"/>
      <c r="K25" s="52">
        <f>MAX(N25:S25,U25:Z25,AB25:AH25)</f>
        <v>249</v>
      </c>
      <c r="L25" s="230">
        <f>MAX((SUM(N25:P25)), (SUM(Q25:S25)), (SUM(U25,W25,Y25)))</f>
        <v>604</v>
      </c>
      <c r="M25" s="170"/>
      <c r="N25" s="4">
        <v>168</v>
      </c>
      <c r="O25" s="4">
        <v>178</v>
      </c>
      <c r="P25" s="4">
        <v>181</v>
      </c>
      <c r="Q25" s="4">
        <v>249</v>
      </c>
      <c r="R25" s="4">
        <v>196</v>
      </c>
      <c r="S25" s="4">
        <v>159</v>
      </c>
      <c r="T25" s="10">
        <f>SUM(N25:S25)</f>
        <v>1131</v>
      </c>
      <c r="U25" s="506"/>
      <c r="V25" s="506"/>
      <c r="W25" s="506"/>
      <c r="X25" s="506"/>
      <c r="Y25" s="506"/>
      <c r="Z25" s="506"/>
      <c r="AA25" s="440"/>
    </row>
    <row r="26" spans="1:27" x14ac:dyDescent="0.3">
      <c r="A26" s="9" t="s">
        <v>214</v>
      </c>
      <c r="B26" s="9">
        <v>22</v>
      </c>
      <c r="C26" s="9" t="s">
        <v>28</v>
      </c>
      <c r="D26" s="11">
        <v>23</v>
      </c>
      <c r="E26" s="8"/>
      <c r="F26" s="6">
        <f t="shared" ref="F26:F44" si="9">SUM(N26:S26)+U26+W26+Y26+AB26+AD26+AF26+AH26</f>
        <v>1129</v>
      </c>
      <c r="G26" s="6">
        <f t="shared" ref="G26:G44" si="10">COUNT(N26,O26,P26,Q26,R26,S26,U26,W26,Y26,AB26,AD26, AF26, AH26)</f>
        <v>6</v>
      </c>
      <c r="H26" s="7">
        <f t="shared" ref="H26:H54" si="11">F26/G26</f>
        <v>188.16666666666666</v>
      </c>
      <c r="I26" s="9"/>
      <c r="J26" s="9"/>
      <c r="K26" s="52">
        <f t="shared" ref="K26:K44" si="12">MAX(N26:S26,U26:Z26,AB26:AH26)</f>
        <v>222</v>
      </c>
      <c r="L26" s="230">
        <f t="shared" ref="L26:L44" si="13">MAX((SUM(N26:P26)), (SUM(Q26:S26)), (SUM(U26,W26,Y26)))</f>
        <v>567</v>
      </c>
      <c r="M26" s="170"/>
      <c r="N26" s="4">
        <v>164</v>
      </c>
      <c r="O26" s="4">
        <v>198</v>
      </c>
      <c r="P26" s="4">
        <v>200</v>
      </c>
      <c r="Q26" s="4">
        <v>183</v>
      </c>
      <c r="R26" s="4">
        <v>162</v>
      </c>
      <c r="S26" s="4">
        <v>222</v>
      </c>
      <c r="T26" s="10">
        <f t="shared" ref="T26:T44" si="14">SUM(N26:S26)</f>
        <v>1129</v>
      </c>
      <c r="U26" s="19"/>
      <c r="V26" s="19"/>
      <c r="W26" s="19"/>
      <c r="X26" s="19"/>
      <c r="Y26" s="19"/>
      <c r="Z26" s="19"/>
      <c r="AA26" s="56"/>
    </row>
    <row r="27" spans="1:27" x14ac:dyDescent="0.3">
      <c r="A27" s="9" t="s">
        <v>206</v>
      </c>
      <c r="B27" s="9">
        <v>22</v>
      </c>
      <c r="C27" s="9" t="s">
        <v>28</v>
      </c>
      <c r="D27" s="503">
        <v>24</v>
      </c>
      <c r="E27" s="8"/>
      <c r="F27" s="6">
        <f t="shared" si="9"/>
        <v>1121</v>
      </c>
      <c r="G27" s="6">
        <f t="shared" si="10"/>
        <v>6</v>
      </c>
      <c r="H27" s="7">
        <f t="shared" si="11"/>
        <v>186.83333333333334</v>
      </c>
      <c r="I27" s="9"/>
      <c r="J27" s="9"/>
      <c r="K27" s="52">
        <f t="shared" si="12"/>
        <v>221</v>
      </c>
      <c r="L27" s="230">
        <f t="shared" si="13"/>
        <v>620</v>
      </c>
      <c r="M27" s="170"/>
      <c r="N27" s="4">
        <v>145</v>
      </c>
      <c r="O27" s="4">
        <v>192</v>
      </c>
      <c r="P27" s="4">
        <v>164</v>
      </c>
      <c r="Q27" s="4">
        <v>199</v>
      </c>
      <c r="R27" s="4">
        <v>221</v>
      </c>
      <c r="S27" s="4">
        <v>200</v>
      </c>
      <c r="T27" s="10">
        <f t="shared" si="14"/>
        <v>1121</v>
      </c>
      <c r="U27" s="19"/>
      <c r="V27" s="19"/>
      <c r="W27" s="19"/>
      <c r="X27" s="19"/>
      <c r="Y27" s="19"/>
      <c r="Z27" s="19"/>
      <c r="AA27" s="56"/>
    </row>
    <row r="28" spans="1:27" x14ac:dyDescent="0.3">
      <c r="A28" s="9" t="s">
        <v>128</v>
      </c>
      <c r="B28" s="9">
        <v>22</v>
      </c>
      <c r="C28" s="9" t="s">
        <v>28</v>
      </c>
      <c r="D28" s="503">
        <v>25</v>
      </c>
      <c r="E28" s="8"/>
      <c r="F28" s="6">
        <f t="shared" si="9"/>
        <v>1118</v>
      </c>
      <c r="G28" s="6">
        <f t="shared" si="10"/>
        <v>6</v>
      </c>
      <c r="H28" s="7">
        <f t="shared" si="11"/>
        <v>186.33333333333334</v>
      </c>
      <c r="I28" s="9"/>
      <c r="J28" s="9"/>
      <c r="K28" s="52">
        <f t="shared" si="12"/>
        <v>224</v>
      </c>
      <c r="L28" s="230">
        <f t="shared" si="13"/>
        <v>562</v>
      </c>
      <c r="M28" s="170"/>
      <c r="N28" s="4">
        <v>224</v>
      </c>
      <c r="O28" s="4">
        <v>179</v>
      </c>
      <c r="P28" s="4">
        <v>159</v>
      </c>
      <c r="Q28" s="4">
        <v>174</v>
      </c>
      <c r="R28" s="4">
        <v>214</v>
      </c>
      <c r="S28" s="4">
        <v>168</v>
      </c>
      <c r="T28" s="10">
        <f t="shared" si="14"/>
        <v>1118</v>
      </c>
      <c r="U28" s="19"/>
      <c r="V28" s="19"/>
      <c r="W28" s="19"/>
      <c r="X28" s="19"/>
      <c r="Y28" s="19"/>
      <c r="Z28" s="19"/>
      <c r="AA28" s="56"/>
    </row>
    <row r="29" spans="1:27" x14ac:dyDescent="0.3">
      <c r="A29" s="9" t="s">
        <v>779</v>
      </c>
      <c r="B29" s="9">
        <v>22</v>
      </c>
      <c r="C29" s="9" t="s">
        <v>28</v>
      </c>
      <c r="D29" s="503">
        <v>26</v>
      </c>
      <c r="E29" s="8"/>
      <c r="F29" s="6">
        <f t="shared" si="9"/>
        <v>1115</v>
      </c>
      <c r="G29" s="6">
        <f t="shared" si="10"/>
        <v>6</v>
      </c>
      <c r="H29" s="7">
        <f t="shared" si="11"/>
        <v>185.83333333333334</v>
      </c>
      <c r="I29" s="9"/>
      <c r="J29" s="9"/>
      <c r="K29" s="52">
        <f t="shared" si="12"/>
        <v>212</v>
      </c>
      <c r="L29" s="230">
        <f t="shared" si="13"/>
        <v>576</v>
      </c>
      <c r="M29" s="170"/>
      <c r="N29" s="4">
        <v>165</v>
      </c>
      <c r="O29" s="4">
        <v>212</v>
      </c>
      <c r="P29" s="4">
        <v>199</v>
      </c>
      <c r="Q29" s="4">
        <v>191</v>
      </c>
      <c r="R29" s="4">
        <v>182</v>
      </c>
      <c r="S29" s="4">
        <v>166</v>
      </c>
      <c r="T29" s="10">
        <f t="shared" si="14"/>
        <v>1115</v>
      </c>
      <c r="U29" s="19"/>
      <c r="V29" s="19"/>
      <c r="W29" s="19"/>
      <c r="X29" s="19"/>
      <c r="Y29" s="19"/>
      <c r="Z29" s="19"/>
      <c r="AA29" s="56"/>
    </row>
    <row r="30" spans="1:27" x14ac:dyDescent="0.3">
      <c r="A30" s="9" t="s">
        <v>202</v>
      </c>
      <c r="B30" s="9">
        <v>22</v>
      </c>
      <c r="C30" s="9" t="s">
        <v>28</v>
      </c>
      <c r="D30" s="503">
        <v>27</v>
      </c>
      <c r="E30" s="8"/>
      <c r="F30" s="6">
        <f t="shared" si="9"/>
        <v>1109</v>
      </c>
      <c r="G30" s="6">
        <f t="shared" si="10"/>
        <v>6</v>
      </c>
      <c r="H30" s="7">
        <f t="shared" si="11"/>
        <v>184.83333333333334</v>
      </c>
      <c r="I30" s="9"/>
      <c r="J30" s="9"/>
      <c r="K30" s="52">
        <f t="shared" si="12"/>
        <v>201</v>
      </c>
      <c r="L30" s="230">
        <f t="shared" si="13"/>
        <v>555</v>
      </c>
      <c r="M30" s="170"/>
      <c r="N30" s="4">
        <v>177</v>
      </c>
      <c r="O30" s="4">
        <v>176</v>
      </c>
      <c r="P30" s="4">
        <v>201</v>
      </c>
      <c r="Q30" s="4">
        <v>168</v>
      </c>
      <c r="R30" s="4">
        <v>189</v>
      </c>
      <c r="S30" s="4">
        <v>198</v>
      </c>
      <c r="T30" s="10">
        <f t="shared" si="14"/>
        <v>1109</v>
      </c>
      <c r="U30" s="19"/>
      <c r="V30" s="19"/>
      <c r="W30" s="19"/>
      <c r="X30" s="19"/>
      <c r="Y30" s="19"/>
      <c r="Z30" s="19"/>
      <c r="AA30" s="56"/>
    </row>
    <row r="31" spans="1:27" x14ac:dyDescent="0.3">
      <c r="A31" s="9" t="s">
        <v>195</v>
      </c>
      <c r="B31" s="9">
        <v>22</v>
      </c>
      <c r="C31" s="9" t="s">
        <v>28</v>
      </c>
      <c r="D31" s="503">
        <v>28</v>
      </c>
      <c r="E31" s="8"/>
      <c r="F31" s="6">
        <f t="shared" si="9"/>
        <v>1107</v>
      </c>
      <c r="G31" s="6">
        <f t="shared" si="10"/>
        <v>6</v>
      </c>
      <c r="H31" s="7">
        <f t="shared" si="11"/>
        <v>184.5</v>
      </c>
      <c r="I31" s="9"/>
      <c r="J31" s="9"/>
      <c r="K31" s="52">
        <f t="shared" si="12"/>
        <v>212</v>
      </c>
      <c r="L31" s="230">
        <f t="shared" si="13"/>
        <v>577</v>
      </c>
      <c r="M31" s="170"/>
      <c r="N31" s="4">
        <v>194</v>
      </c>
      <c r="O31" s="4">
        <v>212</v>
      </c>
      <c r="P31" s="4">
        <v>171</v>
      </c>
      <c r="Q31" s="4">
        <v>180</v>
      </c>
      <c r="R31" s="4">
        <v>173</v>
      </c>
      <c r="S31" s="4">
        <v>177</v>
      </c>
      <c r="T31" s="10">
        <f t="shared" si="14"/>
        <v>1107</v>
      </c>
      <c r="U31" s="19"/>
      <c r="V31" s="19"/>
      <c r="W31" s="19"/>
      <c r="X31" s="19"/>
      <c r="Y31" s="19"/>
      <c r="Z31" s="19"/>
      <c r="AA31" s="56"/>
    </row>
    <row r="32" spans="1:27" x14ac:dyDescent="0.3">
      <c r="A32" s="9" t="s">
        <v>395</v>
      </c>
      <c r="B32" s="9">
        <v>22</v>
      </c>
      <c r="C32" s="9" t="s">
        <v>28</v>
      </c>
      <c r="D32" s="503">
        <v>29</v>
      </c>
      <c r="E32" s="8"/>
      <c r="F32" s="6">
        <f t="shared" si="9"/>
        <v>1106</v>
      </c>
      <c r="G32" s="6">
        <f t="shared" si="10"/>
        <v>6</v>
      </c>
      <c r="H32" s="7">
        <f t="shared" si="11"/>
        <v>184.33333333333334</v>
      </c>
      <c r="I32" s="9"/>
      <c r="J32" s="9"/>
      <c r="K32" s="52">
        <f t="shared" si="12"/>
        <v>218</v>
      </c>
      <c r="L32" s="230">
        <f t="shared" si="13"/>
        <v>559</v>
      </c>
      <c r="M32" s="170"/>
      <c r="N32" s="4">
        <v>210</v>
      </c>
      <c r="O32" s="4">
        <v>200</v>
      </c>
      <c r="P32" s="4">
        <v>149</v>
      </c>
      <c r="Q32" s="4">
        <v>144</v>
      </c>
      <c r="R32" s="4">
        <v>185</v>
      </c>
      <c r="S32" s="4">
        <v>218</v>
      </c>
      <c r="T32" s="10">
        <f t="shared" si="14"/>
        <v>1106</v>
      </c>
    </row>
    <row r="33" spans="1:20" x14ac:dyDescent="0.3">
      <c r="A33" s="9" t="s">
        <v>184</v>
      </c>
      <c r="B33" s="9">
        <v>22</v>
      </c>
      <c r="C33" s="9" t="s">
        <v>28</v>
      </c>
      <c r="D33" s="503">
        <v>30</v>
      </c>
      <c r="E33" s="8"/>
      <c r="F33" s="6">
        <f t="shared" si="9"/>
        <v>1102</v>
      </c>
      <c r="G33" s="6">
        <f t="shared" si="10"/>
        <v>6</v>
      </c>
      <c r="H33" s="7">
        <f t="shared" si="11"/>
        <v>183.66666666666666</v>
      </c>
      <c r="I33" s="9"/>
      <c r="J33" s="9"/>
      <c r="K33" s="52">
        <f t="shared" si="12"/>
        <v>199</v>
      </c>
      <c r="L33" s="230">
        <f t="shared" si="13"/>
        <v>551</v>
      </c>
      <c r="M33" s="170"/>
      <c r="N33" s="4">
        <v>180</v>
      </c>
      <c r="O33" s="4">
        <v>180</v>
      </c>
      <c r="P33" s="4">
        <v>191</v>
      </c>
      <c r="Q33" s="4">
        <v>199</v>
      </c>
      <c r="R33" s="4">
        <v>194</v>
      </c>
      <c r="S33" s="4">
        <v>158</v>
      </c>
      <c r="T33" s="10">
        <f t="shared" si="14"/>
        <v>1102</v>
      </c>
    </row>
    <row r="34" spans="1:20" x14ac:dyDescent="0.3">
      <c r="A34" s="9" t="s">
        <v>219</v>
      </c>
      <c r="B34" s="9">
        <v>22</v>
      </c>
      <c r="C34" s="9" t="s">
        <v>28</v>
      </c>
      <c r="D34" s="503">
        <v>31</v>
      </c>
      <c r="E34" s="8"/>
      <c r="F34" s="6">
        <f t="shared" si="9"/>
        <v>1089</v>
      </c>
      <c r="G34" s="6">
        <f t="shared" si="10"/>
        <v>6</v>
      </c>
      <c r="H34" s="7">
        <f t="shared" si="11"/>
        <v>181.5</v>
      </c>
      <c r="I34" s="9"/>
      <c r="J34" s="9"/>
      <c r="K34" s="52">
        <f t="shared" si="12"/>
        <v>208</v>
      </c>
      <c r="L34" s="230">
        <f t="shared" si="13"/>
        <v>549</v>
      </c>
      <c r="M34" s="170"/>
      <c r="N34" s="4">
        <v>183</v>
      </c>
      <c r="O34" s="4">
        <v>172</v>
      </c>
      <c r="P34" s="4">
        <v>185</v>
      </c>
      <c r="Q34" s="4">
        <v>208</v>
      </c>
      <c r="R34" s="4">
        <v>158</v>
      </c>
      <c r="S34" s="4">
        <v>183</v>
      </c>
      <c r="T34" s="10">
        <f t="shared" si="14"/>
        <v>1089</v>
      </c>
    </row>
    <row r="35" spans="1:20" x14ac:dyDescent="0.3">
      <c r="A35" s="9" t="s">
        <v>268</v>
      </c>
      <c r="B35" s="9">
        <v>22</v>
      </c>
      <c r="C35" s="9" t="s">
        <v>28</v>
      </c>
      <c r="D35" s="503">
        <v>32</v>
      </c>
      <c r="E35" s="8"/>
      <c r="F35" s="6">
        <f t="shared" si="9"/>
        <v>1083</v>
      </c>
      <c r="G35" s="6">
        <f t="shared" si="10"/>
        <v>6</v>
      </c>
      <c r="H35" s="7">
        <f t="shared" si="11"/>
        <v>180.5</v>
      </c>
      <c r="I35" s="9"/>
      <c r="J35" s="9"/>
      <c r="K35" s="52">
        <f t="shared" si="12"/>
        <v>207</v>
      </c>
      <c r="L35" s="230">
        <f t="shared" si="13"/>
        <v>559</v>
      </c>
      <c r="M35" s="170"/>
      <c r="N35" s="4">
        <v>207</v>
      </c>
      <c r="O35" s="4">
        <v>196</v>
      </c>
      <c r="P35" s="4">
        <v>156</v>
      </c>
      <c r="Q35" s="4">
        <v>182</v>
      </c>
      <c r="R35" s="4">
        <v>179</v>
      </c>
      <c r="S35" s="4">
        <v>163</v>
      </c>
      <c r="T35" s="10">
        <f t="shared" si="14"/>
        <v>1083</v>
      </c>
    </row>
    <row r="36" spans="1:20" x14ac:dyDescent="0.3">
      <c r="A36" s="9" t="s">
        <v>209</v>
      </c>
      <c r="B36" s="9">
        <v>22</v>
      </c>
      <c r="C36" s="9" t="s">
        <v>28</v>
      </c>
      <c r="D36" s="503">
        <v>33</v>
      </c>
      <c r="E36" s="8"/>
      <c r="F36" s="6">
        <f t="shared" si="9"/>
        <v>1082</v>
      </c>
      <c r="G36" s="6">
        <f t="shared" si="10"/>
        <v>6</v>
      </c>
      <c r="H36" s="7">
        <f t="shared" si="11"/>
        <v>180.33333333333334</v>
      </c>
      <c r="I36" s="9"/>
      <c r="J36" s="9"/>
      <c r="K36" s="52">
        <f t="shared" si="12"/>
        <v>222</v>
      </c>
      <c r="L36" s="230">
        <f t="shared" si="13"/>
        <v>586</v>
      </c>
      <c r="M36" s="170"/>
      <c r="N36" s="4">
        <v>147</v>
      </c>
      <c r="O36" s="4">
        <v>148</v>
      </c>
      <c r="P36" s="4">
        <v>201</v>
      </c>
      <c r="Q36" s="4">
        <v>215</v>
      </c>
      <c r="R36" s="4">
        <v>149</v>
      </c>
      <c r="S36" s="4">
        <v>222</v>
      </c>
      <c r="T36" s="10">
        <f t="shared" si="14"/>
        <v>1082</v>
      </c>
    </row>
    <row r="37" spans="1:20" x14ac:dyDescent="0.3">
      <c r="A37" s="9" t="s">
        <v>669</v>
      </c>
      <c r="B37" s="9">
        <v>22</v>
      </c>
      <c r="C37" s="9" t="s">
        <v>28</v>
      </c>
      <c r="D37" s="503">
        <v>34</v>
      </c>
      <c r="E37" s="8"/>
      <c r="F37" s="6">
        <f t="shared" si="9"/>
        <v>1079</v>
      </c>
      <c r="G37" s="6">
        <f t="shared" si="10"/>
        <v>6</v>
      </c>
      <c r="H37" s="7">
        <f t="shared" si="11"/>
        <v>179.83333333333334</v>
      </c>
      <c r="I37" s="9"/>
      <c r="J37" s="9"/>
      <c r="K37" s="52">
        <f t="shared" si="12"/>
        <v>208</v>
      </c>
      <c r="L37" s="230">
        <f t="shared" si="13"/>
        <v>565</v>
      </c>
      <c r="M37" s="170"/>
      <c r="N37" s="4">
        <v>208</v>
      </c>
      <c r="O37" s="4">
        <v>187</v>
      </c>
      <c r="P37" s="4">
        <v>170</v>
      </c>
      <c r="Q37" s="4">
        <v>189</v>
      </c>
      <c r="R37" s="4">
        <v>177</v>
      </c>
      <c r="S37" s="4">
        <v>148</v>
      </c>
      <c r="T37" s="10">
        <f t="shared" si="14"/>
        <v>1079</v>
      </c>
    </row>
    <row r="38" spans="1:20" x14ac:dyDescent="0.3">
      <c r="A38" s="9" t="s">
        <v>242</v>
      </c>
      <c r="B38" s="9">
        <v>22</v>
      </c>
      <c r="C38" s="9" t="s">
        <v>28</v>
      </c>
      <c r="D38" s="11">
        <v>35</v>
      </c>
      <c r="E38" s="8"/>
      <c r="F38" s="6">
        <f t="shared" si="9"/>
        <v>1079</v>
      </c>
      <c r="G38" s="6">
        <f t="shared" si="10"/>
        <v>6</v>
      </c>
      <c r="H38" s="7">
        <f t="shared" si="11"/>
        <v>179.83333333333334</v>
      </c>
      <c r="I38" s="9"/>
      <c r="J38" s="9"/>
      <c r="K38" s="52">
        <f t="shared" si="12"/>
        <v>230</v>
      </c>
      <c r="L38" s="230">
        <f t="shared" si="13"/>
        <v>556</v>
      </c>
      <c r="M38" s="170"/>
      <c r="N38" s="4">
        <v>177</v>
      </c>
      <c r="O38" s="4">
        <v>179</v>
      </c>
      <c r="P38" s="4">
        <v>167</v>
      </c>
      <c r="Q38" s="4">
        <v>143</v>
      </c>
      <c r="R38" s="4">
        <v>230</v>
      </c>
      <c r="S38" s="4">
        <v>183</v>
      </c>
      <c r="T38" s="10">
        <f t="shared" si="14"/>
        <v>1079</v>
      </c>
    </row>
    <row r="39" spans="1:20" x14ac:dyDescent="0.3">
      <c r="A39" s="9" t="s">
        <v>667</v>
      </c>
      <c r="B39" s="9">
        <v>22</v>
      </c>
      <c r="C39" s="9" t="s">
        <v>28</v>
      </c>
      <c r="D39" s="11">
        <v>36</v>
      </c>
      <c r="E39" s="8"/>
      <c r="F39" s="6">
        <f t="shared" si="9"/>
        <v>1077</v>
      </c>
      <c r="G39" s="6">
        <f t="shared" si="10"/>
        <v>6</v>
      </c>
      <c r="H39" s="7">
        <f t="shared" si="11"/>
        <v>179.5</v>
      </c>
      <c r="I39" s="9"/>
      <c r="J39" s="9"/>
      <c r="K39" s="52">
        <f t="shared" si="12"/>
        <v>233</v>
      </c>
      <c r="L39" s="230">
        <f t="shared" si="13"/>
        <v>566</v>
      </c>
      <c r="M39" s="170"/>
      <c r="N39" s="4">
        <v>182</v>
      </c>
      <c r="O39" s="4">
        <v>155</v>
      </c>
      <c r="P39" s="4">
        <v>174</v>
      </c>
      <c r="Q39" s="4">
        <v>175</v>
      </c>
      <c r="R39" s="4">
        <v>158</v>
      </c>
      <c r="S39" s="4">
        <v>233</v>
      </c>
      <c r="T39" s="10">
        <f t="shared" si="14"/>
        <v>1077</v>
      </c>
    </row>
    <row r="40" spans="1:20" x14ac:dyDescent="0.3">
      <c r="A40" s="9" t="s">
        <v>248</v>
      </c>
      <c r="B40" s="9">
        <v>22</v>
      </c>
      <c r="C40" s="9" t="s">
        <v>28</v>
      </c>
      <c r="D40" s="11">
        <v>37</v>
      </c>
      <c r="E40" s="8"/>
      <c r="F40" s="6">
        <f t="shared" si="9"/>
        <v>1076</v>
      </c>
      <c r="G40" s="6">
        <f t="shared" si="10"/>
        <v>6</v>
      </c>
      <c r="H40" s="7">
        <f t="shared" si="11"/>
        <v>179.33333333333334</v>
      </c>
      <c r="I40" s="9"/>
      <c r="J40" s="9"/>
      <c r="K40" s="52">
        <f t="shared" si="12"/>
        <v>210</v>
      </c>
      <c r="L40" s="230">
        <f t="shared" si="13"/>
        <v>550</v>
      </c>
      <c r="M40" s="170"/>
      <c r="N40" s="4">
        <v>180</v>
      </c>
      <c r="O40" s="4">
        <v>160</v>
      </c>
      <c r="P40" s="4">
        <v>210</v>
      </c>
      <c r="Q40" s="4">
        <v>187</v>
      </c>
      <c r="R40" s="4">
        <v>181</v>
      </c>
      <c r="S40" s="4">
        <v>158</v>
      </c>
      <c r="T40" s="10">
        <f t="shared" si="14"/>
        <v>1076</v>
      </c>
    </row>
    <row r="41" spans="1:20" x14ac:dyDescent="0.3">
      <c r="A41" s="9" t="s">
        <v>780</v>
      </c>
      <c r="B41" s="9">
        <v>22</v>
      </c>
      <c r="C41" s="9" t="s">
        <v>28</v>
      </c>
      <c r="D41" s="11">
        <v>38</v>
      </c>
      <c r="E41" s="8"/>
      <c r="F41" s="6">
        <f t="shared" si="9"/>
        <v>1070</v>
      </c>
      <c r="G41" s="6">
        <f t="shared" si="10"/>
        <v>6</v>
      </c>
      <c r="H41" s="7">
        <f t="shared" si="11"/>
        <v>178.33333333333334</v>
      </c>
      <c r="I41" s="9"/>
      <c r="J41" s="9"/>
      <c r="K41" s="52">
        <f t="shared" si="12"/>
        <v>213</v>
      </c>
      <c r="L41" s="230">
        <f t="shared" si="13"/>
        <v>535</v>
      </c>
      <c r="M41" s="170"/>
      <c r="N41" s="4">
        <v>157</v>
      </c>
      <c r="O41" s="4">
        <v>165</v>
      </c>
      <c r="P41" s="4">
        <v>213</v>
      </c>
      <c r="Q41" s="4">
        <v>167</v>
      </c>
      <c r="R41" s="4">
        <v>187</v>
      </c>
      <c r="S41" s="4">
        <v>181</v>
      </c>
      <c r="T41" s="10">
        <f t="shared" si="14"/>
        <v>1070</v>
      </c>
    </row>
    <row r="42" spans="1:20" x14ac:dyDescent="0.3">
      <c r="A42" s="9" t="s">
        <v>133</v>
      </c>
      <c r="B42" s="9">
        <v>22</v>
      </c>
      <c r="C42" s="9" t="s">
        <v>28</v>
      </c>
      <c r="D42" s="11">
        <v>39</v>
      </c>
      <c r="E42" s="8"/>
      <c r="F42" s="6">
        <f t="shared" si="9"/>
        <v>1065</v>
      </c>
      <c r="G42" s="6">
        <f t="shared" si="10"/>
        <v>6</v>
      </c>
      <c r="H42" s="7">
        <f t="shared" si="11"/>
        <v>177.5</v>
      </c>
      <c r="I42" s="9"/>
      <c r="J42" s="9"/>
      <c r="K42" s="52">
        <f t="shared" si="12"/>
        <v>232</v>
      </c>
      <c r="L42" s="230">
        <f t="shared" si="13"/>
        <v>536</v>
      </c>
      <c r="M42" s="170"/>
      <c r="N42" s="4">
        <v>159</v>
      </c>
      <c r="O42" s="4">
        <v>191</v>
      </c>
      <c r="P42" s="4">
        <v>186</v>
      </c>
      <c r="Q42" s="4">
        <v>232</v>
      </c>
      <c r="R42" s="4">
        <v>155</v>
      </c>
      <c r="S42" s="4">
        <v>142</v>
      </c>
      <c r="T42" s="10">
        <f t="shared" si="14"/>
        <v>1065</v>
      </c>
    </row>
    <row r="43" spans="1:20" x14ac:dyDescent="0.3">
      <c r="A43" s="9" t="s">
        <v>335</v>
      </c>
      <c r="B43" s="9">
        <v>22</v>
      </c>
      <c r="C43" s="9" t="s">
        <v>28</v>
      </c>
      <c r="D43" s="11">
        <v>40</v>
      </c>
      <c r="E43" s="8"/>
      <c r="F43" s="6">
        <f t="shared" si="9"/>
        <v>1047</v>
      </c>
      <c r="G43" s="6">
        <f t="shared" si="10"/>
        <v>6</v>
      </c>
      <c r="H43" s="7">
        <f t="shared" si="11"/>
        <v>174.5</v>
      </c>
      <c r="I43" s="9"/>
      <c r="J43" s="9"/>
      <c r="K43" s="52">
        <f t="shared" si="12"/>
        <v>214</v>
      </c>
      <c r="L43" s="230">
        <f t="shared" si="13"/>
        <v>525</v>
      </c>
      <c r="M43" s="170"/>
      <c r="N43" s="4">
        <v>153</v>
      </c>
      <c r="O43" s="4">
        <v>198</v>
      </c>
      <c r="P43" s="4">
        <v>171</v>
      </c>
      <c r="Q43" s="4">
        <v>214</v>
      </c>
      <c r="R43" s="4">
        <v>157</v>
      </c>
      <c r="S43" s="4">
        <v>154</v>
      </c>
      <c r="T43" s="10">
        <f t="shared" si="14"/>
        <v>1047</v>
      </c>
    </row>
    <row r="44" spans="1:20" x14ac:dyDescent="0.3">
      <c r="A44" s="9" t="s">
        <v>148</v>
      </c>
      <c r="B44" s="9">
        <v>22</v>
      </c>
      <c r="C44" s="9" t="s">
        <v>28</v>
      </c>
      <c r="D44" s="11">
        <v>41</v>
      </c>
      <c r="E44" s="8"/>
      <c r="F44" s="6">
        <f t="shared" si="9"/>
        <v>1046</v>
      </c>
      <c r="G44" s="6">
        <f t="shared" si="10"/>
        <v>6</v>
      </c>
      <c r="H44" s="7">
        <f t="shared" si="11"/>
        <v>174.33333333333334</v>
      </c>
      <c r="I44" s="9"/>
      <c r="J44" s="9"/>
      <c r="K44" s="52">
        <f t="shared" si="12"/>
        <v>194</v>
      </c>
      <c r="L44" s="230">
        <f t="shared" si="13"/>
        <v>532</v>
      </c>
      <c r="M44" s="170"/>
      <c r="N44" s="4">
        <v>152</v>
      </c>
      <c r="O44" s="4">
        <v>192</v>
      </c>
      <c r="P44" s="4">
        <v>170</v>
      </c>
      <c r="Q44" s="4">
        <v>149</v>
      </c>
      <c r="R44" s="4">
        <v>194</v>
      </c>
      <c r="S44" s="4">
        <v>189</v>
      </c>
      <c r="T44" s="10">
        <f t="shared" si="14"/>
        <v>1046</v>
      </c>
    </row>
    <row r="45" spans="1:20" x14ac:dyDescent="0.3">
      <c r="A45" s="9" t="s">
        <v>193</v>
      </c>
      <c r="B45" s="9">
        <v>22</v>
      </c>
      <c r="C45" s="9" t="s">
        <v>28</v>
      </c>
      <c r="D45" s="11">
        <v>42</v>
      </c>
      <c r="E45" s="8"/>
      <c r="F45" s="6">
        <f t="shared" ref="F45:F53" si="15">SUM(N45:S45)+U45+W45+Y45+AB45+AD45+AF45+AH45</f>
        <v>1041</v>
      </c>
      <c r="G45" s="6">
        <f t="shared" ref="G45:G53" si="16">COUNT(N45,O45,P45,Q45,R45,S45,U45,W45,Y45,AB45,AD45, AF45, AH45)</f>
        <v>6</v>
      </c>
      <c r="H45" s="7">
        <f t="shared" ref="H45:H53" si="17">F45/G45</f>
        <v>173.5</v>
      </c>
      <c r="I45" s="9"/>
      <c r="J45" s="9"/>
      <c r="K45" s="52">
        <f t="shared" ref="K45:K53" si="18">MAX(N45:S45,U45:Z45,AB45:AH45)</f>
        <v>215</v>
      </c>
      <c r="L45" s="230">
        <f t="shared" ref="L45:L53" si="19">MAX((SUM(N45:P45)), (SUM(Q45:S45)), (SUM(U45,W45,Y45)))</f>
        <v>549</v>
      </c>
      <c r="M45" s="84"/>
      <c r="N45" s="4">
        <v>148</v>
      </c>
      <c r="O45" s="4">
        <v>150</v>
      </c>
      <c r="P45" s="4">
        <v>194</v>
      </c>
      <c r="Q45" s="4">
        <v>215</v>
      </c>
      <c r="R45" s="4">
        <v>161</v>
      </c>
      <c r="S45" s="4">
        <v>173</v>
      </c>
      <c r="T45" s="10">
        <f t="shared" ref="T45:T53" si="20">SUM(N45:S45)</f>
        <v>1041</v>
      </c>
    </row>
    <row r="46" spans="1:20" x14ac:dyDescent="0.3">
      <c r="A46" s="9" t="s">
        <v>123</v>
      </c>
      <c r="B46" s="9">
        <v>22</v>
      </c>
      <c r="C46" s="9" t="s">
        <v>28</v>
      </c>
      <c r="D46" s="11">
        <v>43</v>
      </c>
      <c r="E46" s="8"/>
      <c r="F46" s="6">
        <f t="shared" si="15"/>
        <v>1037</v>
      </c>
      <c r="G46" s="6">
        <f t="shared" si="16"/>
        <v>6</v>
      </c>
      <c r="H46" s="7">
        <f t="shared" si="17"/>
        <v>172.83333333333334</v>
      </c>
      <c r="I46" s="9"/>
      <c r="J46" s="9"/>
      <c r="K46" s="52">
        <f t="shared" si="18"/>
        <v>211</v>
      </c>
      <c r="L46" s="230">
        <f t="shared" si="19"/>
        <v>560</v>
      </c>
      <c r="M46" s="84"/>
      <c r="N46" s="4">
        <v>211</v>
      </c>
      <c r="O46" s="4">
        <v>209</v>
      </c>
      <c r="P46" s="4">
        <v>140</v>
      </c>
      <c r="Q46" s="4">
        <v>127</v>
      </c>
      <c r="R46" s="4">
        <v>180</v>
      </c>
      <c r="S46" s="4">
        <v>170</v>
      </c>
      <c r="T46" s="10">
        <f t="shared" si="20"/>
        <v>1037</v>
      </c>
    </row>
    <row r="47" spans="1:20" x14ac:dyDescent="0.3">
      <c r="A47" s="9" t="s">
        <v>112</v>
      </c>
      <c r="B47" s="9">
        <v>22</v>
      </c>
      <c r="C47" s="9" t="s">
        <v>28</v>
      </c>
      <c r="D47" s="11">
        <v>44</v>
      </c>
      <c r="E47" s="8"/>
      <c r="F47" s="6">
        <f t="shared" si="15"/>
        <v>1033</v>
      </c>
      <c r="G47" s="6">
        <f t="shared" si="16"/>
        <v>6</v>
      </c>
      <c r="H47" s="7">
        <f t="shared" si="17"/>
        <v>172.16666666666666</v>
      </c>
      <c r="I47" s="9"/>
      <c r="J47" s="9"/>
      <c r="K47" s="52">
        <f t="shared" si="18"/>
        <v>211</v>
      </c>
      <c r="L47" s="230">
        <f t="shared" si="19"/>
        <v>556</v>
      </c>
      <c r="M47" s="84"/>
      <c r="N47" s="4">
        <v>184</v>
      </c>
      <c r="O47" s="4">
        <v>211</v>
      </c>
      <c r="P47" s="4">
        <v>161</v>
      </c>
      <c r="Q47" s="4">
        <v>130</v>
      </c>
      <c r="R47" s="4">
        <v>168</v>
      </c>
      <c r="S47" s="4">
        <v>179</v>
      </c>
      <c r="T47" s="10">
        <f t="shared" si="20"/>
        <v>1033</v>
      </c>
    </row>
    <row r="48" spans="1:20" x14ac:dyDescent="0.3">
      <c r="A48" s="9" t="s">
        <v>237</v>
      </c>
      <c r="B48" s="9">
        <v>22</v>
      </c>
      <c r="C48" s="9" t="s">
        <v>28</v>
      </c>
      <c r="D48" s="11">
        <v>45</v>
      </c>
      <c r="E48" s="8"/>
      <c r="F48" s="6">
        <f t="shared" si="15"/>
        <v>1016</v>
      </c>
      <c r="G48" s="6">
        <f t="shared" si="16"/>
        <v>6</v>
      </c>
      <c r="H48" s="7">
        <f t="shared" si="17"/>
        <v>169.33333333333334</v>
      </c>
      <c r="I48" s="9"/>
      <c r="J48" s="9"/>
      <c r="K48" s="52">
        <f t="shared" si="18"/>
        <v>189</v>
      </c>
      <c r="L48" s="230">
        <f t="shared" si="19"/>
        <v>509</v>
      </c>
      <c r="M48" s="84"/>
      <c r="N48" s="4">
        <v>189</v>
      </c>
      <c r="O48" s="4">
        <v>148</v>
      </c>
      <c r="P48" s="4">
        <v>172</v>
      </c>
      <c r="Q48" s="4">
        <v>179</v>
      </c>
      <c r="R48" s="4">
        <v>160</v>
      </c>
      <c r="S48" s="4">
        <v>168</v>
      </c>
      <c r="T48" s="10">
        <f t="shared" si="20"/>
        <v>1016</v>
      </c>
    </row>
    <row r="49" spans="1:35" x14ac:dyDescent="0.3">
      <c r="A49" s="9" t="s">
        <v>343</v>
      </c>
      <c r="B49" s="9">
        <v>22</v>
      </c>
      <c r="C49" s="9" t="s">
        <v>28</v>
      </c>
      <c r="D49" s="11">
        <v>46</v>
      </c>
      <c r="E49" s="8"/>
      <c r="F49" s="6">
        <f t="shared" si="15"/>
        <v>982</v>
      </c>
      <c r="G49" s="6">
        <f t="shared" si="16"/>
        <v>6</v>
      </c>
      <c r="H49" s="7">
        <f t="shared" si="17"/>
        <v>163.66666666666666</v>
      </c>
      <c r="I49" s="9"/>
      <c r="J49" s="9"/>
      <c r="K49" s="52">
        <f t="shared" si="18"/>
        <v>177</v>
      </c>
      <c r="L49" s="230">
        <f t="shared" si="19"/>
        <v>497</v>
      </c>
      <c r="M49" s="84"/>
      <c r="N49" s="4">
        <v>164</v>
      </c>
      <c r="O49" s="4">
        <v>177</v>
      </c>
      <c r="P49" s="4">
        <v>156</v>
      </c>
      <c r="Q49" s="4">
        <v>132</v>
      </c>
      <c r="R49" s="4">
        <v>177</v>
      </c>
      <c r="S49" s="4">
        <v>176</v>
      </c>
      <c r="T49" s="10">
        <f t="shared" si="20"/>
        <v>982</v>
      </c>
    </row>
    <row r="50" spans="1:35" x14ac:dyDescent="0.3">
      <c r="A50" s="9" t="s">
        <v>345</v>
      </c>
      <c r="B50" s="9">
        <v>22</v>
      </c>
      <c r="C50" s="9" t="s">
        <v>28</v>
      </c>
      <c r="D50" s="11">
        <v>47</v>
      </c>
      <c r="E50" s="8"/>
      <c r="F50" s="6">
        <f t="shared" si="15"/>
        <v>970</v>
      </c>
      <c r="G50" s="6">
        <f t="shared" si="16"/>
        <v>6</v>
      </c>
      <c r="H50" s="7">
        <f t="shared" si="17"/>
        <v>161.66666666666666</v>
      </c>
      <c r="I50" s="9"/>
      <c r="J50" s="9"/>
      <c r="K50" s="52">
        <f t="shared" si="18"/>
        <v>217</v>
      </c>
      <c r="L50" s="230">
        <f t="shared" si="19"/>
        <v>514</v>
      </c>
      <c r="M50" s="84"/>
      <c r="N50" s="4">
        <v>110</v>
      </c>
      <c r="O50" s="4">
        <v>176</v>
      </c>
      <c r="P50" s="4">
        <v>170</v>
      </c>
      <c r="Q50" s="4">
        <v>217</v>
      </c>
      <c r="R50" s="4">
        <v>139</v>
      </c>
      <c r="S50" s="4">
        <v>158</v>
      </c>
      <c r="T50" s="10">
        <f t="shared" si="20"/>
        <v>970</v>
      </c>
    </row>
    <row r="51" spans="1:35" x14ac:dyDescent="0.3">
      <c r="A51" s="9" t="s">
        <v>409</v>
      </c>
      <c r="B51" s="9">
        <v>22</v>
      </c>
      <c r="C51" s="9" t="s">
        <v>28</v>
      </c>
      <c r="D51" s="11">
        <v>48</v>
      </c>
      <c r="E51" s="8"/>
      <c r="F51" s="6">
        <f t="shared" si="15"/>
        <v>950</v>
      </c>
      <c r="G51" s="6">
        <f t="shared" si="16"/>
        <v>6</v>
      </c>
      <c r="H51" s="7">
        <f t="shared" si="17"/>
        <v>158.33333333333334</v>
      </c>
      <c r="I51" s="9"/>
      <c r="J51" s="9"/>
      <c r="K51" s="52">
        <f t="shared" si="18"/>
        <v>184</v>
      </c>
      <c r="L51" s="230">
        <f t="shared" si="19"/>
        <v>487</v>
      </c>
      <c r="M51" s="84"/>
      <c r="N51" s="4">
        <v>176</v>
      </c>
      <c r="O51" s="4">
        <v>175</v>
      </c>
      <c r="P51" s="4">
        <v>136</v>
      </c>
      <c r="Q51" s="4">
        <v>161</v>
      </c>
      <c r="R51" s="4">
        <v>184</v>
      </c>
      <c r="S51" s="4">
        <v>118</v>
      </c>
      <c r="T51" s="10">
        <f t="shared" si="20"/>
        <v>950</v>
      </c>
    </row>
    <row r="52" spans="1:35" x14ac:dyDescent="0.3">
      <c r="A52" s="9" t="s">
        <v>781</v>
      </c>
      <c r="B52" s="9">
        <v>22</v>
      </c>
      <c r="C52" s="9" t="s">
        <v>28</v>
      </c>
      <c r="D52" s="11">
        <v>49</v>
      </c>
      <c r="E52" s="8"/>
      <c r="F52" s="6">
        <f t="shared" si="15"/>
        <v>915</v>
      </c>
      <c r="G52" s="6">
        <f t="shared" si="16"/>
        <v>6</v>
      </c>
      <c r="H52" s="7">
        <f t="shared" si="17"/>
        <v>152.5</v>
      </c>
      <c r="I52" s="9"/>
      <c r="J52" s="9"/>
      <c r="K52" s="52">
        <f t="shared" si="18"/>
        <v>196</v>
      </c>
      <c r="L52" s="230">
        <f t="shared" si="19"/>
        <v>470</v>
      </c>
      <c r="M52" s="84"/>
      <c r="N52" s="4">
        <v>146</v>
      </c>
      <c r="O52" s="4">
        <v>140</v>
      </c>
      <c r="P52" s="4">
        <v>159</v>
      </c>
      <c r="Q52" s="4">
        <v>196</v>
      </c>
      <c r="R52" s="4">
        <v>153</v>
      </c>
      <c r="S52" s="4">
        <v>121</v>
      </c>
      <c r="T52" s="10">
        <f t="shared" si="20"/>
        <v>915</v>
      </c>
    </row>
    <row r="53" spans="1:35" x14ac:dyDescent="0.3">
      <c r="A53" s="9" t="s">
        <v>204</v>
      </c>
      <c r="B53" s="9">
        <v>22</v>
      </c>
      <c r="C53" s="9" t="s">
        <v>28</v>
      </c>
      <c r="D53" s="11">
        <v>50</v>
      </c>
      <c r="E53" s="8"/>
      <c r="F53" s="6">
        <f t="shared" si="15"/>
        <v>914</v>
      </c>
      <c r="G53" s="6">
        <f t="shared" si="16"/>
        <v>6</v>
      </c>
      <c r="H53" s="7">
        <f t="shared" si="17"/>
        <v>152.33333333333334</v>
      </c>
      <c r="I53" s="9"/>
      <c r="J53" s="9"/>
      <c r="K53" s="52">
        <f t="shared" si="18"/>
        <v>168</v>
      </c>
      <c r="L53" s="230">
        <f t="shared" si="19"/>
        <v>471</v>
      </c>
      <c r="M53" s="84"/>
      <c r="N53" s="4">
        <v>161</v>
      </c>
      <c r="O53" s="4">
        <v>151</v>
      </c>
      <c r="P53" s="4">
        <v>159</v>
      </c>
      <c r="Q53" s="4">
        <v>146</v>
      </c>
      <c r="R53" s="4">
        <v>129</v>
      </c>
      <c r="S53" s="4">
        <v>168</v>
      </c>
      <c r="T53" s="10">
        <f t="shared" si="20"/>
        <v>914</v>
      </c>
    </row>
    <row r="54" spans="1:35" x14ac:dyDescent="0.3">
      <c r="F54" s="48">
        <f>SUM(F4:F44)</f>
        <v>60920</v>
      </c>
      <c r="G54" s="48">
        <f>SUM(G4:G44)</f>
        <v>316</v>
      </c>
      <c r="H54" s="49">
        <f t="shared" si="11"/>
        <v>192.78481012658227</v>
      </c>
      <c r="N54">
        <f>AVERAGE(N4:N53)</f>
        <v>184.44</v>
      </c>
      <c r="O54" s="500">
        <f t="shared" ref="O54:Y54" si="21">AVERAGE(O4:O53)</f>
        <v>189.04</v>
      </c>
      <c r="P54" s="500">
        <f t="shared" si="21"/>
        <v>186.06</v>
      </c>
      <c r="Q54" s="500">
        <f t="shared" si="21"/>
        <v>190.2</v>
      </c>
      <c r="R54" s="500">
        <f t="shared" si="21"/>
        <v>183.1</v>
      </c>
      <c r="S54" s="500">
        <f t="shared" si="21"/>
        <v>186.08</v>
      </c>
      <c r="U54" s="500">
        <f t="shared" si="21"/>
        <v>200.7</v>
      </c>
      <c r="W54" s="124">
        <f t="shared" si="21"/>
        <v>191.05</v>
      </c>
      <c r="Y54" s="500">
        <f t="shared" si="21"/>
        <v>198.6</v>
      </c>
      <c r="AB54" s="500">
        <f>AVERAGE(AB4:AB53)</f>
        <v>189.33333333333334</v>
      </c>
      <c r="AD54" s="500">
        <f>AVERAGE(AD4:AD53)</f>
        <v>230.33333333333334</v>
      </c>
      <c r="AF54" s="500">
        <f>AVERAGE(AF4:AF53)</f>
        <v>212.5</v>
      </c>
      <c r="AH54" s="500">
        <f>AVERAGE(AH4:AH53)</f>
        <v>170.5</v>
      </c>
    </row>
    <row r="56" spans="1:35" x14ac:dyDescent="0.3">
      <c r="A56" s="587" t="s">
        <v>62</v>
      </c>
      <c r="B56" s="587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7"/>
      <c r="O56" s="587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7"/>
      <c r="AB56" s="587"/>
      <c r="AC56" s="587"/>
      <c r="AD56" s="587"/>
      <c r="AE56" s="587"/>
      <c r="AF56" s="587"/>
      <c r="AG56" s="587"/>
      <c r="AH56" s="587"/>
      <c r="AI56" s="587"/>
    </row>
    <row r="57" spans="1:35" x14ac:dyDescent="0.3">
      <c r="A57" s="587"/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587"/>
      <c r="AA57" s="587"/>
      <c r="AB57" s="587"/>
      <c r="AC57" s="587"/>
      <c r="AD57" s="587"/>
      <c r="AE57" s="587"/>
      <c r="AF57" s="587"/>
      <c r="AG57" s="587"/>
      <c r="AH57" s="587"/>
      <c r="AI57" s="587"/>
    </row>
    <row r="58" spans="1:35" x14ac:dyDescent="0.3">
      <c r="A58" s="10" t="s">
        <v>0</v>
      </c>
      <c r="B58" s="10"/>
      <c r="C58" s="10"/>
      <c r="D58" s="10" t="s">
        <v>2</v>
      </c>
      <c r="E58" s="61">
        <f>SUM(E59:E68)</f>
        <v>675</v>
      </c>
      <c r="F58" s="11" t="s">
        <v>4</v>
      </c>
      <c r="G58" s="10" t="s">
        <v>5</v>
      </c>
      <c r="H58" s="10" t="s">
        <v>6</v>
      </c>
      <c r="I58" s="1" t="s">
        <v>23</v>
      </c>
      <c r="J58" s="1" t="s">
        <v>24</v>
      </c>
      <c r="K58" s="1" t="s">
        <v>25</v>
      </c>
      <c r="L58" s="1" t="s">
        <v>26</v>
      </c>
      <c r="M58" s="171" t="s">
        <v>11</v>
      </c>
      <c r="N58" s="10">
        <v>1</v>
      </c>
      <c r="O58" s="10">
        <v>2</v>
      </c>
      <c r="P58" s="10">
        <v>3</v>
      </c>
      <c r="Q58" s="10">
        <v>4</v>
      </c>
      <c r="R58" s="10">
        <v>5</v>
      </c>
      <c r="S58" s="10">
        <v>6</v>
      </c>
      <c r="T58" s="10" t="s">
        <v>8</v>
      </c>
      <c r="U58" s="10">
        <v>7</v>
      </c>
      <c r="V58" s="10" t="s">
        <v>7</v>
      </c>
      <c r="W58" s="10">
        <v>8</v>
      </c>
      <c r="X58" s="10" t="s">
        <v>7</v>
      </c>
      <c r="Y58" s="10">
        <v>9</v>
      </c>
      <c r="Z58" s="10" t="s">
        <v>7</v>
      </c>
      <c r="AA58" s="10" t="s">
        <v>8</v>
      </c>
      <c r="AB58" s="10">
        <v>10</v>
      </c>
      <c r="AC58" s="10"/>
      <c r="AD58" s="10">
        <v>11</v>
      </c>
      <c r="AE58" s="10"/>
      <c r="AF58" s="10">
        <v>12</v>
      </c>
      <c r="AG58" s="10"/>
      <c r="AH58" s="10">
        <v>13</v>
      </c>
      <c r="AI58" s="10"/>
    </row>
    <row r="59" spans="1:35" x14ac:dyDescent="0.3">
      <c r="A59" s="17" t="s">
        <v>119</v>
      </c>
      <c r="B59" s="17">
        <v>22</v>
      </c>
      <c r="C59" s="17" t="s">
        <v>28</v>
      </c>
      <c r="D59" s="10">
        <v>1</v>
      </c>
      <c r="E59" s="50">
        <v>300</v>
      </c>
      <c r="F59" s="11">
        <f t="shared" ref="F59:F74" si="22">SUM(N59:S59)+U59+W59+Y59+AB59+AD59+AF59+AH59</f>
        <v>1976</v>
      </c>
      <c r="G59" s="10">
        <f t="shared" ref="G59:G74" si="23">COUNT(N59,O59,P59,Q59,R59,S59,U59,W59,Y59,AB59,AD59,AF59,AH59)</f>
        <v>10</v>
      </c>
      <c r="H59" s="15">
        <f t="shared" ref="H59:H74" si="24">F59/G59</f>
        <v>197.6</v>
      </c>
      <c r="I59" s="159">
        <f t="shared" ref="I59:I74" si="25">(SUM(V59+X59+Z59)/30)+(COUNTIFS(AC59,"W"))+(COUNTIFS(AE59,"W"))+(COUNTIFS(AG59,"W"))+(COUNTIFS(AI59,"W"))</f>
        <v>4</v>
      </c>
      <c r="J59" s="159">
        <f t="shared" ref="J59:J74" si="26">(3-(SUM(V59+X59+Z59)/30))+(COUNTIFS(AC59,"L")+(COUNTIFS(AE59,"L"))+(COUNTIFS(AG59,"L"))+(COUNTIFS(AI59,"L")))</f>
        <v>0</v>
      </c>
      <c r="K59" s="52">
        <f t="shared" ref="K59:K74" si="27">MAX(N59:S59,U59:Z59,AB59:AH59)</f>
        <v>228</v>
      </c>
      <c r="L59" s="230">
        <f t="shared" ref="L59:L74" si="28">MAX((SUM(N59:P59)), (SUM(Q59:S59)), (SUM(U59,W59,Y59)))</f>
        <v>632</v>
      </c>
      <c r="M59" s="172">
        <v>9</v>
      </c>
      <c r="N59" s="234">
        <v>164</v>
      </c>
      <c r="O59" s="230">
        <v>147</v>
      </c>
      <c r="P59" s="230">
        <v>225</v>
      </c>
      <c r="Q59" s="230">
        <v>200</v>
      </c>
      <c r="R59" s="230">
        <v>193</v>
      </c>
      <c r="S59" s="230">
        <v>205</v>
      </c>
      <c r="T59" s="10">
        <f t="shared" ref="T59:T74" si="29">SUM(N59:S59)+(M59*6)</f>
        <v>1188</v>
      </c>
      <c r="U59" s="230">
        <v>213</v>
      </c>
      <c r="V59" s="230">
        <v>30</v>
      </c>
      <c r="W59" s="230">
        <v>191</v>
      </c>
      <c r="X59" s="230">
        <v>30</v>
      </c>
      <c r="Y59" s="230">
        <v>228</v>
      </c>
      <c r="Z59" s="230">
        <v>30</v>
      </c>
      <c r="AA59" s="10">
        <f t="shared" ref="AA59:AA74" si="30">SUM(T59:Z59)+(M59*3)</f>
        <v>1937</v>
      </c>
      <c r="AB59" s="13"/>
      <c r="AC59" s="13"/>
      <c r="AD59" s="13"/>
      <c r="AE59" s="13"/>
      <c r="AF59" s="13"/>
      <c r="AG59" s="13"/>
      <c r="AH59" s="13">
        <v>210</v>
      </c>
      <c r="AI59" s="13" t="s">
        <v>23</v>
      </c>
    </row>
    <row r="60" spans="1:35" x14ac:dyDescent="0.3">
      <c r="A60" s="502" t="s">
        <v>773</v>
      </c>
      <c r="B60" s="502">
        <v>22</v>
      </c>
      <c r="C60" s="17" t="s">
        <v>28</v>
      </c>
      <c r="D60" s="10">
        <v>2</v>
      </c>
      <c r="E60" s="50">
        <v>150</v>
      </c>
      <c r="F60" s="11">
        <f t="shared" si="22"/>
        <v>1760</v>
      </c>
      <c r="G60" s="10">
        <f t="shared" si="23"/>
        <v>11</v>
      </c>
      <c r="H60" s="15">
        <f t="shared" si="24"/>
        <v>160</v>
      </c>
      <c r="I60" s="159">
        <f t="shared" si="25"/>
        <v>3</v>
      </c>
      <c r="J60" s="159">
        <f t="shared" si="26"/>
        <v>2</v>
      </c>
      <c r="K60" s="52">
        <f t="shared" si="27"/>
        <v>207</v>
      </c>
      <c r="L60" s="230">
        <f t="shared" si="28"/>
        <v>532</v>
      </c>
      <c r="M60" s="172">
        <v>49</v>
      </c>
      <c r="N60" s="230">
        <v>140</v>
      </c>
      <c r="O60" s="230">
        <v>158</v>
      </c>
      <c r="P60" s="230">
        <v>175</v>
      </c>
      <c r="Q60" s="230">
        <v>165</v>
      </c>
      <c r="R60" s="230">
        <v>160</v>
      </c>
      <c r="S60" s="230">
        <v>207</v>
      </c>
      <c r="T60" s="10">
        <f t="shared" si="29"/>
        <v>1299</v>
      </c>
      <c r="U60" s="230">
        <v>139</v>
      </c>
      <c r="V60" s="230">
        <v>30</v>
      </c>
      <c r="W60" s="230">
        <v>156</v>
      </c>
      <c r="X60" s="230">
        <v>30</v>
      </c>
      <c r="Y60" s="230">
        <v>133</v>
      </c>
      <c r="Z60" s="230">
        <v>0</v>
      </c>
      <c r="AA60" s="10">
        <f t="shared" si="30"/>
        <v>1934</v>
      </c>
      <c r="AB60" s="13"/>
      <c r="AC60" s="13"/>
      <c r="AD60" s="13"/>
      <c r="AE60" s="13"/>
      <c r="AF60" s="13">
        <v>169</v>
      </c>
      <c r="AG60" s="13" t="s">
        <v>23</v>
      </c>
      <c r="AH60" s="13">
        <v>158</v>
      </c>
      <c r="AI60" s="13" t="s">
        <v>24</v>
      </c>
    </row>
    <row r="61" spans="1:35" x14ac:dyDescent="0.3">
      <c r="A61" s="9" t="s">
        <v>535</v>
      </c>
      <c r="B61" s="17">
        <v>22</v>
      </c>
      <c r="C61" s="17" t="s">
        <v>28</v>
      </c>
      <c r="D61" s="10">
        <v>3</v>
      </c>
      <c r="E61" s="50">
        <v>75</v>
      </c>
      <c r="F61" s="11">
        <f t="shared" si="22"/>
        <v>1980</v>
      </c>
      <c r="G61" s="10">
        <f t="shared" si="23"/>
        <v>11</v>
      </c>
      <c r="H61" s="15">
        <f t="shared" si="24"/>
        <v>180</v>
      </c>
      <c r="I61" s="159">
        <f t="shared" si="25"/>
        <v>4</v>
      </c>
      <c r="J61" s="159">
        <f t="shared" si="26"/>
        <v>1</v>
      </c>
      <c r="K61" s="52">
        <f t="shared" si="27"/>
        <v>236</v>
      </c>
      <c r="L61" s="230">
        <f t="shared" si="28"/>
        <v>568</v>
      </c>
      <c r="M61" s="172">
        <v>22</v>
      </c>
      <c r="N61" s="230">
        <v>164</v>
      </c>
      <c r="O61" s="230">
        <v>187</v>
      </c>
      <c r="P61" s="230">
        <v>169</v>
      </c>
      <c r="Q61" s="230">
        <v>178</v>
      </c>
      <c r="R61" s="230">
        <v>201</v>
      </c>
      <c r="S61" s="230">
        <v>189</v>
      </c>
      <c r="T61" s="10">
        <f t="shared" si="29"/>
        <v>1220</v>
      </c>
      <c r="U61" s="230">
        <v>192</v>
      </c>
      <c r="V61" s="230">
        <v>30</v>
      </c>
      <c r="W61" s="230">
        <v>171</v>
      </c>
      <c r="X61" s="230">
        <v>30</v>
      </c>
      <c r="Y61" s="230">
        <v>166</v>
      </c>
      <c r="Z61" s="230">
        <v>30</v>
      </c>
      <c r="AA61" s="10">
        <f t="shared" si="30"/>
        <v>1905</v>
      </c>
      <c r="AB61" s="13"/>
      <c r="AC61" s="13"/>
      <c r="AD61" s="230">
        <v>236</v>
      </c>
      <c r="AE61" s="234" t="s">
        <v>23</v>
      </c>
      <c r="AF61" s="230">
        <v>127</v>
      </c>
      <c r="AG61" s="234" t="s">
        <v>24</v>
      </c>
      <c r="AH61" s="231"/>
      <c r="AI61" s="231"/>
    </row>
    <row r="62" spans="1:35" x14ac:dyDescent="0.3">
      <c r="A62" s="9" t="s">
        <v>249</v>
      </c>
      <c r="B62" s="502">
        <v>22</v>
      </c>
      <c r="C62" s="17" t="s">
        <v>28</v>
      </c>
      <c r="D62" s="10">
        <v>4</v>
      </c>
      <c r="E62" s="50">
        <v>45</v>
      </c>
      <c r="F62" s="11">
        <f t="shared" si="22"/>
        <v>1775</v>
      </c>
      <c r="G62" s="10">
        <f t="shared" si="23"/>
        <v>10</v>
      </c>
      <c r="H62" s="15">
        <f t="shared" si="24"/>
        <v>177.5</v>
      </c>
      <c r="I62" s="159">
        <f t="shared" si="25"/>
        <v>2</v>
      </c>
      <c r="J62" s="159">
        <f t="shared" si="26"/>
        <v>2</v>
      </c>
      <c r="K62" s="52">
        <f t="shared" si="27"/>
        <v>229</v>
      </c>
      <c r="L62" s="230">
        <f t="shared" si="28"/>
        <v>593</v>
      </c>
      <c r="M62" s="172">
        <v>23</v>
      </c>
      <c r="N62" s="230">
        <v>194</v>
      </c>
      <c r="O62" s="230">
        <v>138</v>
      </c>
      <c r="P62" s="230">
        <v>194</v>
      </c>
      <c r="Q62" s="230">
        <v>145</v>
      </c>
      <c r="R62" s="230">
        <v>209</v>
      </c>
      <c r="S62" s="230">
        <v>162</v>
      </c>
      <c r="T62" s="10">
        <f t="shared" si="29"/>
        <v>1180</v>
      </c>
      <c r="U62" s="230">
        <v>196</v>
      </c>
      <c r="V62" s="230">
        <v>30</v>
      </c>
      <c r="W62" s="230">
        <v>229</v>
      </c>
      <c r="X62" s="230">
        <v>30</v>
      </c>
      <c r="Y62" s="230">
        <v>168</v>
      </c>
      <c r="Z62" s="230">
        <v>0</v>
      </c>
      <c r="AA62" s="10">
        <f t="shared" si="30"/>
        <v>1902</v>
      </c>
      <c r="AB62" s="13"/>
      <c r="AC62" s="13"/>
      <c r="AD62" s="230">
        <v>140</v>
      </c>
      <c r="AE62" s="234" t="s">
        <v>24</v>
      </c>
      <c r="AF62" s="231"/>
      <c r="AG62" s="231"/>
      <c r="AH62" s="231"/>
      <c r="AI62" s="231"/>
    </row>
    <row r="63" spans="1:35" x14ac:dyDescent="0.3">
      <c r="A63" s="9" t="s">
        <v>731</v>
      </c>
      <c r="B63" s="17">
        <v>22</v>
      </c>
      <c r="C63" s="17" t="s">
        <v>28</v>
      </c>
      <c r="D63" s="10">
        <v>5</v>
      </c>
      <c r="E63" s="50">
        <v>45</v>
      </c>
      <c r="F63" s="503">
        <f t="shared" si="22"/>
        <v>1049</v>
      </c>
      <c r="G63" s="434">
        <f t="shared" si="23"/>
        <v>11</v>
      </c>
      <c r="H63" s="15">
        <f t="shared" si="24"/>
        <v>95.36363636363636</v>
      </c>
      <c r="I63" s="159">
        <f t="shared" si="25"/>
        <v>3</v>
      </c>
      <c r="J63" s="159">
        <f t="shared" si="26"/>
        <v>2</v>
      </c>
      <c r="K63" s="52">
        <f t="shared" si="27"/>
        <v>159</v>
      </c>
      <c r="L63" s="230">
        <f t="shared" si="28"/>
        <v>320</v>
      </c>
      <c r="M63" s="172">
        <v>112</v>
      </c>
      <c r="N63" s="230">
        <v>77</v>
      </c>
      <c r="O63" s="230">
        <v>77</v>
      </c>
      <c r="P63" s="230">
        <v>76</v>
      </c>
      <c r="Q63" s="230">
        <v>127</v>
      </c>
      <c r="R63" s="230">
        <v>82</v>
      </c>
      <c r="S63" s="230">
        <v>68</v>
      </c>
      <c r="T63" s="10">
        <f t="shared" si="29"/>
        <v>1179</v>
      </c>
      <c r="U63" s="230">
        <v>83</v>
      </c>
      <c r="V63" s="230">
        <v>30</v>
      </c>
      <c r="W63" s="230">
        <v>78</v>
      </c>
      <c r="X63" s="230">
        <v>0</v>
      </c>
      <c r="Y63" s="230">
        <v>159</v>
      </c>
      <c r="Z63" s="230">
        <v>30</v>
      </c>
      <c r="AA63" s="10">
        <f t="shared" si="30"/>
        <v>1895</v>
      </c>
      <c r="AB63" s="230">
        <v>104</v>
      </c>
      <c r="AC63" s="230" t="s">
        <v>23</v>
      </c>
      <c r="AD63" s="234">
        <v>118</v>
      </c>
      <c r="AE63" s="234" t="s">
        <v>24</v>
      </c>
      <c r="AF63" s="231"/>
      <c r="AG63" s="231"/>
      <c r="AH63" s="231"/>
      <c r="AI63" s="231"/>
    </row>
    <row r="64" spans="1:35" x14ac:dyDescent="0.3">
      <c r="A64" s="9" t="s">
        <v>271</v>
      </c>
      <c r="B64" s="502">
        <v>22</v>
      </c>
      <c r="C64" s="17" t="s">
        <v>28</v>
      </c>
      <c r="D64" s="10">
        <v>6</v>
      </c>
      <c r="E64" s="50">
        <v>30</v>
      </c>
      <c r="F64" s="11">
        <f t="shared" si="22"/>
        <v>1379</v>
      </c>
      <c r="G64" s="10">
        <f t="shared" si="23"/>
        <v>10</v>
      </c>
      <c r="H64" s="15">
        <f t="shared" si="24"/>
        <v>137.9</v>
      </c>
      <c r="I64" s="159">
        <f t="shared" si="25"/>
        <v>2</v>
      </c>
      <c r="J64" s="159">
        <f t="shared" si="26"/>
        <v>2</v>
      </c>
      <c r="K64" s="52">
        <f t="shared" si="27"/>
        <v>170</v>
      </c>
      <c r="L64" s="230">
        <f t="shared" si="28"/>
        <v>452</v>
      </c>
      <c r="M64" s="172">
        <v>56</v>
      </c>
      <c r="N64" s="230">
        <v>137</v>
      </c>
      <c r="O64" s="230">
        <v>114</v>
      </c>
      <c r="P64" s="230">
        <v>127</v>
      </c>
      <c r="Q64" s="230">
        <v>142</v>
      </c>
      <c r="R64" s="230">
        <v>117</v>
      </c>
      <c r="S64" s="230">
        <v>151</v>
      </c>
      <c r="T64" s="10">
        <f t="shared" si="29"/>
        <v>1124</v>
      </c>
      <c r="U64" s="230">
        <v>136</v>
      </c>
      <c r="V64" s="230">
        <v>0</v>
      </c>
      <c r="W64" s="230">
        <v>146</v>
      </c>
      <c r="X64" s="230">
        <v>30</v>
      </c>
      <c r="Y64" s="230">
        <v>170</v>
      </c>
      <c r="Z64" s="230">
        <v>30</v>
      </c>
      <c r="AA64" s="10">
        <f t="shared" si="30"/>
        <v>1804</v>
      </c>
      <c r="AB64" s="230">
        <v>139</v>
      </c>
      <c r="AC64" s="234" t="s">
        <v>24</v>
      </c>
      <c r="AD64" s="232"/>
      <c r="AE64" s="232"/>
      <c r="AF64" s="232"/>
      <c r="AG64" s="232"/>
      <c r="AH64" s="231"/>
      <c r="AI64" s="231"/>
    </row>
    <row r="65" spans="1:35" x14ac:dyDescent="0.3">
      <c r="A65" s="9" t="s">
        <v>338</v>
      </c>
      <c r="B65" s="17">
        <v>22</v>
      </c>
      <c r="C65" s="17" t="s">
        <v>28</v>
      </c>
      <c r="D65" s="10">
        <v>7</v>
      </c>
      <c r="E65" s="50">
        <v>30</v>
      </c>
      <c r="F65" s="11">
        <f t="shared" si="22"/>
        <v>1888</v>
      </c>
      <c r="G65" s="10">
        <f t="shared" si="23"/>
        <v>10</v>
      </c>
      <c r="H65" s="15">
        <f t="shared" si="24"/>
        <v>188.8</v>
      </c>
      <c r="I65" s="457">
        <f t="shared" si="25"/>
        <v>2</v>
      </c>
      <c r="J65" s="457">
        <f t="shared" si="26"/>
        <v>2</v>
      </c>
      <c r="K65" s="52">
        <f t="shared" si="27"/>
        <v>235</v>
      </c>
      <c r="L65" s="230">
        <f t="shared" si="28"/>
        <v>593</v>
      </c>
      <c r="M65" s="172">
        <v>6</v>
      </c>
      <c r="N65" s="230">
        <v>203</v>
      </c>
      <c r="O65" s="230">
        <v>195</v>
      </c>
      <c r="P65" s="230">
        <v>177</v>
      </c>
      <c r="Q65" s="230">
        <v>161</v>
      </c>
      <c r="R65" s="230">
        <v>224</v>
      </c>
      <c r="S65" s="230">
        <v>175</v>
      </c>
      <c r="T65" s="10">
        <f t="shared" si="29"/>
        <v>1171</v>
      </c>
      <c r="U65" s="230">
        <v>169</v>
      </c>
      <c r="V65" s="230">
        <v>0</v>
      </c>
      <c r="W65" s="230">
        <v>235</v>
      </c>
      <c r="X65" s="230">
        <v>30</v>
      </c>
      <c r="Y65" s="230">
        <v>189</v>
      </c>
      <c r="Z65" s="230">
        <v>30</v>
      </c>
      <c r="AA65" s="10">
        <f t="shared" si="30"/>
        <v>1842</v>
      </c>
      <c r="AB65" s="234">
        <v>160</v>
      </c>
      <c r="AC65" s="234" t="s">
        <v>24</v>
      </c>
      <c r="AD65" s="232"/>
      <c r="AE65" s="232"/>
      <c r="AF65" s="231"/>
      <c r="AG65" s="231"/>
      <c r="AH65" s="231"/>
      <c r="AI65" s="231"/>
    </row>
    <row r="66" spans="1:35" x14ac:dyDescent="0.3">
      <c r="A66" s="9" t="s">
        <v>162</v>
      </c>
      <c r="B66" s="502">
        <v>22</v>
      </c>
      <c r="C66" s="17" t="s">
        <v>28</v>
      </c>
      <c r="D66" s="10">
        <v>8</v>
      </c>
      <c r="E66" s="427"/>
      <c r="F66" s="11">
        <f t="shared" si="22"/>
        <v>1328</v>
      </c>
      <c r="G66" s="10">
        <f t="shared" si="23"/>
        <v>9</v>
      </c>
      <c r="H66" s="15">
        <f t="shared" si="24"/>
        <v>147.55555555555554</v>
      </c>
      <c r="I66" s="159">
        <f t="shared" si="25"/>
        <v>1</v>
      </c>
      <c r="J66" s="159">
        <f t="shared" si="26"/>
        <v>2</v>
      </c>
      <c r="K66" s="52">
        <f t="shared" si="27"/>
        <v>200</v>
      </c>
      <c r="L66" s="230">
        <f t="shared" si="28"/>
        <v>468</v>
      </c>
      <c r="M66" s="172">
        <v>48</v>
      </c>
      <c r="N66" s="230">
        <v>113</v>
      </c>
      <c r="O66" s="230">
        <v>158</v>
      </c>
      <c r="P66" s="230">
        <v>128</v>
      </c>
      <c r="Q66" s="230">
        <v>158</v>
      </c>
      <c r="R66" s="230">
        <v>131</v>
      </c>
      <c r="S66" s="230">
        <v>172</v>
      </c>
      <c r="T66" s="10">
        <f t="shared" si="29"/>
        <v>1148</v>
      </c>
      <c r="U66" s="230">
        <v>200</v>
      </c>
      <c r="V66" s="230">
        <v>30</v>
      </c>
      <c r="W66" s="230">
        <v>149</v>
      </c>
      <c r="X66" s="230">
        <v>0</v>
      </c>
      <c r="Y66" s="230">
        <v>119</v>
      </c>
      <c r="Z66" s="230">
        <v>0</v>
      </c>
      <c r="AA66" s="10">
        <f t="shared" si="30"/>
        <v>1790</v>
      </c>
      <c r="AB66" s="232"/>
      <c r="AC66" s="232"/>
      <c r="AD66" s="232"/>
      <c r="AE66" s="232"/>
      <c r="AF66" s="231"/>
      <c r="AG66" s="231"/>
      <c r="AH66" s="231"/>
      <c r="AI66" s="231"/>
    </row>
    <row r="67" spans="1:35" x14ac:dyDescent="0.3">
      <c r="A67" s="9" t="s">
        <v>180</v>
      </c>
      <c r="B67" s="17">
        <v>22</v>
      </c>
      <c r="C67" s="17" t="s">
        <v>28</v>
      </c>
      <c r="D67" s="10">
        <v>9</v>
      </c>
      <c r="E67" s="427"/>
      <c r="F67" s="11">
        <f t="shared" si="22"/>
        <v>1361</v>
      </c>
      <c r="G67" s="10">
        <f t="shared" si="23"/>
        <v>9</v>
      </c>
      <c r="H67" s="15">
        <f t="shared" si="24"/>
        <v>151.22222222222223</v>
      </c>
      <c r="I67" s="159">
        <f t="shared" si="25"/>
        <v>1</v>
      </c>
      <c r="J67" s="159">
        <f t="shared" si="26"/>
        <v>2</v>
      </c>
      <c r="K67" s="52">
        <f t="shared" si="27"/>
        <v>192</v>
      </c>
      <c r="L67" s="230">
        <f t="shared" si="28"/>
        <v>459</v>
      </c>
      <c r="M67" s="172">
        <v>44</v>
      </c>
      <c r="N67" s="230">
        <v>162</v>
      </c>
      <c r="O67" s="230">
        <v>141</v>
      </c>
      <c r="P67" s="230">
        <v>154</v>
      </c>
      <c r="Q67" s="230">
        <v>160</v>
      </c>
      <c r="R67" s="230">
        <v>171</v>
      </c>
      <c r="S67" s="230">
        <v>128</v>
      </c>
      <c r="T67" s="10">
        <f t="shared" si="29"/>
        <v>1180</v>
      </c>
      <c r="U67" s="230">
        <v>192</v>
      </c>
      <c r="V67" s="230">
        <v>30</v>
      </c>
      <c r="W67" s="230">
        <v>134</v>
      </c>
      <c r="X67" s="230">
        <v>0</v>
      </c>
      <c r="Y67" s="230">
        <v>119</v>
      </c>
      <c r="Z67" s="230">
        <v>0</v>
      </c>
      <c r="AA67" s="10">
        <f t="shared" si="30"/>
        <v>1787</v>
      </c>
      <c r="AB67" s="231"/>
      <c r="AC67" s="231"/>
      <c r="AD67" s="231"/>
      <c r="AE67" s="231"/>
      <c r="AF67" s="231"/>
      <c r="AG67" s="231"/>
      <c r="AH67" s="231"/>
      <c r="AI67" s="231"/>
    </row>
    <row r="68" spans="1:35" x14ac:dyDescent="0.3">
      <c r="A68" s="9" t="s">
        <v>774</v>
      </c>
      <c r="B68" s="502">
        <v>22</v>
      </c>
      <c r="C68" s="17" t="s">
        <v>28</v>
      </c>
      <c r="D68" s="10">
        <v>10</v>
      </c>
      <c r="E68" s="427"/>
      <c r="F68" s="11">
        <f t="shared" si="22"/>
        <v>1506</v>
      </c>
      <c r="G68" s="10">
        <f t="shared" si="23"/>
        <v>9</v>
      </c>
      <c r="H68" s="15">
        <f t="shared" si="24"/>
        <v>167.33333333333334</v>
      </c>
      <c r="I68" s="159">
        <f t="shared" si="25"/>
        <v>2</v>
      </c>
      <c r="J68" s="159">
        <f t="shared" si="26"/>
        <v>1</v>
      </c>
      <c r="K68" s="52">
        <f t="shared" si="27"/>
        <v>189</v>
      </c>
      <c r="L68" s="230">
        <f t="shared" si="28"/>
        <v>538</v>
      </c>
      <c r="M68" s="172">
        <v>21</v>
      </c>
      <c r="N68" s="508">
        <v>111</v>
      </c>
      <c r="O68" s="230">
        <v>189</v>
      </c>
      <c r="P68" s="230">
        <v>178</v>
      </c>
      <c r="Q68" s="230">
        <v>180</v>
      </c>
      <c r="R68" s="230">
        <v>178</v>
      </c>
      <c r="S68" s="230">
        <v>180</v>
      </c>
      <c r="T68" s="10">
        <f t="shared" si="29"/>
        <v>1142</v>
      </c>
      <c r="U68" s="230">
        <v>160</v>
      </c>
      <c r="V68" s="230">
        <v>30</v>
      </c>
      <c r="W68" s="230">
        <v>187</v>
      </c>
      <c r="X68" s="230">
        <v>30</v>
      </c>
      <c r="Y68" s="230">
        <v>143</v>
      </c>
      <c r="Z68" s="230">
        <v>0</v>
      </c>
      <c r="AA68" s="10">
        <f t="shared" si="30"/>
        <v>1755</v>
      </c>
      <c r="AB68" s="231"/>
      <c r="AC68" s="231"/>
      <c r="AD68" s="231"/>
      <c r="AE68" s="231"/>
      <c r="AF68" s="231"/>
      <c r="AG68" s="231"/>
      <c r="AH68" s="231"/>
      <c r="AI68" s="231"/>
    </row>
    <row r="69" spans="1:35" x14ac:dyDescent="0.3">
      <c r="A69" s="9" t="s">
        <v>103</v>
      </c>
      <c r="B69" s="17">
        <v>22</v>
      </c>
      <c r="C69" s="17" t="s">
        <v>28</v>
      </c>
      <c r="D69" s="10">
        <v>11</v>
      </c>
      <c r="E69" s="427"/>
      <c r="F69" s="11">
        <f t="shared" si="22"/>
        <v>1364</v>
      </c>
      <c r="G69" s="10">
        <f t="shared" si="23"/>
        <v>9</v>
      </c>
      <c r="H69" s="15">
        <f t="shared" si="24"/>
        <v>151.55555555555554</v>
      </c>
      <c r="I69" s="457">
        <f t="shared" si="25"/>
        <v>1</v>
      </c>
      <c r="J69" s="457">
        <f t="shared" si="26"/>
        <v>2</v>
      </c>
      <c r="K69" s="52">
        <f t="shared" si="27"/>
        <v>177</v>
      </c>
      <c r="L69" s="230">
        <f t="shared" si="28"/>
        <v>478</v>
      </c>
      <c r="M69" s="172">
        <v>39</v>
      </c>
      <c r="N69" s="230">
        <v>150</v>
      </c>
      <c r="O69" s="230">
        <v>150</v>
      </c>
      <c r="P69" s="230">
        <v>153</v>
      </c>
      <c r="Q69" s="230">
        <v>112</v>
      </c>
      <c r="R69" s="230">
        <v>164</v>
      </c>
      <c r="S69" s="230">
        <v>157</v>
      </c>
      <c r="T69" s="10">
        <f t="shared" si="29"/>
        <v>1120</v>
      </c>
      <c r="U69" s="230">
        <v>135</v>
      </c>
      <c r="V69" s="230">
        <v>0</v>
      </c>
      <c r="W69" s="230">
        <v>177</v>
      </c>
      <c r="X69" s="230">
        <v>30</v>
      </c>
      <c r="Y69" s="230">
        <v>166</v>
      </c>
      <c r="Z69" s="230">
        <v>0</v>
      </c>
      <c r="AA69" s="10">
        <f t="shared" si="30"/>
        <v>1745</v>
      </c>
      <c r="AB69" s="231"/>
      <c r="AC69" s="231"/>
      <c r="AD69" s="231"/>
      <c r="AE69" s="231"/>
      <c r="AF69" s="231"/>
      <c r="AG69" s="231"/>
      <c r="AH69" s="231"/>
      <c r="AI69" s="231"/>
    </row>
    <row r="70" spans="1:35" x14ac:dyDescent="0.3">
      <c r="A70" s="9" t="s">
        <v>665</v>
      </c>
      <c r="B70" s="502">
        <v>22</v>
      </c>
      <c r="C70" s="17" t="s">
        <v>28</v>
      </c>
      <c r="D70" s="10">
        <v>12</v>
      </c>
      <c r="E70" s="427"/>
      <c r="F70" s="11">
        <f t="shared" si="22"/>
        <v>1071</v>
      </c>
      <c r="G70" s="10">
        <f t="shared" si="23"/>
        <v>9</v>
      </c>
      <c r="H70" s="15">
        <f t="shared" si="24"/>
        <v>119</v>
      </c>
      <c r="I70" s="159">
        <f t="shared" si="25"/>
        <v>1</v>
      </c>
      <c r="J70" s="159">
        <f t="shared" si="26"/>
        <v>2</v>
      </c>
      <c r="K70" s="52">
        <f t="shared" si="27"/>
        <v>153</v>
      </c>
      <c r="L70" s="230">
        <f t="shared" si="28"/>
        <v>405</v>
      </c>
      <c r="M70" s="172">
        <v>71</v>
      </c>
      <c r="N70" s="230">
        <v>104</v>
      </c>
      <c r="O70" s="230">
        <v>153</v>
      </c>
      <c r="P70" s="230">
        <v>148</v>
      </c>
      <c r="Q70" s="230">
        <v>92</v>
      </c>
      <c r="R70" s="230">
        <v>95</v>
      </c>
      <c r="S70" s="230">
        <v>145</v>
      </c>
      <c r="T70" s="10">
        <f t="shared" si="29"/>
        <v>1163</v>
      </c>
      <c r="U70" s="230">
        <v>106</v>
      </c>
      <c r="V70" s="230">
        <v>0</v>
      </c>
      <c r="W70" s="230">
        <v>108</v>
      </c>
      <c r="X70" s="230">
        <v>0</v>
      </c>
      <c r="Y70" s="230">
        <v>120</v>
      </c>
      <c r="Z70" s="230">
        <v>30</v>
      </c>
      <c r="AA70" s="10">
        <f t="shared" si="30"/>
        <v>1740</v>
      </c>
      <c r="AB70" s="231"/>
      <c r="AC70" s="231"/>
      <c r="AD70" s="231"/>
      <c r="AE70" s="231"/>
      <c r="AF70" s="231"/>
      <c r="AG70" s="231"/>
      <c r="AH70" s="231"/>
      <c r="AI70" s="231"/>
    </row>
    <row r="71" spans="1:35" x14ac:dyDescent="0.3">
      <c r="A71" s="9" t="s">
        <v>102</v>
      </c>
      <c r="B71" s="17">
        <v>22</v>
      </c>
      <c r="C71" s="17" t="s">
        <v>28</v>
      </c>
      <c r="D71" s="10">
        <v>13</v>
      </c>
      <c r="E71" s="427"/>
      <c r="F71" s="11">
        <f t="shared" si="22"/>
        <v>1515</v>
      </c>
      <c r="G71" s="10">
        <f t="shared" si="23"/>
        <v>9</v>
      </c>
      <c r="H71" s="15">
        <f t="shared" si="24"/>
        <v>168.33333333333334</v>
      </c>
      <c r="I71" s="159">
        <f t="shared" si="25"/>
        <v>1</v>
      </c>
      <c r="J71" s="159">
        <f t="shared" si="26"/>
        <v>2</v>
      </c>
      <c r="K71" s="52">
        <f t="shared" si="27"/>
        <v>201</v>
      </c>
      <c r="L71" s="230">
        <f t="shared" si="28"/>
        <v>514</v>
      </c>
      <c r="M71" s="172">
        <v>21</v>
      </c>
      <c r="N71" s="230">
        <v>193</v>
      </c>
      <c r="O71" s="230">
        <v>164</v>
      </c>
      <c r="P71" s="230">
        <v>157</v>
      </c>
      <c r="Q71" s="230">
        <v>185</v>
      </c>
      <c r="R71" s="230">
        <v>155</v>
      </c>
      <c r="S71" s="230">
        <v>163</v>
      </c>
      <c r="T71" s="10">
        <f t="shared" si="29"/>
        <v>1143</v>
      </c>
      <c r="U71" s="230">
        <v>140</v>
      </c>
      <c r="V71" s="230">
        <v>0</v>
      </c>
      <c r="W71" s="230">
        <v>157</v>
      </c>
      <c r="X71" s="230">
        <v>0</v>
      </c>
      <c r="Y71" s="230">
        <v>201</v>
      </c>
      <c r="Z71" s="230">
        <v>30</v>
      </c>
      <c r="AA71" s="10">
        <f t="shared" si="30"/>
        <v>1734</v>
      </c>
      <c r="AB71" s="231"/>
      <c r="AC71" s="231"/>
      <c r="AD71" s="231"/>
      <c r="AE71" s="231"/>
      <c r="AF71" s="231"/>
      <c r="AG71" s="231"/>
      <c r="AH71" s="231"/>
      <c r="AI71" s="231"/>
    </row>
    <row r="72" spans="1:35" x14ac:dyDescent="0.3">
      <c r="A72" s="9" t="s">
        <v>171</v>
      </c>
      <c r="B72" s="502">
        <v>22</v>
      </c>
      <c r="C72" s="17" t="s">
        <v>28</v>
      </c>
      <c r="D72" s="10">
        <v>14</v>
      </c>
      <c r="E72" s="427"/>
      <c r="F72" s="11">
        <f t="shared" si="22"/>
        <v>1294</v>
      </c>
      <c r="G72" s="10">
        <f t="shared" si="23"/>
        <v>9</v>
      </c>
      <c r="H72" s="15">
        <f t="shared" si="24"/>
        <v>143.77777777777777</v>
      </c>
      <c r="I72" s="159">
        <f t="shared" si="25"/>
        <v>0</v>
      </c>
      <c r="J72" s="159">
        <f t="shared" si="26"/>
        <v>3</v>
      </c>
      <c r="K72" s="52">
        <f t="shared" si="27"/>
        <v>203</v>
      </c>
      <c r="L72" s="230">
        <f t="shared" si="28"/>
        <v>504</v>
      </c>
      <c r="M72" s="172">
        <v>45</v>
      </c>
      <c r="N72" s="230">
        <v>144</v>
      </c>
      <c r="O72" s="230">
        <v>135</v>
      </c>
      <c r="P72" s="230">
        <v>125</v>
      </c>
      <c r="Q72" s="230">
        <v>147</v>
      </c>
      <c r="R72" s="230">
        <v>203</v>
      </c>
      <c r="S72" s="230">
        <v>154</v>
      </c>
      <c r="T72" s="10">
        <f t="shared" si="29"/>
        <v>1178</v>
      </c>
      <c r="U72" s="230">
        <v>150</v>
      </c>
      <c r="V72" s="230">
        <v>0</v>
      </c>
      <c r="W72" s="230">
        <v>123</v>
      </c>
      <c r="X72" s="230">
        <v>0</v>
      </c>
      <c r="Y72" s="230">
        <v>113</v>
      </c>
      <c r="Z72" s="230">
        <v>0</v>
      </c>
      <c r="AA72" s="10">
        <f t="shared" si="30"/>
        <v>1699</v>
      </c>
      <c r="AB72" s="231"/>
      <c r="AC72" s="231"/>
      <c r="AD72" s="231"/>
      <c r="AE72" s="231"/>
      <c r="AF72" s="231"/>
      <c r="AG72" s="231"/>
      <c r="AH72" s="231"/>
      <c r="AI72" s="231"/>
    </row>
    <row r="73" spans="1:35" x14ac:dyDescent="0.3">
      <c r="A73" s="9" t="s">
        <v>775</v>
      </c>
      <c r="B73" s="17">
        <v>22</v>
      </c>
      <c r="C73" s="17" t="s">
        <v>28</v>
      </c>
      <c r="D73" s="10">
        <v>15</v>
      </c>
      <c r="E73" s="427"/>
      <c r="F73" s="11">
        <f t="shared" si="22"/>
        <v>1277</v>
      </c>
      <c r="G73" s="10">
        <f t="shared" si="23"/>
        <v>9</v>
      </c>
      <c r="H73" s="15">
        <f t="shared" si="24"/>
        <v>141.88888888888889</v>
      </c>
      <c r="I73" s="235">
        <f t="shared" si="25"/>
        <v>1</v>
      </c>
      <c r="J73" s="235">
        <f t="shared" si="26"/>
        <v>2</v>
      </c>
      <c r="K73" s="52">
        <f t="shared" si="27"/>
        <v>192</v>
      </c>
      <c r="L73" s="230">
        <f t="shared" si="28"/>
        <v>447</v>
      </c>
      <c r="M73" s="172">
        <v>43</v>
      </c>
      <c r="N73" s="230">
        <v>142</v>
      </c>
      <c r="O73" s="230">
        <v>152</v>
      </c>
      <c r="P73" s="230">
        <v>153</v>
      </c>
      <c r="Q73" s="230">
        <v>94</v>
      </c>
      <c r="R73" s="230">
        <v>192</v>
      </c>
      <c r="S73" s="230">
        <v>143</v>
      </c>
      <c r="T73" s="10">
        <f t="shared" si="29"/>
        <v>1134</v>
      </c>
      <c r="U73" s="230">
        <v>143</v>
      </c>
      <c r="V73" s="230">
        <v>0</v>
      </c>
      <c r="W73" s="230">
        <v>123</v>
      </c>
      <c r="X73" s="230">
        <v>0</v>
      </c>
      <c r="Y73" s="230">
        <v>135</v>
      </c>
      <c r="Z73" s="230">
        <v>30</v>
      </c>
      <c r="AA73" s="10">
        <f t="shared" si="30"/>
        <v>1694</v>
      </c>
      <c r="AB73" s="231"/>
      <c r="AC73" s="231"/>
      <c r="AD73" s="231"/>
      <c r="AE73" s="231"/>
      <c r="AF73" s="231"/>
      <c r="AG73" s="231"/>
      <c r="AH73" s="231"/>
      <c r="AI73" s="231"/>
    </row>
    <row r="74" spans="1:35" x14ac:dyDescent="0.3">
      <c r="A74" s="9" t="s">
        <v>324</v>
      </c>
      <c r="B74" s="9">
        <v>22</v>
      </c>
      <c r="C74" s="17" t="s">
        <v>28</v>
      </c>
      <c r="D74" s="10">
        <v>16</v>
      </c>
      <c r="E74" s="231"/>
      <c r="F74" s="11">
        <f t="shared" si="22"/>
        <v>1476</v>
      </c>
      <c r="G74" s="10">
        <f t="shared" si="23"/>
        <v>9</v>
      </c>
      <c r="H74" s="15">
        <f t="shared" si="24"/>
        <v>164</v>
      </c>
      <c r="I74" s="235">
        <f t="shared" si="25"/>
        <v>0</v>
      </c>
      <c r="J74" s="235">
        <f t="shared" si="26"/>
        <v>3</v>
      </c>
      <c r="K74" s="52">
        <f t="shared" si="27"/>
        <v>206</v>
      </c>
      <c r="L74" s="230">
        <f t="shared" si="28"/>
        <v>528</v>
      </c>
      <c r="M74" s="172">
        <v>22</v>
      </c>
      <c r="N74" s="431">
        <v>146</v>
      </c>
      <c r="O74" s="230">
        <v>149</v>
      </c>
      <c r="P74" s="230">
        <v>196</v>
      </c>
      <c r="Q74" s="230">
        <v>159</v>
      </c>
      <c r="R74" s="230">
        <v>163</v>
      </c>
      <c r="S74" s="230">
        <v>206</v>
      </c>
      <c r="T74" s="10">
        <f t="shared" si="29"/>
        <v>1151</v>
      </c>
      <c r="U74" s="230">
        <v>160</v>
      </c>
      <c r="V74" s="230">
        <v>0</v>
      </c>
      <c r="W74" s="230">
        <v>174</v>
      </c>
      <c r="X74" s="230">
        <v>0</v>
      </c>
      <c r="Y74" s="230">
        <v>123</v>
      </c>
      <c r="Z74" s="230">
        <v>0</v>
      </c>
      <c r="AA74" s="10">
        <f t="shared" si="30"/>
        <v>1674</v>
      </c>
      <c r="AB74" s="231"/>
      <c r="AC74" s="231"/>
      <c r="AD74" s="231"/>
      <c r="AE74" s="231"/>
      <c r="AF74" s="231"/>
      <c r="AG74" s="231"/>
      <c r="AH74" s="231"/>
      <c r="AI74" s="231"/>
    </row>
    <row r="75" spans="1:35" x14ac:dyDescent="0.3">
      <c r="A75" s="9" t="s">
        <v>387</v>
      </c>
      <c r="B75" s="17">
        <v>22</v>
      </c>
      <c r="C75" s="17" t="s">
        <v>28</v>
      </c>
      <c r="D75" s="10">
        <v>17</v>
      </c>
      <c r="E75" s="231"/>
      <c r="F75" s="11">
        <f t="shared" ref="F75:F91" si="31">SUM(N75:S75)+U75+W75+Y75+AB75+AD75+AF75+AH75</f>
        <v>866</v>
      </c>
      <c r="G75" s="10">
        <f t="shared" ref="G75:G91" si="32">COUNT(N75,O75,P75,Q75,R75,S75,U75,W75,Y75,AB75,AD75,AF75,AH75)</f>
        <v>6</v>
      </c>
      <c r="H75" s="15">
        <f t="shared" ref="H75:H99" si="33">F75/G75</f>
        <v>144.33333333333334</v>
      </c>
      <c r="I75" s="17"/>
      <c r="J75" s="17"/>
      <c r="K75" s="52">
        <f t="shared" ref="K75:K92" si="34">MAX(N75:S75,U75:Z75,AB75:AH75)</f>
        <v>180</v>
      </c>
      <c r="L75" s="230">
        <f t="shared" ref="L75:L92" si="35">MAX((SUM(N75:P75)), (SUM(Q75:S75)), (SUM(U75,W75,Y75)))</f>
        <v>459</v>
      </c>
      <c r="M75" s="172">
        <v>42</v>
      </c>
      <c r="N75" s="230">
        <v>151</v>
      </c>
      <c r="O75" s="230">
        <v>127</v>
      </c>
      <c r="P75" s="230">
        <v>129</v>
      </c>
      <c r="Q75" s="230">
        <v>159</v>
      </c>
      <c r="R75" s="230">
        <v>120</v>
      </c>
      <c r="S75" s="230">
        <v>180</v>
      </c>
      <c r="T75" s="10">
        <f t="shared" ref="T75:T92" si="36">SUM(N75:S75)+(M75*6)</f>
        <v>1118</v>
      </c>
      <c r="U75" s="232"/>
      <c r="V75" s="232"/>
      <c r="W75" s="232"/>
      <c r="X75" s="232"/>
      <c r="Y75" s="232"/>
      <c r="Z75" s="232"/>
      <c r="AA75" s="56">
        <f t="shared" ref="AA75:AA80" si="37">SUM(T75:Z75)+(M75*3)</f>
        <v>1244</v>
      </c>
      <c r="AB75" s="231"/>
      <c r="AC75" s="231"/>
      <c r="AD75" s="231"/>
      <c r="AE75" s="231"/>
      <c r="AF75" s="231"/>
      <c r="AG75" s="231"/>
      <c r="AH75" s="231"/>
      <c r="AI75" s="231"/>
    </row>
    <row r="76" spans="1:35" x14ac:dyDescent="0.3">
      <c r="A76" s="9" t="s">
        <v>534</v>
      </c>
      <c r="B76" s="9">
        <v>22</v>
      </c>
      <c r="C76" s="17" t="s">
        <v>28</v>
      </c>
      <c r="D76" s="10">
        <v>18</v>
      </c>
      <c r="E76" s="231"/>
      <c r="F76" s="11">
        <f t="shared" si="31"/>
        <v>901</v>
      </c>
      <c r="G76" s="10">
        <f t="shared" si="32"/>
        <v>6</v>
      </c>
      <c r="H76" s="15">
        <f t="shared" si="33"/>
        <v>150.16666666666666</v>
      </c>
      <c r="I76" s="17"/>
      <c r="J76" s="17"/>
      <c r="K76" s="52">
        <f t="shared" si="34"/>
        <v>190</v>
      </c>
      <c r="L76" s="230">
        <f t="shared" si="35"/>
        <v>492</v>
      </c>
      <c r="M76" s="172">
        <v>36</v>
      </c>
      <c r="N76" s="230">
        <v>136</v>
      </c>
      <c r="O76" s="230">
        <v>147</v>
      </c>
      <c r="P76" s="230">
        <v>126</v>
      </c>
      <c r="Q76" s="230">
        <v>146</v>
      </c>
      <c r="R76" s="230">
        <v>156</v>
      </c>
      <c r="S76" s="230">
        <v>190</v>
      </c>
      <c r="T76" s="10">
        <f t="shared" si="36"/>
        <v>1117</v>
      </c>
      <c r="U76" s="232"/>
      <c r="V76" s="232"/>
      <c r="W76" s="232"/>
      <c r="X76" s="232"/>
      <c r="Y76" s="232"/>
      <c r="Z76" s="232"/>
      <c r="AA76" s="56">
        <f t="shared" si="37"/>
        <v>1225</v>
      </c>
      <c r="AB76" s="231"/>
      <c r="AC76" s="231"/>
      <c r="AD76" s="231"/>
      <c r="AE76" s="231"/>
      <c r="AF76" s="231"/>
      <c r="AG76" s="231"/>
      <c r="AH76" s="231"/>
      <c r="AI76" s="231"/>
    </row>
    <row r="77" spans="1:35" x14ac:dyDescent="0.3">
      <c r="A77" s="9" t="s">
        <v>413</v>
      </c>
      <c r="B77" s="17">
        <v>22</v>
      </c>
      <c r="C77" s="17" t="s">
        <v>28</v>
      </c>
      <c r="D77" s="10">
        <v>19</v>
      </c>
      <c r="E77" s="231"/>
      <c r="F77" s="11">
        <f t="shared" si="31"/>
        <v>734</v>
      </c>
      <c r="G77" s="10">
        <f t="shared" si="32"/>
        <v>6</v>
      </c>
      <c r="H77" s="15">
        <f t="shared" si="33"/>
        <v>122.33333333333333</v>
      </c>
      <c r="I77" s="17"/>
      <c r="J77" s="17"/>
      <c r="K77" s="52">
        <f t="shared" si="34"/>
        <v>176</v>
      </c>
      <c r="L77" s="230">
        <f t="shared" si="35"/>
        <v>377</v>
      </c>
      <c r="M77" s="172">
        <v>63</v>
      </c>
      <c r="N77" s="230">
        <v>82</v>
      </c>
      <c r="O77" s="230">
        <v>143</v>
      </c>
      <c r="P77" s="230">
        <v>132</v>
      </c>
      <c r="Q77" s="230">
        <v>176</v>
      </c>
      <c r="R77" s="230">
        <v>110</v>
      </c>
      <c r="S77" s="230">
        <v>91</v>
      </c>
      <c r="T77" s="10">
        <f t="shared" si="36"/>
        <v>1112</v>
      </c>
      <c r="U77" s="232"/>
      <c r="V77" s="232"/>
      <c r="W77" s="232"/>
      <c r="X77" s="232"/>
      <c r="Y77" s="232"/>
      <c r="Z77" s="232"/>
      <c r="AA77" s="56">
        <f t="shared" si="37"/>
        <v>1301</v>
      </c>
      <c r="AB77" s="231"/>
      <c r="AC77" s="231"/>
      <c r="AD77" s="231"/>
      <c r="AE77" s="231"/>
      <c r="AF77" s="231"/>
      <c r="AG77" s="231"/>
      <c r="AH77" s="231"/>
      <c r="AI77" s="231"/>
    </row>
    <row r="78" spans="1:35" x14ac:dyDescent="0.3">
      <c r="A78" s="9" t="s">
        <v>325</v>
      </c>
      <c r="B78" s="9">
        <v>22</v>
      </c>
      <c r="C78" s="17" t="s">
        <v>28</v>
      </c>
      <c r="D78" s="10">
        <v>20</v>
      </c>
      <c r="E78" s="231"/>
      <c r="F78" s="11">
        <f t="shared" si="31"/>
        <v>809</v>
      </c>
      <c r="G78" s="10">
        <f t="shared" si="32"/>
        <v>6</v>
      </c>
      <c r="H78" s="15">
        <f t="shared" si="33"/>
        <v>134.83333333333334</v>
      </c>
      <c r="I78" s="17"/>
      <c r="J78" s="17"/>
      <c r="K78" s="52">
        <f t="shared" si="34"/>
        <v>153</v>
      </c>
      <c r="L78" s="230">
        <f t="shared" si="35"/>
        <v>427</v>
      </c>
      <c r="M78" s="172">
        <v>50</v>
      </c>
      <c r="N78" s="230">
        <v>125</v>
      </c>
      <c r="O78" s="230">
        <v>129</v>
      </c>
      <c r="P78" s="230">
        <v>128</v>
      </c>
      <c r="Q78" s="230">
        <v>137</v>
      </c>
      <c r="R78" s="230">
        <v>153</v>
      </c>
      <c r="S78" s="230">
        <v>137</v>
      </c>
      <c r="T78" s="10">
        <f t="shared" si="36"/>
        <v>1109</v>
      </c>
      <c r="U78" s="232"/>
      <c r="V78" s="232"/>
      <c r="W78" s="232"/>
      <c r="X78" s="232"/>
      <c r="Y78" s="232"/>
      <c r="Z78" s="232"/>
      <c r="AA78" s="56">
        <f t="shared" si="37"/>
        <v>1259</v>
      </c>
      <c r="AB78" s="231"/>
      <c r="AC78" s="231"/>
      <c r="AD78" s="231"/>
      <c r="AE78" s="231"/>
      <c r="AF78" s="231"/>
      <c r="AG78" s="231"/>
      <c r="AH78" s="231"/>
      <c r="AI78" s="231"/>
    </row>
    <row r="79" spans="1:35" x14ac:dyDescent="0.3">
      <c r="A79" s="170" t="s">
        <v>114</v>
      </c>
      <c r="B79" s="17">
        <v>22</v>
      </c>
      <c r="C79" s="17" t="s">
        <v>28</v>
      </c>
      <c r="D79" s="10">
        <v>21</v>
      </c>
      <c r="E79" s="231"/>
      <c r="F79" s="11">
        <f t="shared" si="31"/>
        <v>1019</v>
      </c>
      <c r="G79" s="10">
        <f t="shared" si="32"/>
        <v>6</v>
      </c>
      <c r="H79" s="15">
        <f t="shared" si="33"/>
        <v>169.83333333333334</v>
      </c>
      <c r="I79" s="17"/>
      <c r="J79" s="17"/>
      <c r="K79" s="52">
        <f t="shared" si="34"/>
        <v>188</v>
      </c>
      <c r="L79" s="230">
        <f t="shared" si="35"/>
        <v>560</v>
      </c>
      <c r="M79" s="172">
        <v>15</v>
      </c>
      <c r="N79" s="230">
        <v>161</v>
      </c>
      <c r="O79" s="230">
        <v>138</v>
      </c>
      <c r="P79" s="230">
        <v>160</v>
      </c>
      <c r="Q79" s="230">
        <v>188</v>
      </c>
      <c r="R79" s="230">
        <v>186</v>
      </c>
      <c r="S79" s="230">
        <v>186</v>
      </c>
      <c r="T79" s="10">
        <f t="shared" si="36"/>
        <v>1109</v>
      </c>
      <c r="U79" s="232"/>
      <c r="V79" s="232"/>
      <c r="W79" s="232"/>
      <c r="X79" s="232"/>
      <c r="Y79" s="232"/>
      <c r="Z79" s="232"/>
      <c r="AA79" s="56">
        <f t="shared" si="37"/>
        <v>1154</v>
      </c>
      <c r="AB79" s="231"/>
      <c r="AC79" s="231"/>
      <c r="AD79" s="231"/>
      <c r="AE79" s="231"/>
      <c r="AF79" s="231"/>
      <c r="AG79" s="231"/>
      <c r="AH79" s="231"/>
      <c r="AI79" s="231"/>
    </row>
    <row r="80" spans="1:35" x14ac:dyDescent="0.3">
      <c r="A80" s="9" t="s">
        <v>151</v>
      </c>
      <c r="B80" s="9">
        <v>22</v>
      </c>
      <c r="C80" s="17" t="s">
        <v>28</v>
      </c>
      <c r="D80" s="10">
        <v>22</v>
      </c>
      <c r="E80" s="231"/>
      <c r="F80" s="11">
        <f t="shared" si="31"/>
        <v>838</v>
      </c>
      <c r="G80" s="10">
        <f t="shared" si="32"/>
        <v>6</v>
      </c>
      <c r="H80" s="15">
        <f t="shared" si="33"/>
        <v>139.66666666666666</v>
      </c>
      <c r="I80" s="17"/>
      <c r="J80" s="17"/>
      <c r="K80" s="52">
        <f t="shared" si="34"/>
        <v>179</v>
      </c>
      <c r="L80" s="230">
        <f t="shared" si="35"/>
        <v>460</v>
      </c>
      <c r="M80" s="172">
        <v>45</v>
      </c>
      <c r="N80" s="230">
        <v>109</v>
      </c>
      <c r="O80" s="230">
        <v>141</v>
      </c>
      <c r="P80" s="230">
        <v>128</v>
      </c>
      <c r="Q80" s="230">
        <v>137</v>
      </c>
      <c r="R80" s="230">
        <v>179</v>
      </c>
      <c r="S80" s="230">
        <v>144</v>
      </c>
      <c r="T80" s="10">
        <f t="shared" si="36"/>
        <v>1108</v>
      </c>
      <c r="U80" s="232"/>
      <c r="V80" s="232"/>
      <c r="W80" s="232"/>
      <c r="X80" s="232"/>
      <c r="Y80" s="232"/>
      <c r="Z80" s="232"/>
      <c r="AA80" s="56">
        <f t="shared" si="37"/>
        <v>1243</v>
      </c>
      <c r="AB80" s="231"/>
      <c r="AC80" s="231"/>
      <c r="AD80" s="231"/>
      <c r="AE80" s="231"/>
      <c r="AF80" s="231"/>
      <c r="AG80" s="231"/>
      <c r="AH80" s="231"/>
      <c r="AI80" s="231"/>
    </row>
    <row r="81" spans="1:35" x14ac:dyDescent="0.3">
      <c r="A81" s="9" t="s">
        <v>155</v>
      </c>
      <c r="B81" s="17">
        <v>22</v>
      </c>
      <c r="C81" s="17" t="s">
        <v>28</v>
      </c>
      <c r="D81" s="10">
        <v>23</v>
      </c>
      <c r="E81" s="231"/>
      <c r="F81" s="11">
        <f t="shared" si="31"/>
        <v>899</v>
      </c>
      <c r="G81" s="10">
        <f t="shared" si="32"/>
        <v>6</v>
      </c>
      <c r="H81" s="15">
        <f t="shared" si="33"/>
        <v>149.83333333333334</v>
      </c>
      <c r="I81" s="17"/>
      <c r="J81" s="17"/>
      <c r="K81" s="52">
        <f t="shared" si="34"/>
        <v>181</v>
      </c>
      <c r="L81" s="230">
        <f t="shared" si="35"/>
        <v>505</v>
      </c>
      <c r="M81" s="172">
        <v>34</v>
      </c>
      <c r="N81" s="230">
        <v>130</v>
      </c>
      <c r="O81" s="230">
        <v>107</v>
      </c>
      <c r="P81" s="230">
        <v>157</v>
      </c>
      <c r="Q81" s="230">
        <v>174</v>
      </c>
      <c r="R81" s="230">
        <v>150</v>
      </c>
      <c r="S81" s="230">
        <v>181</v>
      </c>
      <c r="T81" s="10">
        <f t="shared" si="36"/>
        <v>1103</v>
      </c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</row>
    <row r="82" spans="1:35" x14ac:dyDescent="0.3">
      <c r="A82" s="9" t="s">
        <v>384</v>
      </c>
      <c r="B82" s="9">
        <v>22</v>
      </c>
      <c r="C82" s="17" t="s">
        <v>28</v>
      </c>
      <c r="D82" s="10">
        <v>24</v>
      </c>
      <c r="E82" s="231"/>
      <c r="F82" s="11">
        <f t="shared" si="31"/>
        <v>944</v>
      </c>
      <c r="G82" s="10">
        <f t="shared" si="32"/>
        <v>6</v>
      </c>
      <c r="H82" s="15">
        <f t="shared" si="33"/>
        <v>157.33333333333334</v>
      </c>
      <c r="I82" s="17"/>
      <c r="J82" s="17"/>
      <c r="K82" s="52">
        <f t="shared" si="34"/>
        <v>189</v>
      </c>
      <c r="L82" s="230">
        <f t="shared" si="35"/>
        <v>494</v>
      </c>
      <c r="M82" s="172">
        <v>23</v>
      </c>
      <c r="N82" s="230">
        <v>154</v>
      </c>
      <c r="O82" s="230">
        <v>138</v>
      </c>
      <c r="P82" s="230">
        <v>158</v>
      </c>
      <c r="Q82" s="230">
        <v>189</v>
      </c>
      <c r="R82" s="230">
        <v>124</v>
      </c>
      <c r="S82" s="230">
        <v>181</v>
      </c>
      <c r="T82" s="10">
        <f t="shared" si="36"/>
        <v>1082</v>
      </c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</row>
    <row r="83" spans="1:35" x14ac:dyDescent="0.3">
      <c r="A83" s="9" t="s">
        <v>571</v>
      </c>
      <c r="B83" s="17">
        <v>22</v>
      </c>
      <c r="C83" s="17" t="s">
        <v>28</v>
      </c>
      <c r="D83" s="10">
        <v>25</v>
      </c>
      <c r="E83" s="231"/>
      <c r="F83" s="11">
        <f t="shared" si="31"/>
        <v>855</v>
      </c>
      <c r="G83" s="10">
        <f t="shared" si="32"/>
        <v>6</v>
      </c>
      <c r="H83" s="15">
        <f t="shared" si="33"/>
        <v>142.5</v>
      </c>
      <c r="I83" s="17"/>
      <c r="J83" s="17"/>
      <c r="K83" s="52">
        <f t="shared" si="34"/>
        <v>159</v>
      </c>
      <c r="L83" s="230">
        <f t="shared" si="35"/>
        <v>435</v>
      </c>
      <c r="M83" s="172">
        <v>37</v>
      </c>
      <c r="N83" s="230">
        <v>139</v>
      </c>
      <c r="O83" s="230">
        <v>122</v>
      </c>
      <c r="P83" s="230">
        <v>159</v>
      </c>
      <c r="Q83" s="230">
        <v>134</v>
      </c>
      <c r="R83" s="230">
        <v>159</v>
      </c>
      <c r="S83" s="230">
        <v>142</v>
      </c>
      <c r="T83" s="10">
        <f t="shared" si="36"/>
        <v>1077</v>
      </c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</row>
    <row r="84" spans="1:35" x14ac:dyDescent="0.3">
      <c r="A84" s="9" t="s">
        <v>163</v>
      </c>
      <c r="B84" s="9">
        <v>22</v>
      </c>
      <c r="C84" s="17" t="s">
        <v>28</v>
      </c>
      <c r="D84" s="10">
        <v>26</v>
      </c>
      <c r="E84" s="231"/>
      <c r="F84" s="11">
        <f t="shared" si="31"/>
        <v>1016</v>
      </c>
      <c r="G84" s="10">
        <f t="shared" si="32"/>
        <v>6</v>
      </c>
      <c r="H84" s="15">
        <f t="shared" si="33"/>
        <v>169.33333333333334</v>
      </c>
      <c r="I84" s="17"/>
      <c r="J84" s="17"/>
      <c r="K84" s="52">
        <f t="shared" si="34"/>
        <v>202</v>
      </c>
      <c r="L84" s="230">
        <f t="shared" si="35"/>
        <v>539</v>
      </c>
      <c r="M84" s="172">
        <v>9</v>
      </c>
      <c r="N84" s="230">
        <v>145</v>
      </c>
      <c r="O84" s="230">
        <v>192</v>
      </c>
      <c r="P84" s="230">
        <v>202</v>
      </c>
      <c r="Q84" s="230">
        <v>164</v>
      </c>
      <c r="R84" s="230">
        <v>163</v>
      </c>
      <c r="S84" s="230">
        <v>150</v>
      </c>
      <c r="T84" s="10">
        <f t="shared" si="36"/>
        <v>1070</v>
      </c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</row>
    <row r="85" spans="1:35" x14ac:dyDescent="0.3">
      <c r="A85" s="9" t="s">
        <v>283</v>
      </c>
      <c r="B85" s="17">
        <v>22</v>
      </c>
      <c r="C85" s="17" t="s">
        <v>28</v>
      </c>
      <c r="D85" s="10">
        <v>27</v>
      </c>
      <c r="E85" s="231"/>
      <c r="F85" s="11">
        <f t="shared" si="31"/>
        <v>1026</v>
      </c>
      <c r="G85" s="10">
        <f t="shared" si="32"/>
        <v>6</v>
      </c>
      <c r="H85" s="15">
        <f t="shared" si="33"/>
        <v>171</v>
      </c>
      <c r="I85" s="17"/>
      <c r="J85" s="17"/>
      <c r="K85" s="52">
        <f t="shared" si="34"/>
        <v>207</v>
      </c>
      <c r="L85" s="230">
        <f t="shared" si="35"/>
        <v>594</v>
      </c>
      <c r="M85" s="172">
        <v>7</v>
      </c>
      <c r="N85" s="230">
        <v>189</v>
      </c>
      <c r="O85" s="230">
        <v>198</v>
      </c>
      <c r="P85" s="230">
        <v>207</v>
      </c>
      <c r="Q85" s="230">
        <v>119</v>
      </c>
      <c r="R85" s="230">
        <v>138</v>
      </c>
      <c r="S85" s="230">
        <v>175</v>
      </c>
      <c r="T85" s="10">
        <f t="shared" si="36"/>
        <v>1068</v>
      </c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</row>
    <row r="86" spans="1:35" x14ac:dyDescent="0.3">
      <c r="A86" s="9" t="s">
        <v>149</v>
      </c>
      <c r="B86" s="9">
        <v>22</v>
      </c>
      <c r="C86" s="17" t="s">
        <v>28</v>
      </c>
      <c r="D86" s="10">
        <v>28</v>
      </c>
      <c r="E86" s="231"/>
      <c r="F86" s="11">
        <f t="shared" si="31"/>
        <v>1037</v>
      </c>
      <c r="G86" s="10">
        <f t="shared" si="32"/>
        <v>6</v>
      </c>
      <c r="H86" s="15">
        <f t="shared" si="33"/>
        <v>172.83333333333334</v>
      </c>
      <c r="I86" s="17"/>
      <c r="J86" s="17"/>
      <c r="K86" s="52">
        <f t="shared" si="34"/>
        <v>217</v>
      </c>
      <c r="L86" s="230">
        <f t="shared" si="35"/>
        <v>519</v>
      </c>
      <c r="M86" s="172">
        <v>5</v>
      </c>
      <c r="N86" s="230">
        <v>137</v>
      </c>
      <c r="O86" s="230">
        <v>217</v>
      </c>
      <c r="P86" s="230">
        <v>164</v>
      </c>
      <c r="Q86" s="230">
        <v>180</v>
      </c>
      <c r="R86" s="230">
        <v>189</v>
      </c>
      <c r="S86" s="230">
        <v>150</v>
      </c>
      <c r="T86" s="10">
        <f t="shared" si="36"/>
        <v>1067</v>
      </c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</row>
    <row r="87" spans="1:35" x14ac:dyDescent="0.3">
      <c r="A87" s="9" t="s">
        <v>170</v>
      </c>
      <c r="B87" s="17">
        <v>22</v>
      </c>
      <c r="C87" s="17" t="s">
        <v>28</v>
      </c>
      <c r="D87" s="10">
        <v>29</v>
      </c>
      <c r="E87" s="231"/>
      <c r="F87" s="11">
        <f t="shared" si="31"/>
        <v>1002</v>
      </c>
      <c r="G87" s="10">
        <f t="shared" si="32"/>
        <v>6</v>
      </c>
      <c r="H87" s="15">
        <f t="shared" si="33"/>
        <v>167</v>
      </c>
      <c r="I87" s="17"/>
      <c r="J87" s="17"/>
      <c r="K87" s="52">
        <f t="shared" si="34"/>
        <v>186</v>
      </c>
      <c r="L87" s="230">
        <f t="shared" si="35"/>
        <v>506</v>
      </c>
      <c r="M87" s="172">
        <v>10</v>
      </c>
      <c r="N87" s="230">
        <v>186</v>
      </c>
      <c r="O87" s="230">
        <v>183</v>
      </c>
      <c r="P87" s="230">
        <v>137</v>
      </c>
      <c r="Q87" s="230">
        <v>170</v>
      </c>
      <c r="R87" s="230">
        <v>163</v>
      </c>
      <c r="S87" s="230">
        <v>163</v>
      </c>
      <c r="T87" s="10">
        <f t="shared" si="36"/>
        <v>1062</v>
      </c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</row>
    <row r="88" spans="1:35" x14ac:dyDescent="0.3">
      <c r="A88" s="9" t="s">
        <v>113</v>
      </c>
      <c r="B88" s="9">
        <v>22</v>
      </c>
      <c r="C88" s="17" t="s">
        <v>28</v>
      </c>
      <c r="D88" s="434">
        <v>30</v>
      </c>
      <c r="E88" s="231"/>
      <c r="F88" s="11">
        <f t="shared" si="31"/>
        <v>1033</v>
      </c>
      <c r="G88" s="10">
        <f t="shared" si="32"/>
        <v>6</v>
      </c>
      <c r="H88" s="15">
        <f t="shared" si="33"/>
        <v>172.16666666666666</v>
      </c>
      <c r="I88" s="17"/>
      <c r="J88" s="17"/>
      <c r="K88" s="52">
        <f t="shared" si="34"/>
        <v>221</v>
      </c>
      <c r="L88" s="230">
        <f t="shared" si="35"/>
        <v>542</v>
      </c>
      <c r="M88" s="172">
        <v>4</v>
      </c>
      <c r="N88" s="230">
        <v>221</v>
      </c>
      <c r="O88" s="230">
        <v>173</v>
      </c>
      <c r="P88" s="230">
        <v>148</v>
      </c>
      <c r="Q88" s="230">
        <v>145</v>
      </c>
      <c r="R88" s="230">
        <v>183</v>
      </c>
      <c r="S88" s="230">
        <v>163</v>
      </c>
      <c r="T88" s="10">
        <f t="shared" si="36"/>
        <v>1057</v>
      </c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</row>
    <row r="89" spans="1:35" x14ac:dyDescent="0.3">
      <c r="A89" s="9" t="s">
        <v>344</v>
      </c>
      <c r="B89" s="17">
        <v>22</v>
      </c>
      <c r="C89" s="17" t="s">
        <v>28</v>
      </c>
      <c r="D89" s="434">
        <v>31</v>
      </c>
      <c r="E89" s="231"/>
      <c r="F89" s="11">
        <f t="shared" si="31"/>
        <v>1015</v>
      </c>
      <c r="G89" s="10">
        <f t="shared" si="32"/>
        <v>6</v>
      </c>
      <c r="H89" s="15">
        <f t="shared" si="33"/>
        <v>169.16666666666666</v>
      </c>
      <c r="I89" s="17"/>
      <c r="J89" s="17"/>
      <c r="K89" s="52">
        <f t="shared" si="34"/>
        <v>210</v>
      </c>
      <c r="L89" s="230">
        <f t="shared" si="35"/>
        <v>593</v>
      </c>
      <c r="M89" s="172">
        <v>6</v>
      </c>
      <c r="N89" s="230">
        <v>127</v>
      </c>
      <c r="O89" s="230">
        <v>153</v>
      </c>
      <c r="P89" s="230">
        <v>142</v>
      </c>
      <c r="Q89" s="230">
        <v>179</v>
      </c>
      <c r="R89" s="230">
        <v>210</v>
      </c>
      <c r="S89" s="230">
        <v>204</v>
      </c>
      <c r="T89" s="10">
        <f t="shared" si="36"/>
        <v>1051</v>
      </c>
      <c r="U89" s="231"/>
      <c r="V89" s="231"/>
      <c r="W89" s="231"/>
      <c r="X89" s="231"/>
      <c r="Y89" s="231"/>
      <c r="Z89" s="231"/>
      <c r="AA89" s="231"/>
      <c r="AB89" s="231"/>
      <c r="AC89" s="231"/>
      <c r="AD89" s="231"/>
      <c r="AE89" s="231"/>
      <c r="AF89" s="231"/>
      <c r="AG89" s="231"/>
      <c r="AH89" s="231"/>
      <c r="AI89" s="231"/>
    </row>
    <row r="90" spans="1:35" x14ac:dyDescent="0.3">
      <c r="A90" s="9" t="s">
        <v>277</v>
      </c>
      <c r="B90" s="9">
        <v>22</v>
      </c>
      <c r="C90" s="17" t="s">
        <v>28</v>
      </c>
      <c r="D90" s="434">
        <v>32</v>
      </c>
      <c r="E90" s="231"/>
      <c r="F90" s="11">
        <f t="shared" si="31"/>
        <v>863</v>
      </c>
      <c r="G90" s="10">
        <f t="shared" si="32"/>
        <v>6</v>
      </c>
      <c r="H90" s="15">
        <f t="shared" si="33"/>
        <v>143.83333333333334</v>
      </c>
      <c r="I90" s="17"/>
      <c r="J90" s="17"/>
      <c r="K90" s="52">
        <f t="shared" si="34"/>
        <v>165</v>
      </c>
      <c r="L90" s="230">
        <f t="shared" si="35"/>
        <v>473</v>
      </c>
      <c r="M90" s="172">
        <v>27</v>
      </c>
      <c r="N90" s="230">
        <v>155</v>
      </c>
      <c r="O90" s="230">
        <v>153</v>
      </c>
      <c r="P90" s="230">
        <v>165</v>
      </c>
      <c r="Q90" s="230">
        <v>152</v>
      </c>
      <c r="R90" s="230">
        <v>142</v>
      </c>
      <c r="S90" s="230">
        <v>96</v>
      </c>
      <c r="T90" s="10">
        <f t="shared" si="36"/>
        <v>1025</v>
      </c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</row>
    <row r="91" spans="1:35" x14ac:dyDescent="0.3">
      <c r="A91" s="9" t="s">
        <v>553</v>
      </c>
      <c r="B91" s="17">
        <v>22</v>
      </c>
      <c r="C91" s="17" t="s">
        <v>28</v>
      </c>
      <c r="D91" s="10">
        <v>33</v>
      </c>
      <c r="E91" s="231"/>
      <c r="F91" s="11">
        <f t="shared" si="31"/>
        <v>904</v>
      </c>
      <c r="G91" s="10">
        <f t="shared" si="32"/>
        <v>6</v>
      </c>
      <c r="H91" s="15">
        <f t="shared" si="33"/>
        <v>150.66666666666666</v>
      </c>
      <c r="I91" s="17"/>
      <c r="J91" s="17"/>
      <c r="K91" s="52">
        <f t="shared" si="34"/>
        <v>187</v>
      </c>
      <c r="L91" s="230">
        <f t="shared" si="35"/>
        <v>464</v>
      </c>
      <c r="M91" s="172">
        <v>18</v>
      </c>
      <c r="N91" s="230">
        <v>115</v>
      </c>
      <c r="O91" s="230">
        <v>162</v>
      </c>
      <c r="P91" s="230">
        <v>163</v>
      </c>
      <c r="Q91" s="230">
        <v>187</v>
      </c>
      <c r="R91" s="230">
        <v>124</v>
      </c>
      <c r="S91" s="230">
        <v>153</v>
      </c>
      <c r="T91" s="10">
        <f t="shared" si="36"/>
        <v>1012</v>
      </c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</row>
    <row r="92" spans="1:35" x14ac:dyDescent="0.3">
      <c r="A92" s="9" t="s">
        <v>247</v>
      </c>
      <c r="B92" s="9">
        <v>22</v>
      </c>
      <c r="C92" s="17" t="s">
        <v>28</v>
      </c>
      <c r="D92" s="10">
        <v>34</v>
      </c>
      <c r="E92" s="231"/>
      <c r="F92" s="11">
        <f t="shared" ref="F92:F98" si="38">SUM(N92:S92)+U92+W92+Y92+AB92+AD92+AF92+AH92</f>
        <v>930</v>
      </c>
      <c r="G92" s="10">
        <f t="shared" ref="G92:G98" si="39">COUNT(N92,O92,P92,Q92,R92,S92,U92,W92,Y92,AB92,AD92,AF92,AH92)</f>
        <v>6</v>
      </c>
      <c r="H92" s="15">
        <f t="shared" ref="H92:H98" si="40">F92/G92</f>
        <v>155</v>
      </c>
      <c r="I92" s="17"/>
      <c r="J92" s="17"/>
      <c r="K92" s="52">
        <f t="shared" si="34"/>
        <v>181</v>
      </c>
      <c r="L92" s="230">
        <f t="shared" si="35"/>
        <v>482</v>
      </c>
      <c r="M92" s="172">
        <v>10</v>
      </c>
      <c r="N92" s="230">
        <v>137</v>
      </c>
      <c r="O92" s="230">
        <v>181</v>
      </c>
      <c r="P92" s="230">
        <v>164</v>
      </c>
      <c r="Q92" s="230">
        <v>143</v>
      </c>
      <c r="R92" s="230">
        <v>149</v>
      </c>
      <c r="S92" s="230">
        <v>156</v>
      </c>
      <c r="T92" s="10">
        <f t="shared" si="36"/>
        <v>990</v>
      </c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</row>
    <row r="93" spans="1:35" x14ac:dyDescent="0.3">
      <c r="A93" s="9" t="s">
        <v>776</v>
      </c>
      <c r="B93" s="17">
        <v>22</v>
      </c>
      <c r="C93" s="17" t="s">
        <v>28</v>
      </c>
      <c r="D93" s="10">
        <v>35</v>
      </c>
      <c r="E93" s="231"/>
      <c r="F93" s="11">
        <f t="shared" si="38"/>
        <v>927</v>
      </c>
      <c r="G93" s="10">
        <f t="shared" si="39"/>
        <v>6</v>
      </c>
      <c r="H93" s="15">
        <f t="shared" si="40"/>
        <v>154.5</v>
      </c>
      <c r="I93" s="17"/>
      <c r="J93" s="17"/>
      <c r="K93" s="52">
        <f t="shared" ref="K93:K98" si="41">MAX(N93:S93,U93:Z93,AB93:AH93)</f>
        <v>195</v>
      </c>
      <c r="L93" s="230">
        <f t="shared" ref="L93:L98" si="42">MAX((SUM(N93:P93)), (SUM(Q93:S93)), (SUM(U93,W93,Y93)))</f>
        <v>513</v>
      </c>
      <c r="M93" s="172">
        <v>9</v>
      </c>
      <c r="N93" s="230">
        <v>128</v>
      </c>
      <c r="O93" s="230">
        <v>146</v>
      </c>
      <c r="P93" s="230">
        <v>140</v>
      </c>
      <c r="Q93" s="230">
        <v>195</v>
      </c>
      <c r="R93" s="230">
        <v>159</v>
      </c>
      <c r="S93" s="230">
        <v>159</v>
      </c>
      <c r="T93" s="10">
        <f t="shared" ref="T93:T98" si="43">SUM(N93:S93)+(M93*6)</f>
        <v>981</v>
      </c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</row>
    <row r="94" spans="1:35" x14ac:dyDescent="0.3">
      <c r="A94" s="9" t="s">
        <v>777</v>
      </c>
      <c r="B94" s="9">
        <v>22</v>
      </c>
      <c r="C94" s="17" t="s">
        <v>28</v>
      </c>
      <c r="D94" s="10">
        <v>36</v>
      </c>
      <c r="E94" s="231"/>
      <c r="F94" s="11">
        <f t="shared" si="38"/>
        <v>818</v>
      </c>
      <c r="G94" s="10">
        <f t="shared" si="39"/>
        <v>6</v>
      </c>
      <c r="H94" s="15">
        <f t="shared" si="40"/>
        <v>136.33333333333334</v>
      </c>
      <c r="I94" s="17"/>
      <c r="J94" s="17"/>
      <c r="K94" s="52">
        <f t="shared" si="41"/>
        <v>155</v>
      </c>
      <c r="L94" s="230">
        <f t="shared" si="42"/>
        <v>415</v>
      </c>
      <c r="M94" s="172">
        <v>27</v>
      </c>
      <c r="N94" s="230">
        <v>133</v>
      </c>
      <c r="O94" s="230">
        <v>144</v>
      </c>
      <c r="P94" s="230">
        <v>126</v>
      </c>
      <c r="Q94" s="230">
        <v>111</v>
      </c>
      <c r="R94" s="230">
        <v>155</v>
      </c>
      <c r="S94" s="230">
        <v>149</v>
      </c>
      <c r="T94" s="10">
        <f t="shared" si="43"/>
        <v>980</v>
      </c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</row>
    <row r="95" spans="1:35" x14ac:dyDescent="0.3">
      <c r="A95" s="9" t="s">
        <v>778</v>
      </c>
      <c r="B95" s="17">
        <v>22</v>
      </c>
      <c r="C95" s="17" t="s">
        <v>28</v>
      </c>
      <c r="D95" s="10">
        <v>37</v>
      </c>
      <c r="E95" s="231"/>
      <c r="F95" s="11">
        <f t="shared" si="38"/>
        <v>822</v>
      </c>
      <c r="G95" s="10">
        <f t="shared" si="39"/>
        <v>6</v>
      </c>
      <c r="H95" s="15">
        <f t="shared" si="40"/>
        <v>137</v>
      </c>
      <c r="I95" s="17"/>
      <c r="J95" s="17"/>
      <c r="K95" s="52">
        <f t="shared" si="41"/>
        <v>155</v>
      </c>
      <c r="L95" s="230">
        <f t="shared" si="42"/>
        <v>417</v>
      </c>
      <c r="M95" s="172">
        <v>26</v>
      </c>
      <c r="N95" s="230">
        <v>125</v>
      </c>
      <c r="O95" s="230">
        <v>125</v>
      </c>
      <c r="P95" s="230">
        <v>155</v>
      </c>
      <c r="Q95" s="230">
        <v>130</v>
      </c>
      <c r="R95" s="230">
        <v>139</v>
      </c>
      <c r="S95" s="230">
        <v>148</v>
      </c>
      <c r="T95" s="10">
        <f t="shared" si="43"/>
        <v>978</v>
      </c>
      <c r="U95" s="231"/>
      <c r="V95" s="231"/>
      <c r="W95" s="231"/>
      <c r="X95" s="231"/>
      <c r="Y95" s="231"/>
      <c r="Z95" s="231"/>
      <c r="AA95" s="231"/>
      <c r="AB95" s="231"/>
      <c r="AC95" s="231"/>
      <c r="AD95" s="231"/>
      <c r="AE95" s="231"/>
      <c r="AF95" s="231"/>
      <c r="AG95" s="231"/>
      <c r="AH95" s="231"/>
      <c r="AI95" s="231"/>
    </row>
    <row r="96" spans="1:35" s="500" customFormat="1" x14ac:dyDescent="0.3">
      <c r="A96" s="9" t="s">
        <v>156</v>
      </c>
      <c r="B96" s="502">
        <v>22</v>
      </c>
      <c r="C96" s="17" t="s">
        <v>28</v>
      </c>
      <c r="D96" s="434">
        <v>38</v>
      </c>
      <c r="E96" s="427"/>
      <c r="F96" s="503">
        <f t="shared" si="38"/>
        <v>925</v>
      </c>
      <c r="G96" s="434">
        <f t="shared" si="39"/>
        <v>6</v>
      </c>
      <c r="H96" s="504">
        <f t="shared" si="40"/>
        <v>154.16666666666666</v>
      </c>
      <c r="I96" s="17"/>
      <c r="J96" s="17"/>
      <c r="K96" s="439">
        <f t="shared" si="41"/>
        <v>197</v>
      </c>
      <c r="L96" s="508">
        <f t="shared" si="42"/>
        <v>472</v>
      </c>
      <c r="M96" s="172">
        <v>4</v>
      </c>
      <c r="N96" s="508">
        <v>106</v>
      </c>
      <c r="O96" s="508">
        <v>150</v>
      </c>
      <c r="P96" s="508">
        <v>197</v>
      </c>
      <c r="Q96" s="508">
        <v>157</v>
      </c>
      <c r="R96" s="508">
        <v>157</v>
      </c>
      <c r="S96" s="508">
        <v>158</v>
      </c>
      <c r="T96" s="434">
        <f t="shared" si="43"/>
        <v>949</v>
      </c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7"/>
      <c r="AG96" s="427"/>
      <c r="AH96" s="427"/>
      <c r="AI96" s="427"/>
    </row>
    <row r="97" spans="1:35" s="500" customFormat="1" x14ac:dyDescent="0.3">
      <c r="A97" s="502" t="s">
        <v>120</v>
      </c>
      <c r="B97" s="17">
        <v>22</v>
      </c>
      <c r="C97" s="17" t="s">
        <v>28</v>
      </c>
      <c r="D97" s="434">
        <v>39</v>
      </c>
      <c r="E97" s="427"/>
      <c r="F97" s="503">
        <f t="shared" si="38"/>
        <v>664</v>
      </c>
      <c r="G97" s="434">
        <f t="shared" si="39"/>
        <v>4</v>
      </c>
      <c r="H97" s="504">
        <f t="shared" si="40"/>
        <v>166</v>
      </c>
      <c r="I97" s="17"/>
      <c r="J97" s="17"/>
      <c r="K97" s="439">
        <f t="shared" si="41"/>
        <v>190</v>
      </c>
      <c r="L97" s="508">
        <f t="shared" si="42"/>
        <v>488</v>
      </c>
      <c r="M97" s="172">
        <v>13</v>
      </c>
      <c r="N97" s="508">
        <v>152</v>
      </c>
      <c r="O97" s="508">
        <v>190</v>
      </c>
      <c r="P97" s="508">
        <v>146</v>
      </c>
      <c r="Q97" s="508">
        <v>176</v>
      </c>
      <c r="R97" s="508"/>
      <c r="S97" s="508"/>
      <c r="T97" s="434">
        <f t="shared" si="43"/>
        <v>742</v>
      </c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</row>
    <row r="98" spans="1:35" s="500" customFormat="1" x14ac:dyDescent="0.3">
      <c r="A98" s="502" t="s">
        <v>668</v>
      </c>
      <c r="B98" s="502">
        <v>22</v>
      </c>
      <c r="C98" s="17" t="s">
        <v>28</v>
      </c>
      <c r="D98" s="434">
        <v>40</v>
      </c>
      <c r="E98" s="427"/>
      <c r="F98" s="503">
        <f t="shared" si="38"/>
        <v>280</v>
      </c>
      <c r="G98" s="434">
        <f t="shared" si="39"/>
        <v>2</v>
      </c>
      <c r="H98" s="504">
        <f t="shared" si="40"/>
        <v>140</v>
      </c>
      <c r="I98" s="17"/>
      <c r="J98" s="17"/>
      <c r="K98" s="439">
        <f t="shared" si="41"/>
        <v>151</v>
      </c>
      <c r="L98" s="508">
        <f t="shared" si="42"/>
        <v>280</v>
      </c>
      <c r="M98" s="172">
        <v>9</v>
      </c>
      <c r="N98" s="508">
        <v>151</v>
      </c>
      <c r="O98" s="508">
        <v>129</v>
      </c>
      <c r="P98" s="508"/>
      <c r="Q98" s="508"/>
      <c r="R98" s="508"/>
      <c r="S98" s="508"/>
      <c r="T98" s="434">
        <f t="shared" si="43"/>
        <v>334</v>
      </c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</row>
    <row r="99" spans="1:35" x14ac:dyDescent="0.3">
      <c r="F99" s="64">
        <f>SUM(F59:F92)</f>
        <v>40690</v>
      </c>
      <c r="G99" s="63">
        <f>SUM(G59:G92)</f>
        <v>262</v>
      </c>
      <c r="H99" s="65">
        <f t="shared" si="33"/>
        <v>155.30534351145039</v>
      </c>
      <c r="M99" s="96"/>
      <c r="N99">
        <f t="shared" ref="N99:S99" si="44">AVERAGE(N59:N98)</f>
        <v>143.44999999999999</v>
      </c>
      <c r="O99" s="500">
        <f t="shared" si="44"/>
        <v>152.375</v>
      </c>
      <c r="P99" s="500">
        <f t="shared" si="44"/>
        <v>155.58974358974359</v>
      </c>
      <c r="Q99" s="500">
        <f t="shared" si="44"/>
        <v>155.2051282051282</v>
      </c>
      <c r="R99" s="500">
        <f t="shared" si="44"/>
        <v>159.10526315789474</v>
      </c>
      <c r="S99" s="500">
        <f t="shared" si="44"/>
        <v>159.5</v>
      </c>
      <c r="U99" s="500">
        <f>AVERAGE(U59:U98)</f>
        <v>157.125</v>
      </c>
      <c r="W99" s="500">
        <f>AVERAGE(W59:W98)</f>
        <v>158.625</v>
      </c>
      <c r="Y99" s="500">
        <f>AVERAGE(Y59:Y98)</f>
        <v>153.25</v>
      </c>
      <c r="AB99" s="500">
        <f>AVERAGE(AB59:AB98)</f>
        <v>134.33333333333334</v>
      </c>
      <c r="AD99" s="500">
        <f>AVERAGE(AD59:AD98)</f>
        <v>164.66666666666666</v>
      </c>
      <c r="AF99" s="500">
        <f>AVERAGE(AF59:AF98)</f>
        <v>148</v>
      </c>
      <c r="AH99" s="500">
        <f>AVERAGE(AH59:AH98)</f>
        <v>184</v>
      </c>
    </row>
  </sheetData>
  <sortState ref="A6:Z7">
    <sortCondition ref="D6:D7"/>
  </sortState>
  <mergeCells count="2">
    <mergeCell ref="A1:AI2"/>
    <mergeCell ref="A56:AI57"/>
  </mergeCells>
  <pageMargins left="0.7" right="0.7" top="0.75" bottom="0.75" header="0.3" footer="0.3"/>
  <pageSetup scale="48" orientation="landscape" r:id="rId1"/>
  <rowBreaks count="1" manualBreakCount="1">
    <brk id="55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AH127"/>
  <sheetViews>
    <sheetView view="pageBreakPreview" zoomScaleNormal="100" zoomScaleSheetLayoutView="100" workbookViewId="0">
      <selection sqref="A1:AH2"/>
    </sheetView>
  </sheetViews>
  <sheetFormatPr defaultColWidth="9.109375" defaultRowHeight="14.4" x14ac:dyDescent="0.3"/>
  <cols>
    <col min="1" max="1" width="21.6640625" style="250" bestFit="1" customWidth="1"/>
    <col min="2" max="2" width="3" style="250" hidden="1" customWidth="1"/>
    <col min="3" max="3" width="3.109375" style="250" hidden="1" customWidth="1"/>
    <col min="4" max="5" width="5.6640625" style="250" bestFit="1" customWidth="1"/>
    <col min="6" max="6" width="6" style="250" bestFit="1" customWidth="1"/>
    <col min="7" max="7" width="4" style="250" bestFit="1" customWidth="1"/>
    <col min="8" max="8" width="6.5546875" style="250" bestFit="1" customWidth="1"/>
    <col min="9" max="10" width="3.5546875" style="250" bestFit="1" customWidth="1"/>
    <col min="11" max="12" width="4" style="250" bestFit="1" customWidth="1"/>
    <col min="13" max="13" width="3" style="250" bestFit="1" customWidth="1"/>
    <col min="14" max="14" width="3.88671875" style="250" customWidth="1"/>
    <col min="15" max="18" width="4" style="250" bestFit="1" customWidth="1"/>
    <col min="19" max="19" width="6.5546875" style="250" bestFit="1" customWidth="1"/>
    <col min="20" max="20" width="4" style="250" bestFit="1" customWidth="1"/>
    <col min="21" max="21" width="3" style="250" bestFit="1" customWidth="1"/>
    <col min="22" max="22" width="4" style="250" bestFit="1" customWidth="1"/>
    <col min="23" max="23" width="3" style="250" bestFit="1" customWidth="1"/>
    <col min="24" max="24" width="4" style="250" bestFit="1" customWidth="1"/>
    <col min="25" max="25" width="3" style="250" bestFit="1" customWidth="1"/>
    <col min="26" max="26" width="6.5546875" style="250" bestFit="1" customWidth="1"/>
    <col min="27" max="27" width="4" style="250" bestFit="1" customWidth="1"/>
    <col min="28" max="28" width="2.88671875" style="250" bestFit="1" customWidth="1"/>
    <col min="29" max="29" width="4" style="250" bestFit="1" customWidth="1"/>
    <col min="30" max="30" width="2.88671875" style="250" bestFit="1" customWidth="1"/>
    <col min="31" max="31" width="4" style="250" bestFit="1" customWidth="1"/>
    <col min="32" max="32" width="2.88671875" style="250" bestFit="1" customWidth="1"/>
    <col min="33" max="33" width="4" style="250" bestFit="1" customWidth="1"/>
    <col min="34" max="34" width="2.88671875" style="250" bestFit="1" customWidth="1"/>
    <col min="35" max="16384" width="9.109375" style="250"/>
  </cols>
  <sheetData>
    <row r="1" spans="1:34" x14ac:dyDescent="0.3">
      <c r="A1" s="587" t="s">
        <v>63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441">
        <f>SUM(E4:E11)</f>
        <v>640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243</v>
      </c>
      <c r="B4" s="3">
        <v>23</v>
      </c>
      <c r="C4" s="3" t="s">
        <v>28</v>
      </c>
      <c r="D4" s="11">
        <v>1</v>
      </c>
      <c r="E4" s="239">
        <v>200</v>
      </c>
      <c r="F4" s="6">
        <f t="shared" ref="F4:F23" si="0">SUM(N4:R4)+T4+V4+X4+AA4+AC4+AE4+AG4</f>
        <v>2475</v>
      </c>
      <c r="G4" s="6">
        <f>COUNT(N4,O4,P4,Q4,R4,#REF!,T4,V4,X4,AA4,AC4, AE4, AG4)</f>
        <v>11</v>
      </c>
      <c r="H4" s="7">
        <f t="shared" ref="H4:H23" si="1">F4/G4</f>
        <v>225</v>
      </c>
      <c r="I4" s="159">
        <f t="shared" ref="I4:I23" si="2">((SUM(U4+W4+Y4))/30)+(COUNTIFS(AB4,"W")+(COUNTIFS(AD4,"W")+(COUNTIFS(AF4,"W")+(COUNTIFS(AH4,"W")))))</f>
        <v>4.5</v>
      </c>
      <c r="J4" s="159">
        <f t="shared" ref="J4:J23" si="3">(3-(SUM(U4+W4+Y4)/30))+(COUNTIFS(AB4,"L"))+(COUNTIFS(AD4,"L"))+(COUNTIFS(AF4,"L"))+(COUNTIFS(AH4,"L"))</f>
        <v>1.5</v>
      </c>
      <c r="K4" s="52">
        <f t="shared" ref="K4:K23" si="4">MAX(N4,O4,P4,Q4,R4,T4,V4,X4,AA4,AC4,AE4,AG4)</f>
        <v>267</v>
      </c>
      <c r="L4" s="90">
        <f t="shared" ref="L4:L23" si="5">MAX((SUM(N4:P4)), (SUM(T4,V4,X4)), (SUM(AA4,AC4,AE4)), (SUM(AE4,AH4,AJ4)))</f>
        <v>673</v>
      </c>
      <c r="M4" s="157"/>
      <c r="N4" s="122">
        <v>204</v>
      </c>
      <c r="O4" s="122">
        <v>211</v>
      </c>
      <c r="P4" s="122">
        <v>203</v>
      </c>
      <c r="Q4" s="122">
        <v>247</v>
      </c>
      <c r="R4" s="122">
        <v>244</v>
      </c>
      <c r="S4" s="10">
        <f t="shared" ref="S4:S23" si="6">SUM(N4:R4)</f>
        <v>1109</v>
      </c>
      <c r="T4" s="105">
        <v>267</v>
      </c>
      <c r="U4" s="122">
        <v>15</v>
      </c>
      <c r="V4" s="122">
        <v>213</v>
      </c>
      <c r="W4" s="122">
        <v>30</v>
      </c>
      <c r="X4" s="122">
        <v>193</v>
      </c>
      <c r="Y4" s="122">
        <v>0</v>
      </c>
      <c r="Z4" s="1">
        <f t="shared" ref="Z4:Z23" si="7">SUM(S4:Y4)</f>
        <v>1827</v>
      </c>
      <c r="AA4" s="453"/>
      <c r="AB4" s="474"/>
      <c r="AC4" s="474">
        <v>237</v>
      </c>
      <c r="AD4" s="287" t="s">
        <v>23</v>
      </c>
      <c r="AE4" s="287">
        <v>237</v>
      </c>
      <c r="AF4" s="287" t="s">
        <v>23</v>
      </c>
      <c r="AG4" s="287">
        <v>219</v>
      </c>
      <c r="AH4" s="122" t="s">
        <v>23</v>
      </c>
    </row>
    <row r="5" spans="1:34" x14ac:dyDescent="0.3">
      <c r="A5" s="3" t="s">
        <v>134</v>
      </c>
      <c r="B5" s="3">
        <v>23</v>
      </c>
      <c r="C5" s="3" t="s">
        <v>28</v>
      </c>
      <c r="D5" s="11">
        <v>2</v>
      </c>
      <c r="E5" s="463">
        <v>150</v>
      </c>
      <c r="F5" s="6">
        <f t="shared" si="0"/>
        <v>2042</v>
      </c>
      <c r="G5" s="6">
        <f>COUNT(N5,O5,P5,Q5,R5,#REF!,T5,V5,X5,AA5,AC5, AE5, AG5)</f>
        <v>9</v>
      </c>
      <c r="H5" s="7">
        <f t="shared" si="1"/>
        <v>226.88888888888889</v>
      </c>
      <c r="I5" s="159">
        <f t="shared" si="2"/>
        <v>2</v>
      </c>
      <c r="J5" s="159">
        <f t="shared" si="3"/>
        <v>2</v>
      </c>
      <c r="K5" s="52">
        <f t="shared" si="4"/>
        <v>290</v>
      </c>
      <c r="L5" s="90">
        <f t="shared" si="5"/>
        <v>741</v>
      </c>
      <c r="M5" s="157"/>
      <c r="N5" s="122">
        <v>237</v>
      </c>
      <c r="O5" s="122">
        <v>214</v>
      </c>
      <c r="P5" s="337">
        <v>290</v>
      </c>
      <c r="Q5" s="122">
        <v>256</v>
      </c>
      <c r="R5" s="122">
        <v>217</v>
      </c>
      <c r="S5" s="10">
        <f t="shared" si="6"/>
        <v>1214</v>
      </c>
      <c r="T5" s="452">
        <v>196</v>
      </c>
      <c r="U5" s="453">
        <v>0</v>
      </c>
      <c r="V5" s="453">
        <v>222</v>
      </c>
      <c r="W5" s="453">
        <v>30</v>
      </c>
      <c r="X5" s="453">
        <v>247</v>
      </c>
      <c r="Y5" s="453">
        <v>30</v>
      </c>
      <c r="Z5" s="1">
        <f t="shared" si="7"/>
        <v>1939</v>
      </c>
      <c r="AA5" s="122"/>
      <c r="AB5" s="287"/>
      <c r="AC5" s="287"/>
      <c r="AD5" s="287"/>
      <c r="AE5" s="287"/>
      <c r="AF5" s="287"/>
      <c r="AG5" s="287">
        <v>163</v>
      </c>
      <c r="AH5" s="122" t="s">
        <v>24</v>
      </c>
    </row>
    <row r="6" spans="1:34" x14ac:dyDescent="0.3">
      <c r="A6" s="3" t="s">
        <v>187</v>
      </c>
      <c r="B6" s="3">
        <v>23</v>
      </c>
      <c r="C6" s="3" t="s">
        <v>28</v>
      </c>
      <c r="D6" s="11">
        <v>3</v>
      </c>
      <c r="E6" s="463">
        <v>100</v>
      </c>
      <c r="F6" s="6">
        <f t="shared" si="0"/>
        <v>2037</v>
      </c>
      <c r="G6" s="6">
        <f>COUNT(N6,O6,P6,Q6,R6,#REF!,T6,V6,X6,AA6,AC6, AE6, AG6)</f>
        <v>9</v>
      </c>
      <c r="H6" s="7">
        <f t="shared" si="1"/>
        <v>226.33333333333334</v>
      </c>
      <c r="I6" s="159">
        <f t="shared" si="2"/>
        <v>2.5</v>
      </c>
      <c r="J6" s="159">
        <f t="shared" si="3"/>
        <v>1.5</v>
      </c>
      <c r="K6" s="52">
        <f t="shared" si="4"/>
        <v>267</v>
      </c>
      <c r="L6" s="90">
        <f t="shared" si="5"/>
        <v>730</v>
      </c>
      <c r="M6" s="157"/>
      <c r="N6" s="122">
        <v>255</v>
      </c>
      <c r="O6" s="122">
        <v>202</v>
      </c>
      <c r="P6" s="122">
        <v>234</v>
      </c>
      <c r="Q6" s="122">
        <v>211</v>
      </c>
      <c r="R6" s="122">
        <v>182</v>
      </c>
      <c r="S6" s="10">
        <f t="shared" si="6"/>
        <v>1084</v>
      </c>
      <c r="T6" s="105">
        <v>267</v>
      </c>
      <c r="U6" s="122">
        <v>15</v>
      </c>
      <c r="V6" s="122">
        <v>256</v>
      </c>
      <c r="W6" s="122">
        <v>30</v>
      </c>
      <c r="X6" s="122">
        <v>207</v>
      </c>
      <c r="Y6" s="122">
        <v>30</v>
      </c>
      <c r="Z6" s="1">
        <f t="shared" si="7"/>
        <v>1889</v>
      </c>
      <c r="AA6" s="452"/>
      <c r="AB6" s="453"/>
      <c r="AC6" s="453"/>
      <c r="AD6" s="122"/>
      <c r="AE6" s="122">
        <v>223</v>
      </c>
      <c r="AF6" s="122" t="s">
        <v>24</v>
      </c>
      <c r="AG6" s="88"/>
      <c r="AH6" s="88"/>
    </row>
    <row r="7" spans="1:34" x14ac:dyDescent="0.3">
      <c r="A7" s="3" t="s">
        <v>527</v>
      </c>
      <c r="B7" s="3">
        <v>23</v>
      </c>
      <c r="C7" s="3" t="s">
        <v>28</v>
      </c>
      <c r="D7" s="11">
        <v>4</v>
      </c>
      <c r="E7" s="479">
        <v>75</v>
      </c>
      <c r="F7" s="6">
        <f t="shared" si="0"/>
        <v>2231</v>
      </c>
      <c r="G7" s="6">
        <f>COUNT(N7,O7,P7,Q7,R7,#REF!,T7,V7,X7,AA7,AC7, AE7, AG7)</f>
        <v>10</v>
      </c>
      <c r="H7" s="7">
        <f t="shared" si="1"/>
        <v>223.1</v>
      </c>
      <c r="I7" s="159">
        <f t="shared" si="2"/>
        <v>3</v>
      </c>
      <c r="J7" s="159">
        <f t="shared" si="3"/>
        <v>2</v>
      </c>
      <c r="K7" s="52">
        <f t="shared" si="4"/>
        <v>278</v>
      </c>
      <c r="L7" s="90">
        <f t="shared" si="5"/>
        <v>670</v>
      </c>
      <c r="M7" s="157"/>
      <c r="N7" s="122">
        <v>201</v>
      </c>
      <c r="O7" s="122">
        <v>212</v>
      </c>
      <c r="P7" s="122">
        <v>257</v>
      </c>
      <c r="Q7" s="122">
        <v>209</v>
      </c>
      <c r="R7" s="122">
        <v>278</v>
      </c>
      <c r="S7" s="10">
        <f t="shared" si="6"/>
        <v>1157</v>
      </c>
      <c r="T7" s="452">
        <v>179</v>
      </c>
      <c r="U7" s="453">
        <v>0</v>
      </c>
      <c r="V7" s="453">
        <v>194</v>
      </c>
      <c r="W7" s="453">
        <v>30</v>
      </c>
      <c r="X7" s="453">
        <v>212</v>
      </c>
      <c r="Y7" s="453">
        <v>30</v>
      </c>
      <c r="Z7" s="429">
        <f t="shared" si="7"/>
        <v>1802</v>
      </c>
      <c r="AA7" s="105">
        <v>256</v>
      </c>
      <c r="AB7" s="122" t="s">
        <v>23</v>
      </c>
      <c r="AC7" s="453">
        <v>233</v>
      </c>
      <c r="AD7" s="122" t="s">
        <v>24</v>
      </c>
      <c r="AE7" s="88"/>
      <c r="AF7" s="88"/>
      <c r="AG7" s="88"/>
      <c r="AH7" s="88"/>
    </row>
    <row r="8" spans="1:34" x14ac:dyDescent="0.3">
      <c r="A8" s="3" t="s">
        <v>697</v>
      </c>
      <c r="B8" s="3">
        <v>23</v>
      </c>
      <c r="C8" s="3" t="s">
        <v>28</v>
      </c>
      <c r="D8" s="11">
        <v>5</v>
      </c>
      <c r="E8" s="454"/>
      <c r="F8" s="6">
        <f t="shared" si="0"/>
        <v>1916</v>
      </c>
      <c r="G8" s="6">
        <f>COUNT(N8,O8,P8,Q8,R8,#REF!,T8,V8,X8,AA8,AC8, AE8, AG8)</f>
        <v>9</v>
      </c>
      <c r="H8" s="7">
        <f t="shared" si="1"/>
        <v>212.88888888888889</v>
      </c>
      <c r="I8" s="159">
        <f t="shared" si="2"/>
        <v>3</v>
      </c>
      <c r="J8" s="159">
        <f t="shared" si="3"/>
        <v>1</v>
      </c>
      <c r="K8" s="52">
        <f t="shared" si="4"/>
        <v>258</v>
      </c>
      <c r="L8" s="90">
        <f t="shared" si="5"/>
        <v>660</v>
      </c>
      <c r="M8" s="157"/>
      <c r="N8" s="122">
        <v>181</v>
      </c>
      <c r="O8" s="122">
        <v>192</v>
      </c>
      <c r="P8" s="122">
        <v>258</v>
      </c>
      <c r="Q8" s="122">
        <v>192</v>
      </c>
      <c r="R8" s="122">
        <v>237</v>
      </c>
      <c r="S8" s="10">
        <f t="shared" si="6"/>
        <v>1060</v>
      </c>
      <c r="T8" s="465">
        <v>203</v>
      </c>
      <c r="U8" s="454">
        <v>30</v>
      </c>
      <c r="V8" s="454">
        <v>211</v>
      </c>
      <c r="W8" s="454">
        <v>30</v>
      </c>
      <c r="X8" s="454">
        <v>246</v>
      </c>
      <c r="Y8" s="454">
        <v>30</v>
      </c>
      <c r="Z8" s="1">
        <f t="shared" si="7"/>
        <v>1810</v>
      </c>
      <c r="AA8" s="105">
        <v>196</v>
      </c>
      <c r="AB8" s="122" t="s">
        <v>24</v>
      </c>
      <c r="AC8" s="511"/>
      <c r="AD8" s="88"/>
      <c r="AE8" s="88"/>
      <c r="AF8" s="88"/>
      <c r="AG8" s="88"/>
      <c r="AH8" s="88"/>
    </row>
    <row r="9" spans="1:34" x14ac:dyDescent="0.3">
      <c r="A9" s="3" t="s">
        <v>201</v>
      </c>
      <c r="B9" s="3">
        <v>23</v>
      </c>
      <c r="C9" s="3" t="s">
        <v>28</v>
      </c>
      <c r="D9" s="11">
        <v>6</v>
      </c>
      <c r="E9" s="479">
        <v>50</v>
      </c>
      <c r="F9" s="6">
        <f t="shared" si="0"/>
        <v>1756</v>
      </c>
      <c r="G9" s="6">
        <f>COUNT(N9,O9,P9,Q9,R9,#REF!,T9,V9,X9,AA9,AC9, AE9, AG9)</f>
        <v>8</v>
      </c>
      <c r="H9" s="7">
        <f t="shared" si="1"/>
        <v>219.5</v>
      </c>
      <c r="I9" s="159">
        <f t="shared" si="2"/>
        <v>1</v>
      </c>
      <c r="J9" s="159">
        <f t="shared" si="3"/>
        <v>2</v>
      </c>
      <c r="K9" s="52">
        <f t="shared" si="4"/>
        <v>279</v>
      </c>
      <c r="L9" s="90">
        <f t="shared" si="5"/>
        <v>726</v>
      </c>
      <c r="M9" s="157"/>
      <c r="N9" s="122">
        <v>279</v>
      </c>
      <c r="O9" s="122">
        <v>234</v>
      </c>
      <c r="P9" s="122">
        <v>213</v>
      </c>
      <c r="Q9" s="122">
        <v>222</v>
      </c>
      <c r="R9" s="122">
        <v>205</v>
      </c>
      <c r="S9" s="10">
        <f t="shared" si="6"/>
        <v>1153</v>
      </c>
      <c r="T9" s="465">
        <v>223</v>
      </c>
      <c r="U9" s="454">
        <v>30</v>
      </c>
      <c r="V9" s="454">
        <v>194</v>
      </c>
      <c r="W9" s="454">
        <v>0</v>
      </c>
      <c r="X9" s="454">
        <v>186</v>
      </c>
      <c r="Y9" s="454">
        <v>0</v>
      </c>
      <c r="Z9" s="438">
        <f t="shared" si="7"/>
        <v>1786</v>
      </c>
      <c r="AA9" s="88"/>
      <c r="AB9" s="88"/>
      <c r="AC9" s="88"/>
      <c r="AD9" s="88"/>
      <c r="AE9" s="88"/>
      <c r="AF9" s="88"/>
      <c r="AG9" s="88"/>
      <c r="AH9" s="88"/>
    </row>
    <row r="10" spans="1:34" x14ac:dyDescent="0.3">
      <c r="A10" s="3" t="s">
        <v>439</v>
      </c>
      <c r="B10" s="3">
        <v>23</v>
      </c>
      <c r="C10" s="3" t="s">
        <v>28</v>
      </c>
      <c r="D10" s="11">
        <v>7</v>
      </c>
      <c r="E10" s="470">
        <v>35</v>
      </c>
      <c r="F10" s="6">
        <f t="shared" si="0"/>
        <v>1755</v>
      </c>
      <c r="G10" s="6">
        <f>COUNT(N10,O10,P10,Q10,R10,#REF!,T10,V10,X10,AA10,AC10, AE10, AG10)</f>
        <v>8</v>
      </c>
      <c r="H10" s="7">
        <f t="shared" si="1"/>
        <v>219.375</v>
      </c>
      <c r="I10" s="159">
        <f t="shared" si="2"/>
        <v>1</v>
      </c>
      <c r="J10" s="159">
        <f t="shared" si="3"/>
        <v>2</v>
      </c>
      <c r="K10" s="52">
        <f t="shared" si="4"/>
        <v>265</v>
      </c>
      <c r="L10" s="90">
        <f t="shared" si="5"/>
        <v>738</v>
      </c>
      <c r="M10" s="157"/>
      <c r="N10" s="122">
        <v>227</v>
      </c>
      <c r="O10" s="122">
        <v>265</v>
      </c>
      <c r="P10" s="122">
        <v>246</v>
      </c>
      <c r="Q10" s="122">
        <v>210</v>
      </c>
      <c r="R10" s="122">
        <v>224</v>
      </c>
      <c r="S10" s="10">
        <f t="shared" si="6"/>
        <v>1172</v>
      </c>
      <c r="T10" s="466">
        <v>227</v>
      </c>
      <c r="U10" s="467">
        <v>30</v>
      </c>
      <c r="V10" s="467">
        <v>164</v>
      </c>
      <c r="W10" s="467">
        <v>0</v>
      </c>
      <c r="X10" s="467">
        <v>192</v>
      </c>
      <c r="Y10" s="467">
        <v>0</v>
      </c>
      <c r="Z10" s="1">
        <f t="shared" si="7"/>
        <v>1785</v>
      </c>
      <c r="AA10" s="88"/>
      <c r="AB10" s="88"/>
      <c r="AC10" s="88"/>
      <c r="AD10" s="88"/>
      <c r="AE10" s="88"/>
      <c r="AF10" s="88"/>
      <c r="AG10" s="88"/>
      <c r="AH10" s="88"/>
    </row>
    <row r="11" spans="1:34" x14ac:dyDescent="0.3">
      <c r="A11" s="3" t="s">
        <v>437</v>
      </c>
      <c r="B11" s="3">
        <v>23</v>
      </c>
      <c r="C11" s="3" t="s">
        <v>28</v>
      </c>
      <c r="D11" s="11">
        <v>8</v>
      </c>
      <c r="E11" s="251">
        <v>30</v>
      </c>
      <c r="F11" s="6">
        <f t="shared" si="0"/>
        <v>1705</v>
      </c>
      <c r="G11" s="6">
        <f>COUNT(N11,O11,P11,Q11,R11,#REF!,T11,V11,X11,AA11,AC11, AE11, AG11)</f>
        <v>8</v>
      </c>
      <c r="H11" s="7">
        <f t="shared" si="1"/>
        <v>213.125</v>
      </c>
      <c r="I11" s="159">
        <f t="shared" si="2"/>
        <v>2</v>
      </c>
      <c r="J11" s="159">
        <f t="shared" si="3"/>
        <v>1</v>
      </c>
      <c r="K11" s="52">
        <f t="shared" si="4"/>
        <v>245</v>
      </c>
      <c r="L11" s="90">
        <f t="shared" si="5"/>
        <v>652</v>
      </c>
      <c r="M11" s="157"/>
      <c r="N11" s="122">
        <v>223</v>
      </c>
      <c r="O11" s="122">
        <v>245</v>
      </c>
      <c r="P11" s="122">
        <v>184</v>
      </c>
      <c r="Q11" s="122">
        <v>183</v>
      </c>
      <c r="R11" s="122">
        <v>245</v>
      </c>
      <c r="S11" s="10">
        <f t="shared" si="6"/>
        <v>1080</v>
      </c>
      <c r="T11" s="123">
        <v>214</v>
      </c>
      <c r="U11" s="123">
        <v>30</v>
      </c>
      <c r="V11" s="123">
        <v>205</v>
      </c>
      <c r="W11" s="123">
        <v>30</v>
      </c>
      <c r="X11" s="123">
        <v>206</v>
      </c>
      <c r="Y11" s="123">
        <v>0</v>
      </c>
      <c r="Z11" s="1">
        <f t="shared" si="7"/>
        <v>1765</v>
      </c>
      <c r="AA11" s="88"/>
      <c r="AB11" s="88"/>
      <c r="AC11" s="88"/>
      <c r="AD11" s="88"/>
      <c r="AE11" s="88"/>
      <c r="AF11" s="88"/>
      <c r="AG11" s="88"/>
      <c r="AH11" s="88"/>
    </row>
    <row r="12" spans="1:34" x14ac:dyDescent="0.3">
      <c r="A12" s="3" t="s">
        <v>783</v>
      </c>
      <c r="B12" s="3">
        <v>23</v>
      </c>
      <c r="C12" s="3" t="s">
        <v>28</v>
      </c>
      <c r="D12" s="11">
        <v>9</v>
      </c>
      <c r="E12" s="301"/>
      <c r="F12" s="6">
        <f t="shared" si="0"/>
        <v>1692</v>
      </c>
      <c r="G12" s="6">
        <f>COUNT(N12,O12,P12,Q12,R12,#REF!,T12,V12,X12,AA12,AC12, AE12, AG12)</f>
        <v>8</v>
      </c>
      <c r="H12" s="7">
        <f t="shared" si="1"/>
        <v>211.5</v>
      </c>
      <c r="I12" s="159">
        <f t="shared" si="2"/>
        <v>2</v>
      </c>
      <c r="J12" s="159">
        <f t="shared" si="3"/>
        <v>1</v>
      </c>
      <c r="K12" s="52">
        <f t="shared" si="4"/>
        <v>247</v>
      </c>
      <c r="L12" s="90">
        <f t="shared" si="5"/>
        <v>620</v>
      </c>
      <c r="M12" s="157"/>
      <c r="N12" s="123">
        <v>168</v>
      </c>
      <c r="O12" s="123">
        <v>219</v>
      </c>
      <c r="P12" s="123">
        <v>203</v>
      </c>
      <c r="Q12" s="123">
        <v>236</v>
      </c>
      <c r="R12" s="123">
        <v>246</v>
      </c>
      <c r="S12" s="10">
        <f t="shared" si="6"/>
        <v>1072</v>
      </c>
      <c r="T12" s="248">
        <v>186</v>
      </c>
      <c r="U12" s="248">
        <v>0</v>
      </c>
      <c r="V12" s="248">
        <v>247</v>
      </c>
      <c r="W12" s="248">
        <v>30</v>
      </c>
      <c r="X12" s="248">
        <v>187</v>
      </c>
      <c r="Y12" s="248">
        <v>30</v>
      </c>
      <c r="Z12" s="1">
        <f t="shared" si="7"/>
        <v>1752</v>
      </c>
      <c r="AA12" s="88"/>
      <c r="AB12" s="88"/>
      <c r="AC12" s="88"/>
      <c r="AD12" s="88"/>
      <c r="AE12" s="88"/>
      <c r="AF12" s="88"/>
      <c r="AG12" s="88"/>
      <c r="AH12" s="88"/>
    </row>
    <row r="13" spans="1:34" x14ac:dyDescent="0.3">
      <c r="A13" s="3" t="s">
        <v>131</v>
      </c>
      <c r="B13" s="3">
        <v>23</v>
      </c>
      <c r="C13" s="3" t="s">
        <v>28</v>
      </c>
      <c r="D13" s="11">
        <v>10</v>
      </c>
      <c r="E13" s="471"/>
      <c r="F13" s="6">
        <f t="shared" si="0"/>
        <v>1650</v>
      </c>
      <c r="G13" s="6">
        <f>COUNT(N13,O13,P13,Q13,R13,#REF!,T13,V13,X13,AA13,AC13, AE13, AG13)</f>
        <v>8</v>
      </c>
      <c r="H13" s="7">
        <f t="shared" si="1"/>
        <v>206.25</v>
      </c>
      <c r="I13" s="159">
        <f t="shared" si="2"/>
        <v>3</v>
      </c>
      <c r="J13" s="159">
        <f t="shared" si="3"/>
        <v>0</v>
      </c>
      <c r="K13" s="52">
        <f t="shared" si="4"/>
        <v>228</v>
      </c>
      <c r="L13" s="90">
        <f t="shared" si="5"/>
        <v>613</v>
      </c>
      <c r="M13" s="157"/>
      <c r="N13" s="122">
        <v>209</v>
      </c>
      <c r="O13" s="122">
        <v>184</v>
      </c>
      <c r="P13" s="122">
        <v>214</v>
      </c>
      <c r="Q13" s="122">
        <v>202</v>
      </c>
      <c r="R13" s="122">
        <v>228</v>
      </c>
      <c r="S13" s="10">
        <f t="shared" si="6"/>
        <v>1037</v>
      </c>
      <c r="T13" s="105">
        <v>202</v>
      </c>
      <c r="U13" s="122">
        <v>30</v>
      </c>
      <c r="V13" s="122">
        <v>213</v>
      </c>
      <c r="W13" s="122">
        <v>30</v>
      </c>
      <c r="X13" s="122">
        <v>198</v>
      </c>
      <c r="Y13" s="122">
        <v>30</v>
      </c>
      <c r="Z13" s="1">
        <f t="shared" si="7"/>
        <v>1740</v>
      </c>
      <c r="AA13" s="88"/>
      <c r="AB13" s="88"/>
      <c r="AC13" s="88"/>
      <c r="AD13" s="88"/>
      <c r="AE13" s="88"/>
      <c r="AF13" s="88"/>
      <c r="AG13" s="88"/>
      <c r="AH13" s="88"/>
    </row>
    <row r="14" spans="1:34" x14ac:dyDescent="0.3">
      <c r="A14" s="3" t="s">
        <v>146</v>
      </c>
      <c r="B14" s="3">
        <v>23</v>
      </c>
      <c r="C14" s="3" t="s">
        <v>28</v>
      </c>
      <c r="D14" s="11">
        <v>11</v>
      </c>
      <c r="E14" s="510"/>
      <c r="F14" s="6">
        <f t="shared" si="0"/>
        <v>1696</v>
      </c>
      <c r="G14" s="6">
        <f>COUNT(N14,O14,P14,Q14,R14,#REF!,T14,V14,X14,AA14,AC14, AE14, AG14)</f>
        <v>8</v>
      </c>
      <c r="H14" s="7">
        <f t="shared" si="1"/>
        <v>212</v>
      </c>
      <c r="I14" s="159">
        <f t="shared" si="2"/>
        <v>1</v>
      </c>
      <c r="J14" s="159">
        <f t="shared" si="3"/>
        <v>2</v>
      </c>
      <c r="K14" s="52">
        <f t="shared" si="4"/>
        <v>265</v>
      </c>
      <c r="L14" s="90">
        <f t="shared" si="5"/>
        <v>650</v>
      </c>
      <c r="M14" s="157"/>
      <c r="N14" s="454">
        <v>213</v>
      </c>
      <c r="O14" s="454">
        <v>174</v>
      </c>
      <c r="P14" s="454">
        <v>247</v>
      </c>
      <c r="Q14" s="454">
        <v>225</v>
      </c>
      <c r="R14" s="454">
        <v>187</v>
      </c>
      <c r="S14" s="10">
        <f t="shared" si="6"/>
        <v>1046</v>
      </c>
      <c r="T14" s="452">
        <v>188</v>
      </c>
      <c r="U14" s="453">
        <v>0</v>
      </c>
      <c r="V14" s="453">
        <v>197</v>
      </c>
      <c r="W14" s="453">
        <v>0</v>
      </c>
      <c r="X14" s="453">
        <v>265</v>
      </c>
      <c r="Y14" s="453">
        <v>30</v>
      </c>
      <c r="Z14" s="1">
        <f t="shared" si="7"/>
        <v>1726</v>
      </c>
      <c r="AA14" s="88"/>
      <c r="AB14" s="88"/>
      <c r="AC14" s="88"/>
      <c r="AD14" s="88"/>
      <c r="AE14" s="88"/>
      <c r="AF14" s="88"/>
      <c r="AG14" s="88"/>
      <c r="AH14" s="88"/>
    </row>
    <row r="15" spans="1:34" x14ac:dyDescent="0.3">
      <c r="A15" s="3" t="s">
        <v>130</v>
      </c>
      <c r="B15" s="3">
        <v>23</v>
      </c>
      <c r="C15" s="3" t="s">
        <v>28</v>
      </c>
      <c r="D15" s="11">
        <v>12</v>
      </c>
      <c r="E15" s="510"/>
      <c r="F15" s="6">
        <f t="shared" si="0"/>
        <v>1665</v>
      </c>
      <c r="G15" s="6">
        <f>COUNT(N15,O15,P15,Q15,R15,#REF!,T15,V15,X15,AA15,AC15, AE15, AG15)</f>
        <v>8</v>
      </c>
      <c r="H15" s="7">
        <f t="shared" si="1"/>
        <v>208.125</v>
      </c>
      <c r="I15" s="159">
        <f t="shared" si="2"/>
        <v>2</v>
      </c>
      <c r="J15" s="159">
        <f t="shared" si="3"/>
        <v>1</v>
      </c>
      <c r="K15" s="52">
        <f t="shared" si="4"/>
        <v>247</v>
      </c>
      <c r="L15" s="90">
        <f t="shared" si="5"/>
        <v>637</v>
      </c>
      <c r="M15" s="157"/>
      <c r="N15" s="123">
        <v>247</v>
      </c>
      <c r="O15" s="123">
        <v>179</v>
      </c>
      <c r="P15" s="123">
        <v>211</v>
      </c>
      <c r="Q15" s="123">
        <v>185</v>
      </c>
      <c r="R15" s="123">
        <v>213</v>
      </c>
      <c r="S15" s="10">
        <f t="shared" si="6"/>
        <v>1035</v>
      </c>
      <c r="T15" s="105">
        <v>204</v>
      </c>
      <c r="U15" s="122">
        <v>30</v>
      </c>
      <c r="V15" s="122">
        <v>183</v>
      </c>
      <c r="W15" s="122">
        <v>0</v>
      </c>
      <c r="X15" s="122">
        <v>243</v>
      </c>
      <c r="Y15" s="122">
        <v>30</v>
      </c>
      <c r="Z15" s="1">
        <f t="shared" si="7"/>
        <v>1725</v>
      </c>
      <c r="AA15" s="88"/>
      <c r="AB15" s="88"/>
      <c r="AC15" s="88"/>
      <c r="AD15" s="88"/>
      <c r="AE15" s="88"/>
      <c r="AF15" s="88"/>
      <c r="AG15" s="88"/>
      <c r="AH15" s="88"/>
    </row>
    <row r="16" spans="1:34" x14ac:dyDescent="0.3">
      <c r="A16" s="3" t="s">
        <v>376</v>
      </c>
      <c r="B16" s="3">
        <v>23</v>
      </c>
      <c r="C16" s="3" t="s">
        <v>28</v>
      </c>
      <c r="D16" s="11">
        <v>13</v>
      </c>
      <c r="E16" s="249"/>
      <c r="F16" s="6">
        <f t="shared" si="0"/>
        <v>1641</v>
      </c>
      <c r="G16" s="6">
        <f>COUNT(N16,O16,P16,Q16,R16,#REF!,T16,V16,X16,AA16,AC16, AE16, AG16)</f>
        <v>8</v>
      </c>
      <c r="H16" s="7">
        <f t="shared" si="1"/>
        <v>205.125</v>
      </c>
      <c r="I16" s="159">
        <f t="shared" si="2"/>
        <v>2</v>
      </c>
      <c r="J16" s="159">
        <f t="shared" si="3"/>
        <v>1</v>
      </c>
      <c r="K16" s="52">
        <f t="shared" si="4"/>
        <v>255</v>
      </c>
      <c r="L16" s="90">
        <f t="shared" si="5"/>
        <v>660</v>
      </c>
      <c r="M16" s="157"/>
      <c r="N16" s="123">
        <v>234</v>
      </c>
      <c r="O16" s="123">
        <v>171</v>
      </c>
      <c r="P16" s="123">
        <v>255</v>
      </c>
      <c r="Q16" s="123">
        <v>197</v>
      </c>
      <c r="R16" s="123">
        <v>176</v>
      </c>
      <c r="S16" s="10">
        <f t="shared" si="6"/>
        <v>1033</v>
      </c>
      <c r="T16" s="105">
        <v>202</v>
      </c>
      <c r="U16" s="122">
        <v>30</v>
      </c>
      <c r="V16" s="122">
        <v>236</v>
      </c>
      <c r="W16" s="122">
        <v>30</v>
      </c>
      <c r="X16" s="122">
        <v>170</v>
      </c>
      <c r="Y16" s="122">
        <v>0</v>
      </c>
      <c r="Z16" s="1">
        <f t="shared" si="7"/>
        <v>1701</v>
      </c>
      <c r="AA16" s="88"/>
      <c r="AB16" s="88"/>
      <c r="AC16" s="88"/>
      <c r="AD16" s="88"/>
      <c r="AE16" s="88"/>
      <c r="AF16" s="88"/>
      <c r="AG16" s="88"/>
      <c r="AH16" s="88"/>
    </row>
    <row r="17" spans="1:34" x14ac:dyDescent="0.3">
      <c r="A17" s="3" t="s">
        <v>282</v>
      </c>
      <c r="B17" s="3">
        <v>23</v>
      </c>
      <c r="C17" s="3" t="s">
        <v>28</v>
      </c>
      <c r="D17" s="11">
        <v>14</v>
      </c>
      <c r="E17" s="475"/>
      <c r="F17" s="6">
        <f t="shared" si="0"/>
        <v>1696</v>
      </c>
      <c r="G17" s="6">
        <f>COUNT(N17,O17,P17,Q17,R17,#REF!,T17,V17,X17,AA17,AC17, AE17, AG17)</f>
        <v>8</v>
      </c>
      <c r="H17" s="7">
        <f t="shared" si="1"/>
        <v>212</v>
      </c>
      <c r="I17" s="159">
        <f t="shared" si="2"/>
        <v>0</v>
      </c>
      <c r="J17" s="159">
        <f t="shared" si="3"/>
        <v>3</v>
      </c>
      <c r="K17" s="52">
        <f t="shared" si="4"/>
        <v>233</v>
      </c>
      <c r="L17" s="90">
        <f t="shared" si="5"/>
        <v>644</v>
      </c>
      <c r="M17" s="157"/>
      <c r="N17" s="454">
        <v>215</v>
      </c>
      <c r="O17" s="454">
        <v>173</v>
      </c>
      <c r="P17" s="454">
        <v>212</v>
      </c>
      <c r="Q17" s="454">
        <v>229</v>
      </c>
      <c r="R17" s="454">
        <v>223</v>
      </c>
      <c r="S17" s="10">
        <f t="shared" si="6"/>
        <v>1052</v>
      </c>
      <c r="T17" s="105">
        <v>200</v>
      </c>
      <c r="U17" s="122">
        <v>0</v>
      </c>
      <c r="V17" s="122">
        <v>211</v>
      </c>
      <c r="W17" s="122">
        <v>0</v>
      </c>
      <c r="X17" s="122">
        <v>233</v>
      </c>
      <c r="Y17" s="122">
        <v>0</v>
      </c>
      <c r="Z17" s="1">
        <f t="shared" si="7"/>
        <v>1696</v>
      </c>
      <c r="AA17" s="88"/>
      <c r="AB17" s="88"/>
      <c r="AC17" s="88"/>
      <c r="AD17" s="88"/>
      <c r="AE17" s="88"/>
      <c r="AF17" s="88"/>
      <c r="AG17" s="88"/>
      <c r="AH17" s="88"/>
    </row>
    <row r="18" spans="1:34" x14ac:dyDescent="0.3">
      <c r="A18" s="3" t="s">
        <v>782</v>
      </c>
      <c r="B18" s="3">
        <v>23</v>
      </c>
      <c r="C18" s="3" t="s">
        <v>28</v>
      </c>
      <c r="D18" s="11">
        <v>15</v>
      </c>
      <c r="E18" s="246"/>
      <c r="F18" s="6">
        <f t="shared" si="0"/>
        <v>1633</v>
      </c>
      <c r="G18" s="6">
        <f>COUNT(N18,O18,P18,Q18,R18,#REF!,T18,V18,X18,AA18,AC18, AE18, AG18)</f>
        <v>8</v>
      </c>
      <c r="H18" s="7">
        <f t="shared" si="1"/>
        <v>204.125</v>
      </c>
      <c r="I18" s="159">
        <f t="shared" si="2"/>
        <v>1</v>
      </c>
      <c r="J18" s="159">
        <f t="shared" si="3"/>
        <v>2</v>
      </c>
      <c r="K18" s="52">
        <f t="shared" si="4"/>
        <v>262</v>
      </c>
      <c r="L18" s="90">
        <f t="shared" si="5"/>
        <v>667</v>
      </c>
      <c r="M18" s="157"/>
      <c r="N18" s="453">
        <v>202</v>
      </c>
      <c r="O18" s="453">
        <v>212</v>
      </c>
      <c r="P18" s="453">
        <v>253</v>
      </c>
      <c r="Q18" s="453">
        <v>262</v>
      </c>
      <c r="R18" s="453">
        <v>185</v>
      </c>
      <c r="S18" s="10">
        <f t="shared" si="6"/>
        <v>1114</v>
      </c>
      <c r="T18" s="105">
        <v>148</v>
      </c>
      <c r="U18" s="122">
        <v>0</v>
      </c>
      <c r="V18" s="122">
        <v>160</v>
      </c>
      <c r="W18" s="122">
        <v>0</v>
      </c>
      <c r="X18" s="122">
        <v>211</v>
      </c>
      <c r="Y18" s="122">
        <v>30</v>
      </c>
      <c r="Z18" s="1">
        <f t="shared" si="7"/>
        <v>1663</v>
      </c>
      <c r="AA18" s="88"/>
      <c r="AB18" s="88"/>
      <c r="AC18" s="88"/>
      <c r="AD18" s="88"/>
      <c r="AE18" s="88"/>
      <c r="AF18" s="88"/>
      <c r="AG18" s="88"/>
      <c r="AH18" s="88"/>
    </row>
    <row r="19" spans="1:34" x14ac:dyDescent="0.3">
      <c r="A19" s="3" t="s">
        <v>296</v>
      </c>
      <c r="B19" s="3">
        <v>23</v>
      </c>
      <c r="C19" s="3" t="s">
        <v>28</v>
      </c>
      <c r="D19" s="11">
        <v>16</v>
      </c>
      <c r="E19" s="511"/>
      <c r="F19" s="6">
        <f t="shared" si="0"/>
        <v>1611</v>
      </c>
      <c r="G19" s="6">
        <f>COUNT(N19,O19,P19,Q19,R19,#REF!,T19,V19,X19,AA19,AC19, AE19, AG19)</f>
        <v>8</v>
      </c>
      <c r="H19" s="7">
        <f t="shared" si="1"/>
        <v>201.375</v>
      </c>
      <c r="I19" s="159">
        <f t="shared" si="2"/>
        <v>1</v>
      </c>
      <c r="J19" s="159">
        <f t="shared" si="3"/>
        <v>2</v>
      </c>
      <c r="K19" s="52">
        <f t="shared" si="4"/>
        <v>236</v>
      </c>
      <c r="L19" s="90">
        <f t="shared" si="5"/>
        <v>628</v>
      </c>
      <c r="M19" s="157"/>
      <c r="N19" s="122">
        <v>167</v>
      </c>
      <c r="O19" s="122">
        <v>236</v>
      </c>
      <c r="P19" s="122">
        <v>225</v>
      </c>
      <c r="Q19" s="122">
        <v>222</v>
      </c>
      <c r="R19" s="122">
        <v>192</v>
      </c>
      <c r="S19" s="10">
        <f t="shared" si="6"/>
        <v>1042</v>
      </c>
      <c r="T19" s="105">
        <v>180</v>
      </c>
      <c r="U19" s="122">
        <v>0</v>
      </c>
      <c r="V19" s="122">
        <v>189</v>
      </c>
      <c r="W19" s="122">
        <v>30</v>
      </c>
      <c r="X19" s="122">
        <v>200</v>
      </c>
      <c r="Y19" s="122">
        <v>0</v>
      </c>
      <c r="Z19" s="1">
        <f t="shared" si="7"/>
        <v>1641</v>
      </c>
      <c r="AA19" s="88"/>
      <c r="AB19" s="88"/>
      <c r="AC19" s="88"/>
      <c r="AD19" s="88"/>
      <c r="AE19" s="88"/>
      <c r="AF19" s="88"/>
      <c r="AG19" s="88"/>
      <c r="AH19" s="88"/>
    </row>
    <row r="20" spans="1:34" x14ac:dyDescent="0.3">
      <c r="A20" s="3" t="s">
        <v>138</v>
      </c>
      <c r="B20" s="3">
        <v>23</v>
      </c>
      <c r="C20" s="3" t="s">
        <v>28</v>
      </c>
      <c r="D20" s="11">
        <v>17</v>
      </c>
      <c r="E20" s="511"/>
      <c r="F20" s="6">
        <f t="shared" si="0"/>
        <v>1595</v>
      </c>
      <c r="G20" s="6">
        <f>COUNT(N20,O20,P20,Q20,R20,#REF!,T20,V20,X20,AA20,AC20, AE20, AG20)</f>
        <v>8</v>
      </c>
      <c r="H20" s="7">
        <f t="shared" si="1"/>
        <v>199.375</v>
      </c>
      <c r="I20" s="159">
        <f t="shared" si="2"/>
        <v>1</v>
      </c>
      <c r="J20" s="159">
        <f t="shared" si="3"/>
        <v>2</v>
      </c>
      <c r="K20" s="52">
        <f t="shared" si="4"/>
        <v>240</v>
      </c>
      <c r="L20" s="90">
        <f t="shared" si="5"/>
        <v>622</v>
      </c>
      <c r="M20" s="157"/>
      <c r="N20" s="453">
        <v>187</v>
      </c>
      <c r="O20" s="453">
        <v>217</v>
      </c>
      <c r="P20" s="453">
        <v>218</v>
      </c>
      <c r="Q20" s="453">
        <v>172</v>
      </c>
      <c r="R20" s="453">
        <v>240</v>
      </c>
      <c r="S20" s="10">
        <f t="shared" si="6"/>
        <v>1034</v>
      </c>
      <c r="T20" s="105">
        <v>211</v>
      </c>
      <c r="U20" s="122">
        <v>30</v>
      </c>
      <c r="V20" s="122">
        <v>203</v>
      </c>
      <c r="W20" s="122">
        <v>0</v>
      </c>
      <c r="X20" s="122">
        <v>147</v>
      </c>
      <c r="Y20" s="122">
        <v>0</v>
      </c>
      <c r="Z20" s="1">
        <f t="shared" si="7"/>
        <v>1625</v>
      </c>
      <c r="AA20" s="88"/>
      <c r="AB20" s="88"/>
      <c r="AC20" s="88"/>
      <c r="AD20" s="88"/>
      <c r="AE20" s="88"/>
      <c r="AF20" s="88"/>
      <c r="AG20" s="88"/>
      <c r="AH20" s="88"/>
    </row>
    <row r="21" spans="1:34" x14ac:dyDescent="0.3">
      <c r="A21" s="3" t="s">
        <v>193</v>
      </c>
      <c r="B21" s="3">
        <v>23</v>
      </c>
      <c r="C21" s="3" t="s">
        <v>28</v>
      </c>
      <c r="D21" s="11">
        <v>18</v>
      </c>
      <c r="F21" s="6">
        <f t="shared" si="0"/>
        <v>1573</v>
      </c>
      <c r="G21" s="6">
        <f>COUNT(N21,O21,P21,Q21,R21,#REF!,T21,V21,X21,AA21,AC21, AE21, AG21)</f>
        <v>8</v>
      </c>
      <c r="H21" s="7">
        <f t="shared" si="1"/>
        <v>196.625</v>
      </c>
      <c r="I21" s="159">
        <f t="shared" si="2"/>
        <v>1</v>
      </c>
      <c r="J21" s="159">
        <f t="shared" si="3"/>
        <v>2</v>
      </c>
      <c r="K21" s="52">
        <f t="shared" si="4"/>
        <v>228</v>
      </c>
      <c r="L21" s="90">
        <f t="shared" si="5"/>
        <v>662</v>
      </c>
      <c r="M21" s="157"/>
      <c r="N21" s="454">
        <v>228</v>
      </c>
      <c r="O21" s="454">
        <v>209</v>
      </c>
      <c r="P21" s="454">
        <v>225</v>
      </c>
      <c r="Q21" s="454">
        <v>210</v>
      </c>
      <c r="R21" s="454">
        <v>168</v>
      </c>
      <c r="S21" s="10">
        <f t="shared" si="6"/>
        <v>1040</v>
      </c>
      <c r="T21" s="105">
        <v>165</v>
      </c>
      <c r="U21" s="122">
        <v>30</v>
      </c>
      <c r="V21" s="122">
        <v>185</v>
      </c>
      <c r="W21" s="122">
        <v>0</v>
      </c>
      <c r="X21" s="122">
        <v>183</v>
      </c>
      <c r="Y21" s="122">
        <v>0</v>
      </c>
      <c r="Z21" s="1">
        <f t="shared" si="7"/>
        <v>1603</v>
      </c>
      <c r="AA21" s="88"/>
      <c r="AB21" s="88"/>
      <c r="AC21" s="88"/>
      <c r="AD21" s="88"/>
      <c r="AE21" s="88"/>
      <c r="AF21" s="88"/>
      <c r="AG21" s="88"/>
      <c r="AH21" s="88"/>
    </row>
    <row r="22" spans="1:34" x14ac:dyDescent="0.3">
      <c r="A22" s="3" t="s">
        <v>784</v>
      </c>
      <c r="B22" s="3">
        <v>23</v>
      </c>
      <c r="C22" s="3" t="s">
        <v>28</v>
      </c>
      <c r="D22" s="11">
        <v>19</v>
      </c>
      <c r="E22" s="443"/>
      <c r="F22" s="6">
        <f t="shared" si="0"/>
        <v>1594</v>
      </c>
      <c r="G22" s="6">
        <f>COUNT(N22,O22,P22,Q22,R22,#REF!,T22,V22,X22,AA22,AC22, AE22, AG22)</f>
        <v>8</v>
      </c>
      <c r="H22" s="7">
        <f t="shared" si="1"/>
        <v>199.25</v>
      </c>
      <c r="I22" s="159">
        <f t="shared" si="2"/>
        <v>0</v>
      </c>
      <c r="J22" s="159">
        <f t="shared" si="3"/>
        <v>3</v>
      </c>
      <c r="K22" s="52">
        <f t="shared" si="4"/>
        <v>300</v>
      </c>
      <c r="L22" s="90">
        <f t="shared" si="5"/>
        <v>698</v>
      </c>
      <c r="M22" s="157"/>
      <c r="N22" s="453">
        <v>173</v>
      </c>
      <c r="O22" s="453">
        <v>225</v>
      </c>
      <c r="P22" s="337">
        <v>300</v>
      </c>
      <c r="Q22" s="453">
        <v>161</v>
      </c>
      <c r="R22" s="453">
        <v>202</v>
      </c>
      <c r="S22" s="10">
        <f t="shared" si="6"/>
        <v>1061</v>
      </c>
      <c r="T22" s="105">
        <v>158</v>
      </c>
      <c r="U22" s="122">
        <v>0</v>
      </c>
      <c r="V22" s="122">
        <v>199</v>
      </c>
      <c r="W22" s="122">
        <v>0</v>
      </c>
      <c r="X22" s="122">
        <v>176</v>
      </c>
      <c r="Y22" s="122">
        <v>0</v>
      </c>
      <c r="Z22" s="1">
        <f t="shared" si="7"/>
        <v>1594</v>
      </c>
      <c r="AA22" s="88"/>
      <c r="AB22" s="88"/>
      <c r="AC22" s="88"/>
      <c r="AD22" s="88"/>
      <c r="AE22" s="88"/>
      <c r="AF22" s="88"/>
      <c r="AG22" s="88"/>
      <c r="AH22" s="88"/>
    </row>
    <row r="23" spans="1:34" x14ac:dyDescent="0.3">
      <c r="A23" s="3" t="s">
        <v>295</v>
      </c>
      <c r="B23" s="3">
        <v>23</v>
      </c>
      <c r="C23" s="3" t="s">
        <v>28</v>
      </c>
      <c r="D23" s="11">
        <v>20</v>
      </c>
      <c r="E23" s="249"/>
      <c r="F23" s="6">
        <f t="shared" si="0"/>
        <v>1558</v>
      </c>
      <c r="G23" s="6">
        <f>COUNT(N23,O23,P23,Q23,R23,#REF!,T23,V23,X23,AA23,AC23, AE23, AG23)</f>
        <v>8</v>
      </c>
      <c r="H23" s="7">
        <f t="shared" si="1"/>
        <v>194.75</v>
      </c>
      <c r="I23" s="159">
        <f t="shared" si="2"/>
        <v>1</v>
      </c>
      <c r="J23" s="159">
        <f t="shared" si="3"/>
        <v>2</v>
      </c>
      <c r="K23" s="52">
        <f t="shared" si="4"/>
        <v>237</v>
      </c>
      <c r="L23" s="90">
        <f t="shared" si="5"/>
        <v>607</v>
      </c>
      <c r="M23" s="157"/>
      <c r="N23" s="122">
        <v>237</v>
      </c>
      <c r="O23" s="122">
        <v>188</v>
      </c>
      <c r="P23" s="122">
        <v>182</v>
      </c>
      <c r="Q23" s="122">
        <v>212</v>
      </c>
      <c r="R23" s="122">
        <v>214</v>
      </c>
      <c r="S23" s="10">
        <f t="shared" si="6"/>
        <v>1033</v>
      </c>
      <c r="T23" s="105">
        <v>170</v>
      </c>
      <c r="U23" s="122">
        <v>0</v>
      </c>
      <c r="V23" s="122">
        <v>134</v>
      </c>
      <c r="W23" s="122">
        <v>0</v>
      </c>
      <c r="X23" s="122">
        <v>221</v>
      </c>
      <c r="Y23" s="122">
        <v>30</v>
      </c>
      <c r="Z23" s="1">
        <f t="shared" si="7"/>
        <v>1588</v>
      </c>
      <c r="AA23" s="88"/>
      <c r="AB23" s="88"/>
      <c r="AC23" s="88"/>
      <c r="AD23" s="88"/>
      <c r="AE23" s="88"/>
      <c r="AF23" s="88"/>
      <c r="AG23" s="88"/>
      <c r="AH23" s="88"/>
    </row>
    <row r="24" spans="1:34" x14ac:dyDescent="0.3">
      <c r="A24" s="3" t="s">
        <v>166</v>
      </c>
      <c r="B24" s="3">
        <v>23</v>
      </c>
      <c r="C24" s="3" t="s">
        <v>28</v>
      </c>
      <c r="D24" s="11">
        <v>21</v>
      </c>
      <c r="E24" s="249"/>
      <c r="F24" s="6">
        <f t="shared" ref="F24:F45" si="8">SUM(N24:R24)+T24+V24+X24+AA24+AC24+AE24+AG24</f>
        <v>1029</v>
      </c>
      <c r="G24" s="6">
        <f>COUNT(N24,O24,P24,Q24,R24,#REF!,T24,V24,X24,AA24,AC24, AE24, AG24)</f>
        <v>5</v>
      </c>
      <c r="H24" s="7">
        <f t="shared" ref="H24:H52" si="9">F24/G24</f>
        <v>205.8</v>
      </c>
      <c r="I24" s="270"/>
      <c r="J24" s="270"/>
      <c r="K24" s="52">
        <f t="shared" ref="K24:K45" si="10">MAX(N24,O24,P24,Q24,R24,T24,V24,X24,AA24,AC24,AE24,AG24)</f>
        <v>227</v>
      </c>
      <c r="L24" s="90">
        <f t="shared" ref="L24:L45" si="11">MAX((SUM(N24:P24)), (SUM(T24,V24,X24)), (SUM(AA24,AC24,AE24)), (SUM(AE24,AH24,AJ24)))</f>
        <v>596</v>
      </c>
      <c r="M24" s="157"/>
      <c r="N24" s="123">
        <v>191</v>
      </c>
      <c r="O24" s="123">
        <v>179</v>
      </c>
      <c r="P24" s="123">
        <v>226</v>
      </c>
      <c r="Q24" s="123">
        <v>227</v>
      </c>
      <c r="R24" s="123">
        <v>206</v>
      </c>
      <c r="S24" s="10">
        <f t="shared" ref="S24:S47" si="12">SUM(N24:R24)</f>
        <v>1029</v>
      </c>
      <c r="T24" s="244"/>
      <c r="U24" s="244"/>
      <c r="V24" s="244"/>
      <c r="W24" s="244"/>
      <c r="X24" s="244"/>
      <c r="Y24" s="244"/>
      <c r="Z24" s="56"/>
      <c r="AA24" s="88"/>
      <c r="AB24" s="88"/>
      <c r="AC24" s="88"/>
      <c r="AD24" s="88"/>
      <c r="AE24" s="88"/>
      <c r="AF24" s="88"/>
      <c r="AG24" s="88"/>
      <c r="AH24" s="88"/>
    </row>
    <row r="25" spans="1:34" x14ac:dyDescent="0.3">
      <c r="A25" s="3" t="s">
        <v>358</v>
      </c>
      <c r="B25" s="3">
        <v>23</v>
      </c>
      <c r="C25" s="3" t="s">
        <v>28</v>
      </c>
      <c r="D25" s="11">
        <v>22</v>
      </c>
      <c r="E25" s="249"/>
      <c r="F25" s="6">
        <f t="shared" si="8"/>
        <v>1021</v>
      </c>
      <c r="G25" s="6">
        <f>COUNT(N25,O25,P25,Q25,R25,#REF!,T25,V25,X25,AA25,AC25, AE25, AG25)</f>
        <v>5</v>
      </c>
      <c r="H25" s="7">
        <f t="shared" si="9"/>
        <v>204.2</v>
      </c>
      <c r="I25" s="270"/>
      <c r="J25" s="270"/>
      <c r="K25" s="52">
        <f t="shared" si="10"/>
        <v>278</v>
      </c>
      <c r="L25" s="90">
        <f t="shared" si="11"/>
        <v>544</v>
      </c>
      <c r="M25" s="157"/>
      <c r="N25" s="123">
        <v>162</v>
      </c>
      <c r="O25" s="123">
        <v>202</v>
      </c>
      <c r="P25" s="122">
        <v>180</v>
      </c>
      <c r="Q25" s="123">
        <v>199</v>
      </c>
      <c r="R25" s="123">
        <v>278</v>
      </c>
      <c r="S25" s="10">
        <f t="shared" si="12"/>
        <v>1021</v>
      </c>
      <c r="T25" s="244"/>
      <c r="U25" s="244"/>
      <c r="V25" s="244"/>
      <c r="W25" s="244"/>
      <c r="X25" s="244"/>
      <c r="Y25" s="244"/>
      <c r="Z25" s="56"/>
      <c r="AA25" s="88"/>
      <c r="AB25" s="88"/>
      <c r="AC25" s="88"/>
      <c r="AD25" s="88"/>
      <c r="AE25" s="88"/>
      <c r="AF25" s="88"/>
      <c r="AG25" s="88"/>
      <c r="AH25" s="88"/>
    </row>
    <row r="26" spans="1:34" x14ac:dyDescent="0.3">
      <c r="A26" s="3" t="s">
        <v>216</v>
      </c>
      <c r="B26" s="3">
        <v>23</v>
      </c>
      <c r="C26" s="3" t="s">
        <v>28</v>
      </c>
      <c r="D26" s="11">
        <v>23</v>
      </c>
      <c r="E26" s="249"/>
      <c r="F26" s="6">
        <f t="shared" si="8"/>
        <v>1017</v>
      </c>
      <c r="G26" s="6">
        <f>COUNT(N26,O26,P26,Q26,R26,#REF!,T26,V26,X26,AA26,AC26, AE26, AG26)</f>
        <v>5</v>
      </c>
      <c r="H26" s="7">
        <f t="shared" si="9"/>
        <v>203.4</v>
      </c>
      <c r="I26" s="270"/>
      <c r="J26" s="270"/>
      <c r="K26" s="52">
        <f t="shared" si="10"/>
        <v>216</v>
      </c>
      <c r="L26" s="90">
        <f t="shared" si="11"/>
        <v>604</v>
      </c>
      <c r="M26" s="157"/>
      <c r="N26" s="123">
        <v>184</v>
      </c>
      <c r="O26" s="123">
        <v>204</v>
      </c>
      <c r="P26" s="122">
        <v>216</v>
      </c>
      <c r="Q26" s="123">
        <v>200</v>
      </c>
      <c r="R26" s="123">
        <v>213</v>
      </c>
      <c r="S26" s="10">
        <f t="shared" si="12"/>
        <v>1017</v>
      </c>
      <c r="T26" s="244"/>
      <c r="U26" s="244"/>
      <c r="V26" s="244"/>
      <c r="W26" s="244"/>
      <c r="X26" s="244"/>
      <c r="Y26" s="244"/>
      <c r="Z26" s="56"/>
      <c r="AA26" s="88"/>
      <c r="AB26" s="88"/>
      <c r="AC26" s="88"/>
      <c r="AD26" s="88"/>
      <c r="AE26" s="88"/>
      <c r="AF26" s="88"/>
      <c r="AG26" s="88"/>
      <c r="AH26" s="88"/>
    </row>
    <row r="27" spans="1:34" x14ac:dyDescent="0.3">
      <c r="A27" s="3" t="s">
        <v>242</v>
      </c>
      <c r="B27" s="3">
        <v>23</v>
      </c>
      <c r="C27" s="3" t="s">
        <v>28</v>
      </c>
      <c r="D27" s="11">
        <v>24</v>
      </c>
      <c r="E27" s="249"/>
      <c r="F27" s="6">
        <f t="shared" si="8"/>
        <v>1013</v>
      </c>
      <c r="G27" s="6">
        <f>COUNT(N27,O27,P27,Q27,R27,#REF!,T27,V27,X27,AA27,AC27, AE27, AG27)</f>
        <v>5</v>
      </c>
      <c r="H27" s="7">
        <f t="shared" si="9"/>
        <v>202.6</v>
      </c>
      <c r="I27" s="270"/>
      <c r="J27" s="270"/>
      <c r="K27" s="52">
        <f t="shared" si="10"/>
        <v>240</v>
      </c>
      <c r="L27" s="90">
        <f t="shared" si="11"/>
        <v>539</v>
      </c>
      <c r="M27" s="157"/>
      <c r="N27" s="123">
        <v>187</v>
      </c>
      <c r="O27" s="123">
        <v>194</v>
      </c>
      <c r="P27" s="122">
        <v>158</v>
      </c>
      <c r="Q27" s="123">
        <v>234</v>
      </c>
      <c r="R27" s="123">
        <v>240</v>
      </c>
      <c r="S27" s="10">
        <f t="shared" si="12"/>
        <v>1013</v>
      </c>
      <c r="T27" s="244"/>
      <c r="U27" s="244"/>
      <c r="V27" s="244"/>
      <c r="W27" s="244"/>
      <c r="X27" s="244"/>
      <c r="Y27" s="244"/>
      <c r="Z27" s="56"/>
      <c r="AA27" s="88"/>
      <c r="AB27" s="88"/>
      <c r="AC27" s="88"/>
      <c r="AD27" s="88"/>
      <c r="AE27" s="88"/>
      <c r="AF27" s="88"/>
      <c r="AG27" s="88"/>
      <c r="AH27" s="88"/>
    </row>
    <row r="28" spans="1:34" x14ac:dyDescent="0.3">
      <c r="A28" s="3" t="s">
        <v>145</v>
      </c>
      <c r="B28" s="3">
        <v>23</v>
      </c>
      <c r="C28" s="3" t="s">
        <v>28</v>
      </c>
      <c r="D28" s="11">
        <v>25</v>
      </c>
      <c r="E28" s="249"/>
      <c r="F28" s="6">
        <f t="shared" si="8"/>
        <v>1006</v>
      </c>
      <c r="G28" s="6">
        <f>COUNT(N28,O28,P28,Q28,R28,#REF!,T28,V28,X28,AA28,AC28, AE28, AG28)</f>
        <v>5</v>
      </c>
      <c r="H28" s="7">
        <f t="shared" si="9"/>
        <v>201.2</v>
      </c>
      <c r="I28" s="270"/>
      <c r="J28" s="270"/>
      <c r="K28" s="52">
        <f t="shared" si="10"/>
        <v>247</v>
      </c>
      <c r="L28" s="90">
        <f t="shared" si="11"/>
        <v>590</v>
      </c>
      <c r="M28" s="157"/>
      <c r="N28" s="123">
        <v>247</v>
      </c>
      <c r="O28" s="123">
        <v>159</v>
      </c>
      <c r="P28" s="122">
        <v>184</v>
      </c>
      <c r="Q28" s="123">
        <v>202</v>
      </c>
      <c r="R28" s="123">
        <v>214</v>
      </c>
      <c r="S28" s="10">
        <f t="shared" si="12"/>
        <v>1006</v>
      </c>
      <c r="T28" s="244"/>
      <c r="U28" s="244"/>
      <c r="V28" s="244"/>
      <c r="W28" s="244"/>
      <c r="X28" s="244"/>
      <c r="Y28" s="244"/>
      <c r="Z28" s="56"/>
      <c r="AA28" s="88"/>
      <c r="AB28" s="88"/>
      <c r="AC28" s="88"/>
      <c r="AD28" s="88"/>
      <c r="AE28" s="88"/>
      <c r="AF28" s="88"/>
      <c r="AG28" s="88"/>
      <c r="AH28" s="88"/>
    </row>
    <row r="29" spans="1:34" x14ac:dyDescent="0.3">
      <c r="A29" s="3" t="s">
        <v>129</v>
      </c>
      <c r="B29" s="3">
        <v>23</v>
      </c>
      <c r="C29" s="3" t="s">
        <v>28</v>
      </c>
      <c r="D29" s="11">
        <v>26</v>
      </c>
      <c r="E29" s="249"/>
      <c r="F29" s="6">
        <f t="shared" si="8"/>
        <v>1005</v>
      </c>
      <c r="G29" s="6">
        <f>COUNT(N29,O29,P29,Q29,R29,#REF!,T29,V29,X29,AA29,AC29, AE29, AG29)</f>
        <v>5</v>
      </c>
      <c r="H29" s="7">
        <f t="shared" si="9"/>
        <v>201</v>
      </c>
      <c r="I29" s="270"/>
      <c r="J29" s="270"/>
      <c r="K29" s="52">
        <f t="shared" si="10"/>
        <v>248</v>
      </c>
      <c r="L29" s="90">
        <f t="shared" si="11"/>
        <v>613</v>
      </c>
      <c r="M29" s="157"/>
      <c r="N29" s="123">
        <v>203</v>
      </c>
      <c r="O29" s="123">
        <v>162</v>
      </c>
      <c r="P29" s="122">
        <v>248</v>
      </c>
      <c r="Q29" s="123">
        <v>171</v>
      </c>
      <c r="R29" s="123">
        <v>221</v>
      </c>
      <c r="S29" s="10">
        <f t="shared" si="12"/>
        <v>1005</v>
      </c>
      <c r="T29" s="244"/>
      <c r="U29" s="244"/>
      <c r="V29" s="244"/>
      <c r="W29" s="244"/>
      <c r="X29" s="244"/>
      <c r="Y29" s="244"/>
      <c r="Z29" s="56"/>
      <c r="AA29" s="88"/>
      <c r="AB29" s="88"/>
      <c r="AC29" s="88"/>
      <c r="AD29" s="88"/>
      <c r="AE29" s="88"/>
      <c r="AF29" s="88"/>
      <c r="AG29" s="88"/>
      <c r="AH29" s="88"/>
    </row>
    <row r="30" spans="1:34" x14ac:dyDescent="0.3">
      <c r="A30" s="3" t="s">
        <v>132</v>
      </c>
      <c r="B30" s="3">
        <v>23</v>
      </c>
      <c r="C30" s="3" t="s">
        <v>28</v>
      </c>
      <c r="D30" s="11">
        <v>27</v>
      </c>
      <c r="E30" s="249"/>
      <c r="F30" s="6">
        <f t="shared" si="8"/>
        <v>1000</v>
      </c>
      <c r="G30" s="6">
        <f>COUNT(N30,O30,P30,Q30,R30,#REF!,T30,V30,X30,AA30,AC30, AE30, AG30)</f>
        <v>5</v>
      </c>
      <c r="H30" s="7">
        <f t="shared" si="9"/>
        <v>200</v>
      </c>
      <c r="I30" s="270"/>
      <c r="J30" s="270"/>
      <c r="K30" s="52">
        <f t="shared" si="10"/>
        <v>216</v>
      </c>
      <c r="L30" s="90">
        <f t="shared" si="11"/>
        <v>602</v>
      </c>
      <c r="M30" s="157"/>
      <c r="N30" s="123">
        <v>190</v>
      </c>
      <c r="O30" s="123">
        <v>196</v>
      </c>
      <c r="P30" s="122">
        <v>216</v>
      </c>
      <c r="Q30" s="123">
        <v>184</v>
      </c>
      <c r="R30" s="123">
        <v>214</v>
      </c>
      <c r="S30" s="10">
        <f t="shared" si="12"/>
        <v>1000</v>
      </c>
      <c r="T30" s="244"/>
      <c r="U30" s="244"/>
      <c r="V30" s="244"/>
      <c r="W30" s="244"/>
      <c r="X30" s="244"/>
      <c r="Y30" s="244"/>
      <c r="Z30" s="56"/>
      <c r="AA30" s="88"/>
      <c r="AB30" s="88"/>
      <c r="AC30" s="88"/>
      <c r="AD30" s="88"/>
      <c r="AE30" s="88"/>
      <c r="AF30" s="88"/>
      <c r="AG30" s="88"/>
      <c r="AH30" s="88"/>
    </row>
    <row r="31" spans="1:34" x14ac:dyDescent="0.3">
      <c r="A31" s="3" t="s">
        <v>713</v>
      </c>
      <c r="B31" s="3">
        <v>23</v>
      </c>
      <c r="C31" s="3" t="s">
        <v>28</v>
      </c>
      <c r="D31" s="11">
        <v>28</v>
      </c>
      <c r="E31" s="249"/>
      <c r="F31" s="6">
        <f t="shared" si="8"/>
        <v>996</v>
      </c>
      <c r="G31" s="6">
        <f>COUNT(N31,O31,P31,Q31,R31,#REF!,T31,V31,X31,AA31,AC31, AE31, AG31)</f>
        <v>5</v>
      </c>
      <c r="H31" s="7">
        <f t="shared" si="9"/>
        <v>199.2</v>
      </c>
      <c r="I31" s="270"/>
      <c r="J31" s="270"/>
      <c r="K31" s="52">
        <f t="shared" si="10"/>
        <v>222</v>
      </c>
      <c r="L31" s="90">
        <f t="shared" si="11"/>
        <v>600</v>
      </c>
      <c r="M31" s="157"/>
      <c r="N31" s="123">
        <v>191</v>
      </c>
      <c r="O31" s="123">
        <v>222</v>
      </c>
      <c r="P31" s="122">
        <v>187</v>
      </c>
      <c r="Q31" s="123">
        <v>191</v>
      </c>
      <c r="R31" s="123">
        <v>205</v>
      </c>
      <c r="S31" s="10">
        <f t="shared" si="12"/>
        <v>996</v>
      </c>
      <c r="T31" s="244"/>
      <c r="U31" s="244"/>
      <c r="V31" s="244"/>
      <c r="W31" s="244"/>
      <c r="X31" s="244"/>
      <c r="Y31" s="244"/>
      <c r="Z31" s="56"/>
      <c r="AA31" s="88"/>
      <c r="AB31" s="88"/>
      <c r="AC31" s="88"/>
      <c r="AD31" s="88"/>
      <c r="AE31" s="88"/>
      <c r="AF31" s="88"/>
      <c r="AG31" s="88"/>
      <c r="AH31" s="88"/>
    </row>
    <row r="32" spans="1:34" x14ac:dyDescent="0.3">
      <c r="A32" s="3" t="s">
        <v>109</v>
      </c>
      <c r="B32" s="3">
        <v>23</v>
      </c>
      <c r="C32" s="3" t="s">
        <v>28</v>
      </c>
      <c r="D32" s="11">
        <v>29</v>
      </c>
      <c r="E32" s="249"/>
      <c r="F32" s="6">
        <f t="shared" si="8"/>
        <v>994</v>
      </c>
      <c r="G32" s="6">
        <f>COUNT(N32,O32,P32,Q32,R32,#REF!,T32,V32,X32,AA32,AC32, AE32, AG32)</f>
        <v>5</v>
      </c>
      <c r="H32" s="7">
        <f t="shared" si="9"/>
        <v>198.8</v>
      </c>
      <c r="I32" s="270"/>
      <c r="J32" s="270"/>
      <c r="K32" s="52">
        <f t="shared" si="10"/>
        <v>215</v>
      </c>
      <c r="L32" s="90">
        <f t="shared" si="11"/>
        <v>565</v>
      </c>
      <c r="M32" s="157"/>
      <c r="N32" s="123">
        <v>195</v>
      </c>
      <c r="O32" s="123">
        <v>186</v>
      </c>
      <c r="P32" s="122">
        <v>184</v>
      </c>
      <c r="Q32" s="123">
        <v>215</v>
      </c>
      <c r="R32" s="123">
        <v>214</v>
      </c>
      <c r="S32" s="10">
        <f t="shared" si="12"/>
        <v>994</v>
      </c>
      <c r="T32" s="88"/>
      <c r="U32" s="88"/>
      <c r="V32" s="88"/>
      <c r="W32" s="88"/>
      <c r="X32" s="88"/>
      <c r="Y32" s="88"/>
      <c r="AA32" s="88"/>
      <c r="AB32" s="88"/>
      <c r="AC32" s="88"/>
      <c r="AD32" s="88"/>
      <c r="AE32" s="88"/>
      <c r="AF32" s="88"/>
      <c r="AG32" s="88"/>
      <c r="AH32" s="88"/>
    </row>
    <row r="33" spans="1:34" x14ac:dyDescent="0.3">
      <c r="A33" s="3" t="s">
        <v>219</v>
      </c>
      <c r="B33" s="3">
        <v>23</v>
      </c>
      <c r="C33" s="3" t="s">
        <v>28</v>
      </c>
      <c r="D33" s="11">
        <v>30</v>
      </c>
      <c r="E33" s="249"/>
      <c r="F33" s="6">
        <f t="shared" si="8"/>
        <v>978</v>
      </c>
      <c r="G33" s="6">
        <f>COUNT(N33,O33,P33,Q33,R33,#REF!,T33,V33,X33,AA33,AC33, AE33, AG33)</f>
        <v>5</v>
      </c>
      <c r="H33" s="7">
        <f t="shared" si="9"/>
        <v>195.6</v>
      </c>
      <c r="I33" s="270"/>
      <c r="J33" s="270"/>
      <c r="K33" s="52">
        <f t="shared" si="10"/>
        <v>218</v>
      </c>
      <c r="L33" s="90">
        <f t="shared" si="11"/>
        <v>585</v>
      </c>
      <c r="M33" s="157"/>
      <c r="N33" s="123">
        <v>184</v>
      </c>
      <c r="O33" s="123">
        <v>218</v>
      </c>
      <c r="P33" s="122">
        <v>183</v>
      </c>
      <c r="Q33" s="123">
        <v>177</v>
      </c>
      <c r="R33" s="123">
        <v>216</v>
      </c>
      <c r="S33" s="10">
        <f t="shared" si="12"/>
        <v>978</v>
      </c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</row>
    <row r="34" spans="1:34" x14ac:dyDescent="0.3">
      <c r="A34" s="3" t="s">
        <v>280</v>
      </c>
      <c r="B34" s="3">
        <v>23</v>
      </c>
      <c r="C34" s="3" t="s">
        <v>28</v>
      </c>
      <c r="D34" s="11">
        <v>31</v>
      </c>
      <c r="E34" s="249"/>
      <c r="F34" s="6">
        <f t="shared" si="8"/>
        <v>975</v>
      </c>
      <c r="G34" s="6">
        <f>COUNT(N34,O34,P34,Q34,R34,#REF!,T34,V34,X34,AA34,AC34, AE34, AG34)</f>
        <v>5</v>
      </c>
      <c r="H34" s="7">
        <f t="shared" si="9"/>
        <v>195</v>
      </c>
      <c r="I34" s="270"/>
      <c r="J34" s="270"/>
      <c r="K34" s="52">
        <f t="shared" si="10"/>
        <v>232</v>
      </c>
      <c r="L34" s="90">
        <f t="shared" si="11"/>
        <v>533</v>
      </c>
      <c r="M34" s="157"/>
      <c r="N34" s="123">
        <v>179</v>
      </c>
      <c r="O34" s="123">
        <v>157</v>
      </c>
      <c r="P34" s="122">
        <v>197</v>
      </c>
      <c r="Q34" s="123">
        <v>232</v>
      </c>
      <c r="R34" s="123">
        <v>210</v>
      </c>
      <c r="S34" s="10">
        <f t="shared" si="12"/>
        <v>975</v>
      </c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</row>
    <row r="35" spans="1:34" x14ac:dyDescent="0.3">
      <c r="A35" s="3" t="s">
        <v>125</v>
      </c>
      <c r="B35" s="3">
        <v>23</v>
      </c>
      <c r="C35" s="3" t="s">
        <v>28</v>
      </c>
      <c r="D35" s="11">
        <v>32</v>
      </c>
      <c r="E35" s="249"/>
      <c r="F35" s="6">
        <f t="shared" si="8"/>
        <v>971</v>
      </c>
      <c r="G35" s="6">
        <f>COUNT(N35,O35,P35,Q35,R35,#REF!,T35,V35,X35,AA35,AC35, AE35, AG35)</f>
        <v>5</v>
      </c>
      <c r="H35" s="7">
        <f t="shared" si="9"/>
        <v>194.2</v>
      </c>
      <c r="I35" s="270"/>
      <c r="J35" s="270"/>
      <c r="K35" s="52">
        <f t="shared" si="10"/>
        <v>213</v>
      </c>
      <c r="L35" s="90">
        <f t="shared" si="11"/>
        <v>612</v>
      </c>
      <c r="M35" s="157"/>
      <c r="N35" s="123">
        <v>205</v>
      </c>
      <c r="O35" s="123">
        <v>194</v>
      </c>
      <c r="P35" s="122">
        <v>213</v>
      </c>
      <c r="Q35" s="123">
        <v>179</v>
      </c>
      <c r="R35" s="123">
        <v>180</v>
      </c>
      <c r="S35" s="10">
        <f t="shared" si="12"/>
        <v>971</v>
      </c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</row>
    <row r="36" spans="1:34" x14ac:dyDescent="0.3">
      <c r="A36" s="3" t="s">
        <v>515</v>
      </c>
      <c r="B36" s="3">
        <v>23</v>
      </c>
      <c r="C36" s="3" t="s">
        <v>28</v>
      </c>
      <c r="D36" s="11">
        <v>33</v>
      </c>
      <c r="E36" s="249"/>
      <c r="F36" s="6">
        <f t="shared" si="8"/>
        <v>970</v>
      </c>
      <c r="G36" s="6">
        <f>COUNT(N36,O36,P36,Q36,R36,#REF!,T36,V36,X36,AA36,AC36, AE36, AG36)</f>
        <v>5</v>
      </c>
      <c r="H36" s="7">
        <f t="shared" si="9"/>
        <v>194</v>
      </c>
      <c r="I36" s="270"/>
      <c r="J36" s="270"/>
      <c r="K36" s="52">
        <f t="shared" si="10"/>
        <v>246</v>
      </c>
      <c r="L36" s="90">
        <f t="shared" si="11"/>
        <v>589</v>
      </c>
      <c r="M36" s="157"/>
      <c r="N36" s="123">
        <v>246</v>
      </c>
      <c r="O36" s="123">
        <v>175</v>
      </c>
      <c r="P36" s="122">
        <v>168</v>
      </c>
      <c r="Q36" s="123">
        <v>196</v>
      </c>
      <c r="R36" s="123">
        <v>185</v>
      </c>
      <c r="S36" s="10">
        <f t="shared" si="12"/>
        <v>970</v>
      </c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x14ac:dyDescent="0.3">
      <c r="A37" s="3" t="s">
        <v>266</v>
      </c>
      <c r="B37" s="3">
        <v>23</v>
      </c>
      <c r="C37" s="3" t="s">
        <v>28</v>
      </c>
      <c r="D37" s="11">
        <v>34</v>
      </c>
      <c r="E37" s="249"/>
      <c r="F37" s="6">
        <f t="shared" si="8"/>
        <v>969</v>
      </c>
      <c r="G37" s="6">
        <f>COUNT(N37,O37,P37,Q37,R37,#REF!,T37,V37,X37,AA37,AC37, AE37, AG37)</f>
        <v>5</v>
      </c>
      <c r="H37" s="7">
        <f t="shared" si="9"/>
        <v>193.8</v>
      </c>
      <c r="I37" s="270"/>
      <c r="J37" s="270"/>
      <c r="K37" s="52">
        <f t="shared" si="10"/>
        <v>213</v>
      </c>
      <c r="L37" s="90">
        <f t="shared" si="11"/>
        <v>600</v>
      </c>
      <c r="M37" s="157"/>
      <c r="N37" s="123">
        <v>202</v>
      </c>
      <c r="O37" s="123">
        <v>213</v>
      </c>
      <c r="P37" s="122">
        <v>185</v>
      </c>
      <c r="Q37" s="123">
        <v>179</v>
      </c>
      <c r="R37" s="123">
        <v>190</v>
      </c>
      <c r="S37" s="10">
        <f t="shared" si="12"/>
        <v>969</v>
      </c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</row>
    <row r="38" spans="1:34" x14ac:dyDescent="0.3">
      <c r="A38" s="3" t="s">
        <v>206</v>
      </c>
      <c r="B38" s="3">
        <v>23</v>
      </c>
      <c r="C38" s="3" t="s">
        <v>28</v>
      </c>
      <c r="D38" s="11">
        <v>35</v>
      </c>
      <c r="E38" s="249"/>
      <c r="F38" s="6">
        <f t="shared" si="8"/>
        <v>965</v>
      </c>
      <c r="G38" s="6">
        <f>COUNT(N38,O38,P38,Q38,R38,#REF!,T38,V38,X38,AA38,AC38, AE38, AG38)</f>
        <v>5</v>
      </c>
      <c r="H38" s="7">
        <f t="shared" si="9"/>
        <v>193</v>
      </c>
      <c r="I38" s="270"/>
      <c r="J38" s="270"/>
      <c r="K38" s="52">
        <f t="shared" si="10"/>
        <v>214</v>
      </c>
      <c r="L38" s="90">
        <f t="shared" si="11"/>
        <v>583</v>
      </c>
      <c r="M38" s="157"/>
      <c r="N38" s="123">
        <v>214</v>
      </c>
      <c r="O38" s="123">
        <v>172</v>
      </c>
      <c r="P38" s="122">
        <v>197</v>
      </c>
      <c r="Q38" s="123">
        <v>189</v>
      </c>
      <c r="R38" s="123">
        <v>193</v>
      </c>
      <c r="S38" s="10">
        <f t="shared" si="12"/>
        <v>965</v>
      </c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</row>
    <row r="39" spans="1:34" x14ac:dyDescent="0.3">
      <c r="A39" s="3" t="s">
        <v>210</v>
      </c>
      <c r="B39" s="3">
        <v>23</v>
      </c>
      <c r="C39" s="3" t="s">
        <v>28</v>
      </c>
      <c r="D39" s="11">
        <v>36</v>
      </c>
      <c r="E39" s="249"/>
      <c r="F39" s="6">
        <f t="shared" si="8"/>
        <v>950</v>
      </c>
      <c r="G39" s="6">
        <f>COUNT(N39,O39,P39,Q39,R39,#REF!,T39,V39,X39,AA39,AC39, AE39, AG39)</f>
        <v>5</v>
      </c>
      <c r="H39" s="7">
        <f t="shared" si="9"/>
        <v>190</v>
      </c>
      <c r="I39" s="270"/>
      <c r="J39" s="270"/>
      <c r="K39" s="52">
        <f t="shared" si="10"/>
        <v>214</v>
      </c>
      <c r="L39" s="90">
        <f t="shared" si="11"/>
        <v>603</v>
      </c>
      <c r="M39" s="157"/>
      <c r="N39" s="123">
        <v>210</v>
      </c>
      <c r="O39" s="123">
        <v>214</v>
      </c>
      <c r="P39" s="122">
        <v>179</v>
      </c>
      <c r="Q39" s="123">
        <v>178</v>
      </c>
      <c r="R39" s="123">
        <v>169</v>
      </c>
      <c r="S39" s="10">
        <f t="shared" si="12"/>
        <v>950</v>
      </c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</row>
    <row r="40" spans="1:34" x14ac:dyDescent="0.3">
      <c r="A40" s="3" t="s">
        <v>133</v>
      </c>
      <c r="B40" s="3">
        <v>23</v>
      </c>
      <c r="C40" s="3" t="s">
        <v>28</v>
      </c>
      <c r="D40" s="11">
        <v>37</v>
      </c>
      <c r="E40" s="249"/>
      <c r="F40" s="6">
        <f t="shared" si="8"/>
        <v>948</v>
      </c>
      <c r="G40" s="6">
        <f>COUNT(N40,O40,P40,Q40,R40,#REF!,T40,V40,X40,AA40,AC40, AE40, AG40)</f>
        <v>5</v>
      </c>
      <c r="H40" s="7">
        <f t="shared" si="9"/>
        <v>189.6</v>
      </c>
      <c r="I40" s="270"/>
      <c r="J40" s="270"/>
      <c r="K40" s="52">
        <f t="shared" si="10"/>
        <v>205</v>
      </c>
      <c r="L40" s="90">
        <f t="shared" si="11"/>
        <v>558</v>
      </c>
      <c r="M40" s="157"/>
      <c r="N40" s="123">
        <v>169</v>
      </c>
      <c r="O40" s="123">
        <v>186</v>
      </c>
      <c r="P40" s="122">
        <v>203</v>
      </c>
      <c r="Q40" s="123">
        <v>185</v>
      </c>
      <c r="R40" s="123">
        <v>205</v>
      </c>
      <c r="S40" s="10">
        <f t="shared" si="12"/>
        <v>948</v>
      </c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</row>
    <row r="41" spans="1:34" x14ac:dyDescent="0.3">
      <c r="A41" s="3" t="s">
        <v>367</v>
      </c>
      <c r="B41" s="3">
        <v>23</v>
      </c>
      <c r="C41" s="3" t="s">
        <v>28</v>
      </c>
      <c r="D41" s="11">
        <v>38</v>
      </c>
      <c r="E41" s="249"/>
      <c r="F41" s="6">
        <f t="shared" si="8"/>
        <v>941</v>
      </c>
      <c r="G41" s="6">
        <f>COUNT(N41,O41,P41,Q41,R41,#REF!,T41,V41,X41,AA41,AC41, AE41, AG41)</f>
        <v>5</v>
      </c>
      <c r="H41" s="7">
        <f t="shared" si="9"/>
        <v>188.2</v>
      </c>
      <c r="I41" s="270"/>
      <c r="J41" s="270"/>
      <c r="K41" s="52">
        <f t="shared" si="10"/>
        <v>227</v>
      </c>
      <c r="L41" s="90">
        <f t="shared" si="11"/>
        <v>527</v>
      </c>
      <c r="M41" s="157"/>
      <c r="N41" s="123">
        <v>159</v>
      </c>
      <c r="O41" s="123">
        <v>180</v>
      </c>
      <c r="P41" s="122">
        <v>188</v>
      </c>
      <c r="Q41" s="123">
        <v>187</v>
      </c>
      <c r="R41" s="123">
        <v>227</v>
      </c>
      <c r="S41" s="10">
        <f t="shared" si="12"/>
        <v>941</v>
      </c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</row>
    <row r="42" spans="1:34" x14ac:dyDescent="0.3">
      <c r="A42" s="3" t="s">
        <v>789</v>
      </c>
      <c r="B42" s="3">
        <v>23</v>
      </c>
      <c r="C42" s="3" t="s">
        <v>28</v>
      </c>
      <c r="D42" s="11">
        <v>39</v>
      </c>
      <c r="E42" s="249"/>
      <c r="F42" s="6">
        <f t="shared" si="8"/>
        <v>937</v>
      </c>
      <c r="G42" s="6">
        <f>COUNT(N42,O42,P42,Q42,R42,#REF!,T42,V42,X42,AA42,AC42, AE42, AG42)</f>
        <v>5</v>
      </c>
      <c r="H42" s="7">
        <f t="shared" si="9"/>
        <v>187.4</v>
      </c>
      <c r="I42" s="270"/>
      <c r="J42" s="270"/>
      <c r="K42" s="52">
        <f t="shared" si="10"/>
        <v>213</v>
      </c>
      <c r="L42" s="90">
        <f t="shared" si="11"/>
        <v>575</v>
      </c>
      <c r="M42" s="157"/>
      <c r="N42" s="123">
        <v>213</v>
      </c>
      <c r="O42" s="123">
        <v>157</v>
      </c>
      <c r="P42" s="122">
        <v>205</v>
      </c>
      <c r="Q42" s="123">
        <v>183</v>
      </c>
      <c r="R42" s="123">
        <v>179</v>
      </c>
      <c r="S42" s="10">
        <f t="shared" si="12"/>
        <v>937</v>
      </c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</row>
    <row r="43" spans="1:34" x14ac:dyDescent="0.3">
      <c r="A43" s="3" t="s">
        <v>202</v>
      </c>
      <c r="B43" s="3">
        <v>23</v>
      </c>
      <c r="C43" s="3" t="s">
        <v>28</v>
      </c>
      <c r="D43" s="11">
        <v>40</v>
      </c>
      <c r="E43" s="249"/>
      <c r="F43" s="6">
        <f t="shared" si="8"/>
        <v>928</v>
      </c>
      <c r="G43" s="6">
        <f>COUNT(N43,O43,P43,Q43,R43,#REF!,T43,V43,X43,AA43,AC43, AE43, AG43)</f>
        <v>5</v>
      </c>
      <c r="H43" s="7">
        <f t="shared" si="9"/>
        <v>185.6</v>
      </c>
      <c r="I43" s="270"/>
      <c r="J43" s="270"/>
      <c r="K43" s="52">
        <f t="shared" si="10"/>
        <v>222</v>
      </c>
      <c r="L43" s="90">
        <f t="shared" si="11"/>
        <v>582</v>
      </c>
      <c r="M43" s="157"/>
      <c r="N43" s="123">
        <v>181</v>
      </c>
      <c r="O43" s="123">
        <v>179</v>
      </c>
      <c r="P43" s="122">
        <v>222</v>
      </c>
      <c r="Q43" s="123">
        <v>187</v>
      </c>
      <c r="R43" s="123">
        <v>159</v>
      </c>
      <c r="S43" s="10">
        <f t="shared" si="12"/>
        <v>928</v>
      </c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</row>
    <row r="44" spans="1:34" x14ac:dyDescent="0.3">
      <c r="A44" s="3" t="s">
        <v>196</v>
      </c>
      <c r="B44" s="3">
        <v>23</v>
      </c>
      <c r="C44" s="3" t="s">
        <v>28</v>
      </c>
      <c r="D44" s="11">
        <v>41</v>
      </c>
      <c r="E44" s="249"/>
      <c r="F44" s="6">
        <f t="shared" si="8"/>
        <v>925</v>
      </c>
      <c r="G44" s="6">
        <f>COUNT(N44,O44,P44,Q44,R44,#REF!,T44,V44,X44,AA44,AC44, AE44, AG44)</f>
        <v>5</v>
      </c>
      <c r="H44" s="7">
        <f t="shared" si="9"/>
        <v>185</v>
      </c>
      <c r="I44" s="270"/>
      <c r="J44" s="270"/>
      <c r="K44" s="52">
        <f t="shared" si="10"/>
        <v>202</v>
      </c>
      <c r="L44" s="90">
        <f t="shared" si="11"/>
        <v>550</v>
      </c>
      <c r="M44" s="157"/>
      <c r="N44" s="123">
        <v>176</v>
      </c>
      <c r="O44" s="123">
        <v>179</v>
      </c>
      <c r="P44" s="122">
        <v>195</v>
      </c>
      <c r="Q44" s="123">
        <v>202</v>
      </c>
      <c r="R44" s="123">
        <v>173</v>
      </c>
      <c r="S44" s="10">
        <f t="shared" si="12"/>
        <v>925</v>
      </c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</row>
    <row r="45" spans="1:34" x14ac:dyDescent="0.3">
      <c r="A45" s="3" t="s">
        <v>209</v>
      </c>
      <c r="B45" s="3">
        <v>23</v>
      </c>
      <c r="C45" s="3" t="s">
        <v>28</v>
      </c>
      <c r="D45" s="11">
        <v>42</v>
      </c>
      <c r="E45" s="249"/>
      <c r="F45" s="6">
        <f t="shared" si="8"/>
        <v>922</v>
      </c>
      <c r="G45" s="6">
        <f>COUNT(N45,O45,P45,Q45,R45,#REF!,T45,V45,X45,AA45,AC45, AE45, AG45)</f>
        <v>5</v>
      </c>
      <c r="H45" s="7">
        <f t="shared" si="9"/>
        <v>184.4</v>
      </c>
      <c r="I45" s="270"/>
      <c r="J45" s="270"/>
      <c r="K45" s="52">
        <f t="shared" si="10"/>
        <v>211</v>
      </c>
      <c r="L45" s="90">
        <f t="shared" si="11"/>
        <v>593</v>
      </c>
      <c r="M45" s="157"/>
      <c r="N45" s="123">
        <v>208</v>
      </c>
      <c r="O45" s="123">
        <v>211</v>
      </c>
      <c r="P45" s="122">
        <v>174</v>
      </c>
      <c r="Q45" s="123">
        <v>159</v>
      </c>
      <c r="R45" s="123">
        <v>170</v>
      </c>
      <c r="S45" s="10">
        <f t="shared" si="12"/>
        <v>922</v>
      </c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</row>
    <row r="46" spans="1:34" x14ac:dyDescent="0.3">
      <c r="A46" s="3" t="s">
        <v>191</v>
      </c>
      <c r="B46" s="3">
        <v>23</v>
      </c>
      <c r="C46" s="3" t="s">
        <v>28</v>
      </c>
      <c r="D46" s="11">
        <v>43</v>
      </c>
      <c r="E46" s="249"/>
      <c r="F46" s="6">
        <f>SUM(N46:R46)+T46+V46+X46+AA46+AC46+AE46+AG46</f>
        <v>919</v>
      </c>
      <c r="G46" s="6">
        <f>COUNT(N46,O46,P46,Q46,R46,#REF!,T46,V46,X46,AA46,AC46, AE46, AG46)</f>
        <v>5</v>
      </c>
      <c r="H46" s="7">
        <f t="shared" ref="H46:H51" si="13">F46/G46</f>
        <v>183.8</v>
      </c>
      <c r="I46" s="270"/>
      <c r="J46" s="270"/>
      <c r="K46" s="52">
        <f t="shared" ref="K46:K51" si="14">MAX(N46,O46,P46,Q46,R46,T46,V46,X46,AA46,AC46,AE46,AG46)</f>
        <v>226</v>
      </c>
      <c r="L46" s="90">
        <f t="shared" ref="L46:L51" si="15">MAX((SUM(N46:P46)), (SUM(T46,V46,X46)), (SUM(AA46,AC46,AE46)), (SUM(AE46,AH46,AJ46)))</f>
        <v>564</v>
      </c>
      <c r="M46" s="157"/>
      <c r="N46" s="123">
        <v>129</v>
      </c>
      <c r="O46" s="123">
        <v>226</v>
      </c>
      <c r="P46" s="122">
        <v>209</v>
      </c>
      <c r="Q46" s="123">
        <v>189</v>
      </c>
      <c r="R46" s="123">
        <v>166</v>
      </c>
      <c r="S46" s="10">
        <f t="shared" si="12"/>
        <v>919</v>
      </c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</row>
    <row r="47" spans="1:34" x14ac:dyDescent="0.3">
      <c r="A47" s="3" t="s">
        <v>239</v>
      </c>
      <c r="B47" s="3">
        <v>23</v>
      </c>
      <c r="C47" s="3" t="s">
        <v>28</v>
      </c>
      <c r="D47" s="11">
        <v>44</v>
      </c>
      <c r="E47" s="249"/>
      <c r="F47" s="6">
        <f>SUM(N47:R47)+T47+V47+X47+AA47+AC47+AE47+AG47</f>
        <v>898</v>
      </c>
      <c r="G47" s="6">
        <f>COUNT(N47,O47,P47,Q47,R47,#REF!,T47,V47,X47,AA47,AC47, AE47, AG47)</f>
        <v>5</v>
      </c>
      <c r="H47" s="7">
        <f t="shared" si="13"/>
        <v>179.6</v>
      </c>
      <c r="I47" s="270"/>
      <c r="J47" s="270"/>
      <c r="K47" s="52">
        <f t="shared" si="14"/>
        <v>197</v>
      </c>
      <c r="L47" s="90">
        <f t="shared" si="15"/>
        <v>532</v>
      </c>
      <c r="M47" s="157"/>
      <c r="N47" s="123">
        <v>178</v>
      </c>
      <c r="O47" s="123">
        <v>157</v>
      </c>
      <c r="P47" s="122">
        <v>197</v>
      </c>
      <c r="Q47" s="123">
        <v>189</v>
      </c>
      <c r="R47" s="123">
        <v>177</v>
      </c>
      <c r="S47" s="10">
        <f t="shared" si="12"/>
        <v>898</v>
      </c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</row>
    <row r="48" spans="1:34" x14ac:dyDescent="0.3">
      <c r="A48" s="3" t="s">
        <v>274</v>
      </c>
      <c r="B48" s="3">
        <v>23</v>
      </c>
      <c r="C48" s="3" t="s">
        <v>28</v>
      </c>
      <c r="D48" s="11">
        <v>45</v>
      </c>
      <c r="E48" s="249"/>
      <c r="F48" s="6">
        <f>SUM(N47:R47)+T48+V48+X48+AA48+AC48+AE48+AG48</f>
        <v>898</v>
      </c>
      <c r="G48" s="6">
        <f>COUNT(N47,O47,P47,Q47,R47,#REF!,T48,V48,X48,AA48,AC48, AE48, AG48)</f>
        <v>5</v>
      </c>
      <c r="H48" s="7">
        <f t="shared" si="13"/>
        <v>179.6</v>
      </c>
      <c r="I48" s="270"/>
      <c r="J48" s="270"/>
      <c r="K48" s="52">
        <f t="shared" si="14"/>
        <v>188</v>
      </c>
      <c r="L48" s="90">
        <f t="shared" si="15"/>
        <v>516</v>
      </c>
      <c r="M48" s="157"/>
      <c r="N48" s="123">
        <v>167</v>
      </c>
      <c r="O48" s="123">
        <v>161</v>
      </c>
      <c r="P48" s="122">
        <v>188</v>
      </c>
      <c r="Q48" s="123">
        <v>176</v>
      </c>
      <c r="R48" s="123">
        <v>172</v>
      </c>
      <c r="S48" s="10">
        <f>SUM(N47:R47)</f>
        <v>898</v>
      </c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</row>
    <row r="49" spans="1:34" x14ac:dyDescent="0.3">
      <c r="A49" s="3" t="s">
        <v>149</v>
      </c>
      <c r="B49" s="3">
        <v>23</v>
      </c>
      <c r="C49" s="3" t="s">
        <v>28</v>
      </c>
      <c r="D49" s="11">
        <v>46</v>
      </c>
      <c r="E49" s="249"/>
      <c r="F49" s="6">
        <f>SUM(N48:R48)+T49+V49+X49+AA49+AC49+AE49+AG49</f>
        <v>864</v>
      </c>
      <c r="G49" s="6">
        <f>COUNT(N48,O48,P48,Q48,R48,#REF!,T49,V49,X49,AA49,AC49, AE49, AG49)</f>
        <v>5</v>
      </c>
      <c r="H49" s="7">
        <f t="shared" si="13"/>
        <v>172.8</v>
      </c>
      <c r="I49" s="270"/>
      <c r="J49" s="270"/>
      <c r="K49" s="52">
        <f t="shared" si="14"/>
        <v>201</v>
      </c>
      <c r="L49" s="90">
        <f t="shared" si="15"/>
        <v>534</v>
      </c>
      <c r="M49" s="157"/>
      <c r="N49" s="123">
        <v>201</v>
      </c>
      <c r="O49" s="123">
        <v>133</v>
      </c>
      <c r="P49" s="122">
        <v>200</v>
      </c>
      <c r="Q49" s="123">
        <v>164</v>
      </c>
      <c r="R49" s="123">
        <v>132</v>
      </c>
      <c r="S49" s="10">
        <f>SUM(N48:R48)</f>
        <v>864</v>
      </c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</row>
    <row r="50" spans="1:34" x14ac:dyDescent="0.3">
      <c r="A50" s="3" t="s">
        <v>203</v>
      </c>
      <c r="B50" s="3">
        <v>23</v>
      </c>
      <c r="C50" s="3" t="s">
        <v>28</v>
      </c>
      <c r="D50" s="11">
        <v>47</v>
      </c>
      <c r="E50" s="249"/>
      <c r="F50" s="6">
        <f>SUM(N49:R49)+T50+V50+X50+AA50+AC50+AE50+AG50</f>
        <v>830</v>
      </c>
      <c r="G50" s="6">
        <f>COUNT(N49,O49,P49,Q49,R49,#REF!,T50,V50,X50,AA50,AC50, AE50, AG50)</f>
        <v>5</v>
      </c>
      <c r="H50" s="7">
        <f t="shared" si="13"/>
        <v>166</v>
      </c>
      <c r="I50" s="270"/>
      <c r="J50" s="270"/>
      <c r="K50" s="52">
        <f t="shared" si="14"/>
        <v>222</v>
      </c>
      <c r="L50" s="90">
        <f t="shared" si="15"/>
        <v>447</v>
      </c>
      <c r="M50" s="157"/>
      <c r="N50" s="123">
        <v>129</v>
      </c>
      <c r="O50" s="123">
        <v>144</v>
      </c>
      <c r="P50" s="122">
        <v>174</v>
      </c>
      <c r="Q50" s="123">
        <v>137</v>
      </c>
      <c r="R50" s="123">
        <v>222</v>
      </c>
      <c r="S50" s="10">
        <f>SUM(N49:R49)</f>
        <v>830</v>
      </c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</row>
    <row r="51" spans="1:34" x14ac:dyDescent="0.3">
      <c r="A51" s="3" t="s">
        <v>204</v>
      </c>
      <c r="B51" s="3">
        <v>23</v>
      </c>
      <c r="C51" s="3" t="s">
        <v>28</v>
      </c>
      <c r="D51" s="11">
        <v>48</v>
      </c>
      <c r="E51" s="249"/>
      <c r="F51" s="6">
        <f>SUM(N50:R50)+T51+V51+X51+AA51+AC51+AE51+AG51</f>
        <v>806</v>
      </c>
      <c r="G51" s="6">
        <f>COUNT(N50,O50,P50,Q50,R50,#REF!,T51,V51,X51,AA51,AC51, AE51, AG51)</f>
        <v>5</v>
      </c>
      <c r="H51" s="7">
        <f t="shared" si="13"/>
        <v>161.19999999999999</v>
      </c>
      <c r="I51" s="270"/>
      <c r="J51" s="270"/>
      <c r="K51" s="52">
        <f t="shared" si="14"/>
        <v>175</v>
      </c>
      <c r="L51" s="90">
        <f t="shared" si="15"/>
        <v>481</v>
      </c>
      <c r="M51" s="157"/>
      <c r="N51" s="123">
        <v>174</v>
      </c>
      <c r="O51" s="123">
        <v>151</v>
      </c>
      <c r="P51" s="123">
        <v>156</v>
      </c>
      <c r="Q51" s="123">
        <v>175</v>
      </c>
      <c r="R51" s="123">
        <v>148</v>
      </c>
      <c r="S51" s="10">
        <f>SUM(N50:R50)</f>
        <v>806</v>
      </c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</row>
    <row r="52" spans="1:34" x14ac:dyDescent="0.3">
      <c r="A52" s="222"/>
      <c r="B52" s="222"/>
      <c r="C52" s="222"/>
      <c r="D52" s="222"/>
      <c r="E52" s="222"/>
      <c r="F52" s="6">
        <f>SUM(F4:F45)</f>
        <v>56981</v>
      </c>
      <c r="G52" s="6">
        <f>SUM(G4:G45)</f>
        <v>278</v>
      </c>
      <c r="H52" s="7">
        <f t="shared" si="9"/>
        <v>204.96762589928056</v>
      </c>
      <c r="I52" s="222"/>
      <c r="J52" s="222"/>
      <c r="K52" s="222"/>
      <c r="L52" s="222"/>
      <c r="M52" s="222"/>
      <c r="N52" s="222">
        <f>AVERAGE(N4:N51)</f>
        <v>199.1875</v>
      </c>
      <c r="O52" s="509">
        <f t="shared" ref="O52:X52" si="16">AVERAGE(O4:O51)</f>
        <v>193.1875</v>
      </c>
      <c r="P52" s="509">
        <f t="shared" si="16"/>
        <v>209.625</v>
      </c>
      <c r="Q52" s="509">
        <f t="shared" si="16"/>
        <v>198.52083333333334</v>
      </c>
      <c r="R52" s="509">
        <f t="shared" si="16"/>
        <v>203.83333333333334</v>
      </c>
      <c r="S52" s="222"/>
      <c r="T52" s="509">
        <f t="shared" si="16"/>
        <v>199.5</v>
      </c>
      <c r="U52" s="222"/>
      <c r="V52" s="509">
        <f t="shared" si="16"/>
        <v>200.8</v>
      </c>
      <c r="W52" s="222"/>
      <c r="X52" s="509">
        <f t="shared" si="16"/>
        <v>206.15</v>
      </c>
      <c r="Y52" s="222"/>
      <c r="Z52" s="222"/>
      <c r="AA52" s="509">
        <f>AVERAGE(AA4:AA51)</f>
        <v>226</v>
      </c>
      <c r="AB52" s="222"/>
      <c r="AC52" s="509">
        <f>AVERAGE(AC4:AC51)</f>
        <v>235</v>
      </c>
      <c r="AD52" s="222"/>
      <c r="AE52" s="509">
        <f>AVERAGE(AE4:AE51)</f>
        <v>230</v>
      </c>
      <c r="AF52" s="222"/>
      <c r="AG52" s="509">
        <f>AVERAGE(AG4:AG51)</f>
        <v>191</v>
      </c>
      <c r="AH52" s="222"/>
    </row>
    <row r="53" spans="1:34" x14ac:dyDescent="0.3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</row>
    <row r="54" spans="1:34" x14ac:dyDescent="0.3">
      <c r="A54" s="587" t="s">
        <v>64</v>
      </c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7"/>
      <c r="AB54" s="587"/>
      <c r="AC54" s="587"/>
      <c r="AD54" s="587"/>
      <c r="AE54" s="587"/>
      <c r="AF54" s="587"/>
      <c r="AG54" s="587"/>
      <c r="AH54" s="587"/>
    </row>
    <row r="55" spans="1:34" x14ac:dyDescent="0.3">
      <c r="A55" s="590"/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</row>
    <row r="56" spans="1:34" x14ac:dyDescent="0.3">
      <c r="A56" s="10" t="s">
        <v>0</v>
      </c>
      <c r="B56" s="10"/>
      <c r="C56" s="10"/>
      <c r="D56" s="10" t="s">
        <v>2</v>
      </c>
      <c r="E56" s="442">
        <f>SUM(E57:E62)</f>
        <v>610</v>
      </c>
      <c r="F56" s="11" t="s">
        <v>4</v>
      </c>
      <c r="G56" s="10" t="s">
        <v>5</v>
      </c>
      <c r="H56" s="10" t="s">
        <v>6</v>
      </c>
      <c r="I56" s="1" t="s">
        <v>23</v>
      </c>
      <c r="J56" s="1" t="s">
        <v>24</v>
      </c>
      <c r="K56" s="1" t="s">
        <v>25</v>
      </c>
      <c r="L56" s="1" t="s">
        <v>26</v>
      </c>
      <c r="M56" s="10" t="s">
        <v>9</v>
      </c>
      <c r="N56" s="10">
        <v>1</v>
      </c>
      <c r="O56" s="10">
        <v>2</v>
      </c>
      <c r="P56" s="10">
        <v>3</v>
      </c>
      <c r="Q56" s="10">
        <v>4</v>
      </c>
      <c r="R56" s="10">
        <v>5</v>
      </c>
      <c r="S56" s="10" t="s">
        <v>8</v>
      </c>
      <c r="T56" s="10">
        <v>6</v>
      </c>
      <c r="U56" s="10" t="s">
        <v>7</v>
      </c>
      <c r="V56" s="10">
        <v>7</v>
      </c>
      <c r="W56" s="10" t="s">
        <v>7</v>
      </c>
      <c r="X56" s="10">
        <v>8</v>
      </c>
      <c r="Y56" s="10" t="s">
        <v>7</v>
      </c>
      <c r="Z56" s="10" t="s">
        <v>8</v>
      </c>
      <c r="AA56" s="10">
        <v>9</v>
      </c>
      <c r="AB56" s="10"/>
      <c r="AC56" s="10">
        <v>10</v>
      </c>
      <c r="AD56" s="10"/>
      <c r="AE56" s="10">
        <v>11</v>
      </c>
      <c r="AF56" s="10"/>
      <c r="AG56" s="10">
        <v>12</v>
      </c>
      <c r="AH56" s="10"/>
    </row>
    <row r="57" spans="1:34" x14ac:dyDescent="0.3">
      <c r="A57" s="3" t="s">
        <v>320</v>
      </c>
      <c r="B57" s="3">
        <v>23</v>
      </c>
      <c r="C57" s="3" t="s">
        <v>28</v>
      </c>
      <c r="D57" s="10">
        <v>1</v>
      </c>
      <c r="E57" s="477">
        <v>200</v>
      </c>
      <c r="F57" s="11">
        <f t="shared" ref="F57:F72" si="17">SUM(N57:R57)+T57+V57+X57+AA57+AC57+AE57+AG57</f>
        <v>1895</v>
      </c>
      <c r="G57" s="10">
        <f>COUNT(N57,O57,P57,Q57,R57,#REF!,T57,V57,X57,AA57,AC57,AE57,AG57)</f>
        <v>10</v>
      </c>
      <c r="H57" s="15">
        <f t="shared" ref="H57:H72" si="18">F57/G57</f>
        <v>189.5</v>
      </c>
      <c r="I57" s="159">
        <f t="shared" ref="I57:I72" si="19">((SUM(U57+W57+Y57))/30)+(COUNTIFS(AB57,"W")+(COUNTIFS(AD57,"W")+(COUNTIFS(AF57,"W")+(COUNTIFS(AH57,"W")))))</f>
        <v>3.5</v>
      </c>
      <c r="J57" s="159">
        <f t="shared" ref="J57:J72" si="20">(3-(SUM(U57+W57+Y57)/30))+(COUNTIFS(AB57,"L"))+(COUNTIFS(AD57,"L"))+(COUNTIFS(AF57,"L"))+(COUNTIFS(AH57,"L"))</f>
        <v>1.5</v>
      </c>
      <c r="K57" s="52">
        <f t="shared" ref="K57:K72" si="21">MAX(N57,O57,P57,Q57,R57,T57,V57,X57,AA57,AC57,AE57,AG57)</f>
        <v>218</v>
      </c>
      <c r="L57" s="90">
        <f t="shared" ref="L57:L72" si="22">MAX((SUM(N57:P57)), (SUM(T57,V57,X57)), (SUM(AA57,AC57,AE57)), (SUM(AE57,AG57,AC57)))</f>
        <v>596</v>
      </c>
      <c r="M57" s="182">
        <v>29</v>
      </c>
      <c r="N57" s="444">
        <v>173</v>
      </c>
      <c r="O57" s="444">
        <v>186</v>
      </c>
      <c r="P57" s="444">
        <v>206</v>
      </c>
      <c r="Q57" s="444">
        <v>192</v>
      </c>
      <c r="R57" s="444">
        <v>188</v>
      </c>
      <c r="S57" s="10">
        <f t="shared" ref="S57:S72" si="23">SUM(N57:R57)+(M57*5)</f>
        <v>1090</v>
      </c>
      <c r="T57" s="445">
        <v>218</v>
      </c>
      <c r="U57" s="445">
        <v>30</v>
      </c>
      <c r="V57" s="445">
        <v>174</v>
      </c>
      <c r="W57" s="445">
        <v>0</v>
      </c>
      <c r="X57" s="445">
        <v>204</v>
      </c>
      <c r="Y57" s="445">
        <v>15</v>
      </c>
      <c r="Z57" s="10">
        <f t="shared" ref="Z57:Z72" si="24">SUM(S57:Y57)+(M57*3)</f>
        <v>1818</v>
      </c>
      <c r="AA57" s="95"/>
      <c r="AB57" s="95"/>
      <c r="AC57" s="95"/>
      <c r="AD57" s="95"/>
      <c r="AE57" s="90">
        <v>171</v>
      </c>
      <c r="AF57" s="95" t="s">
        <v>23</v>
      </c>
      <c r="AG57" s="90">
        <v>183</v>
      </c>
      <c r="AH57" s="95" t="s">
        <v>23</v>
      </c>
    </row>
    <row r="58" spans="1:34" x14ac:dyDescent="0.3">
      <c r="A58" s="3" t="s">
        <v>748</v>
      </c>
      <c r="B58" s="3">
        <v>23</v>
      </c>
      <c r="C58" s="3" t="s">
        <v>28</v>
      </c>
      <c r="D58" s="10">
        <v>2</v>
      </c>
      <c r="E58" s="481">
        <v>150</v>
      </c>
      <c r="F58" s="11">
        <f t="shared" si="17"/>
        <v>1564</v>
      </c>
      <c r="G58" s="10">
        <f>COUNT(N58,O58,P58,Q58,R58,#REF!,T58,V58,X58,AA58,AC58,AE58,AG58)</f>
        <v>9</v>
      </c>
      <c r="H58" s="15">
        <f t="shared" si="18"/>
        <v>173.77777777777777</v>
      </c>
      <c r="I58" s="159">
        <f t="shared" si="19"/>
        <v>2.5</v>
      </c>
      <c r="J58" s="159">
        <f t="shared" si="20"/>
        <v>1.5</v>
      </c>
      <c r="K58" s="52">
        <f t="shared" si="21"/>
        <v>213</v>
      </c>
      <c r="L58" s="90">
        <f t="shared" si="22"/>
        <v>566</v>
      </c>
      <c r="M58" s="182">
        <v>51</v>
      </c>
      <c r="N58" s="445">
        <v>148</v>
      </c>
      <c r="O58" s="445">
        <v>157</v>
      </c>
      <c r="P58" s="445">
        <v>203</v>
      </c>
      <c r="Q58" s="445">
        <v>152</v>
      </c>
      <c r="R58" s="445">
        <v>181</v>
      </c>
      <c r="S58" s="10">
        <f t="shared" si="23"/>
        <v>1096</v>
      </c>
      <c r="T58" s="444">
        <v>213</v>
      </c>
      <c r="U58" s="444">
        <v>30</v>
      </c>
      <c r="V58" s="444">
        <v>171</v>
      </c>
      <c r="W58" s="444">
        <v>30</v>
      </c>
      <c r="X58" s="444">
        <v>182</v>
      </c>
      <c r="Y58" s="444">
        <v>15</v>
      </c>
      <c r="Z58" s="10">
        <f t="shared" si="24"/>
        <v>1890</v>
      </c>
      <c r="AA58" s="95"/>
      <c r="AB58" s="95"/>
      <c r="AC58" s="95"/>
      <c r="AD58" s="95"/>
      <c r="AE58" s="90"/>
      <c r="AF58" s="95"/>
      <c r="AG58" s="90">
        <v>157</v>
      </c>
      <c r="AH58" s="95" t="s">
        <v>24</v>
      </c>
    </row>
    <row r="59" spans="1:34" x14ac:dyDescent="0.3">
      <c r="A59" s="3" t="s">
        <v>114</v>
      </c>
      <c r="B59" s="3">
        <v>23</v>
      </c>
      <c r="C59" s="3" t="s">
        <v>28</v>
      </c>
      <c r="D59" s="10">
        <v>3</v>
      </c>
      <c r="E59" s="303">
        <v>100</v>
      </c>
      <c r="F59" s="11">
        <f t="shared" si="17"/>
        <v>2032</v>
      </c>
      <c r="G59" s="10">
        <f>COUNT(N59,O59,P59,Q59,R59,#REF!,T59,V59,X59,AA59,AC59,AE59,AG59)</f>
        <v>10</v>
      </c>
      <c r="H59" s="15">
        <f t="shared" si="18"/>
        <v>203.2</v>
      </c>
      <c r="I59" s="159">
        <f t="shared" si="19"/>
        <v>2</v>
      </c>
      <c r="J59" s="159">
        <f t="shared" si="20"/>
        <v>3</v>
      </c>
      <c r="K59" s="52">
        <f t="shared" si="21"/>
        <v>265</v>
      </c>
      <c r="L59" s="90">
        <f t="shared" si="22"/>
        <v>663</v>
      </c>
      <c r="M59" s="182">
        <v>15</v>
      </c>
      <c r="N59" s="90">
        <v>182</v>
      </c>
      <c r="O59" s="90">
        <v>244</v>
      </c>
      <c r="P59" s="90">
        <v>237</v>
      </c>
      <c r="Q59" s="90">
        <v>146</v>
      </c>
      <c r="R59" s="90">
        <v>265</v>
      </c>
      <c r="S59" s="10">
        <f t="shared" si="23"/>
        <v>1149</v>
      </c>
      <c r="T59" s="445">
        <v>172</v>
      </c>
      <c r="U59" s="445">
        <v>0</v>
      </c>
      <c r="V59" s="445">
        <v>178</v>
      </c>
      <c r="W59" s="445">
        <v>0</v>
      </c>
      <c r="X59" s="445">
        <v>222</v>
      </c>
      <c r="Y59" s="445">
        <v>30</v>
      </c>
      <c r="Z59" s="10">
        <f t="shared" si="24"/>
        <v>1796</v>
      </c>
      <c r="AA59" s="90"/>
      <c r="AB59" s="95"/>
      <c r="AC59" s="90">
        <v>208</v>
      </c>
      <c r="AD59" s="90" t="s">
        <v>23</v>
      </c>
      <c r="AE59" s="90">
        <v>178</v>
      </c>
      <c r="AF59" s="95" t="s">
        <v>24</v>
      </c>
      <c r="AG59" s="92"/>
      <c r="AH59" s="92"/>
    </row>
    <row r="60" spans="1:34" x14ac:dyDescent="0.3">
      <c r="A60" s="3" t="s">
        <v>730</v>
      </c>
      <c r="B60" s="3">
        <v>23</v>
      </c>
      <c r="C60" s="3" t="s">
        <v>28</v>
      </c>
      <c r="D60" s="10">
        <v>4</v>
      </c>
      <c r="E60" s="477">
        <v>75</v>
      </c>
      <c r="F60" s="11">
        <f t="shared" si="17"/>
        <v>1459</v>
      </c>
      <c r="G60" s="10">
        <f>COUNT(N60,O60,P60,Q60,R60,#REF!,T60,V60,X60,AA60,AC60,AE60,AG60)</f>
        <v>10</v>
      </c>
      <c r="H60" s="15">
        <f t="shared" si="18"/>
        <v>145.9</v>
      </c>
      <c r="I60" s="159">
        <f t="shared" si="19"/>
        <v>3</v>
      </c>
      <c r="J60" s="159">
        <f t="shared" si="20"/>
        <v>2</v>
      </c>
      <c r="K60" s="52">
        <f t="shared" si="21"/>
        <v>194</v>
      </c>
      <c r="L60" s="90">
        <f t="shared" si="22"/>
        <v>487</v>
      </c>
      <c r="M60" s="182">
        <v>66</v>
      </c>
      <c r="N60" s="89">
        <v>132</v>
      </c>
      <c r="O60" s="89">
        <v>167</v>
      </c>
      <c r="P60" s="89">
        <v>131</v>
      </c>
      <c r="Q60" s="89">
        <v>121</v>
      </c>
      <c r="R60" s="89">
        <v>145</v>
      </c>
      <c r="S60" s="10">
        <f t="shared" si="23"/>
        <v>1026</v>
      </c>
      <c r="T60" s="90">
        <v>150</v>
      </c>
      <c r="U60" s="90">
        <v>30</v>
      </c>
      <c r="V60" s="90">
        <v>143</v>
      </c>
      <c r="W60" s="90">
        <v>0</v>
      </c>
      <c r="X60" s="90">
        <v>194</v>
      </c>
      <c r="Y60" s="90">
        <v>30</v>
      </c>
      <c r="Z60" s="10">
        <f t="shared" si="24"/>
        <v>1771</v>
      </c>
      <c r="AA60" s="90">
        <v>140</v>
      </c>
      <c r="AB60" s="95" t="s">
        <v>23</v>
      </c>
      <c r="AC60" s="90">
        <v>136</v>
      </c>
      <c r="AD60" s="95" t="s">
        <v>24</v>
      </c>
      <c r="AE60" s="92"/>
      <c r="AF60" s="92"/>
      <c r="AG60" s="92"/>
      <c r="AH60" s="92"/>
    </row>
    <row r="61" spans="1:34" x14ac:dyDescent="0.3">
      <c r="A61" s="3" t="s">
        <v>788</v>
      </c>
      <c r="B61" s="3">
        <v>23</v>
      </c>
      <c r="C61" s="3" t="s">
        <v>28</v>
      </c>
      <c r="D61" s="10">
        <v>5</v>
      </c>
      <c r="E61" s="477">
        <v>50</v>
      </c>
      <c r="F61" s="11">
        <f t="shared" si="17"/>
        <v>1093</v>
      </c>
      <c r="G61" s="10">
        <f>COUNT(N61,O61,P61,Q61,R61,#REF!,T61,V61,X61,AA61,AC61,AE61,AG61)</f>
        <v>9</v>
      </c>
      <c r="H61" s="15">
        <f t="shared" si="18"/>
        <v>121.44444444444444</v>
      </c>
      <c r="I61" s="457">
        <f t="shared" si="19"/>
        <v>3</v>
      </c>
      <c r="J61" s="457">
        <f t="shared" si="20"/>
        <v>1</v>
      </c>
      <c r="K61" s="52">
        <f t="shared" si="21"/>
        <v>143</v>
      </c>
      <c r="L61" s="90">
        <f t="shared" si="22"/>
        <v>405</v>
      </c>
      <c r="M61" s="182">
        <v>88</v>
      </c>
      <c r="N61" s="90">
        <v>124</v>
      </c>
      <c r="O61" s="90">
        <v>93</v>
      </c>
      <c r="P61" s="90">
        <v>107</v>
      </c>
      <c r="Q61" s="90">
        <v>118</v>
      </c>
      <c r="R61" s="90">
        <v>130</v>
      </c>
      <c r="S61" s="10">
        <f t="shared" si="23"/>
        <v>1012</v>
      </c>
      <c r="T61" s="90">
        <v>126</v>
      </c>
      <c r="U61" s="90">
        <v>30</v>
      </c>
      <c r="V61" s="90">
        <v>143</v>
      </c>
      <c r="W61" s="90">
        <v>30</v>
      </c>
      <c r="X61" s="90">
        <v>136</v>
      </c>
      <c r="Y61" s="90">
        <v>30</v>
      </c>
      <c r="Z61" s="10">
        <f t="shared" si="24"/>
        <v>1771</v>
      </c>
      <c r="AA61" s="90">
        <v>116</v>
      </c>
      <c r="AB61" s="95" t="s">
        <v>24</v>
      </c>
      <c r="AC61" s="92"/>
      <c r="AD61" s="92"/>
      <c r="AE61" s="92"/>
      <c r="AF61" s="92"/>
      <c r="AG61" s="92"/>
      <c r="AH61" s="92"/>
    </row>
    <row r="62" spans="1:34" x14ac:dyDescent="0.3">
      <c r="A62" s="436" t="s">
        <v>747</v>
      </c>
      <c r="B62" s="3">
        <v>23</v>
      </c>
      <c r="C62" s="3" t="s">
        <v>28</v>
      </c>
      <c r="D62" s="10">
        <v>6</v>
      </c>
      <c r="E62" s="478">
        <v>35</v>
      </c>
      <c r="F62" s="11">
        <f t="shared" si="17"/>
        <v>1351</v>
      </c>
      <c r="G62" s="10">
        <f>COUNT(N62,O62,P62,Q62,R62,#REF!,T62,V62,X62,AA62,AC62,AE62,AG62)</f>
        <v>8</v>
      </c>
      <c r="H62" s="15">
        <f t="shared" si="18"/>
        <v>168.875</v>
      </c>
      <c r="I62" s="457">
        <f t="shared" si="19"/>
        <v>3</v>
      </c>
      <c r="J62" s="457">
        <f t="shared" si="20"/>
        <v>0</v>
      </c>
      <c r="K62" s="52">
        <f t="shared" si="21"/>
        <v>187</v>
      </c>
      <c r="L62" s="90">
        <f t="shared" si="22"/>
        <v>525</v>
      </c>
      <c r="M62" s="459">
        <v>38</v>
      </c>
      <c r="N62" s="446">
        <v>172</v>
      </c>
      <c r="O62" s="446">
        <v>166</v>
      </c>
      <c r="P62" s="446">
        <v>187</v>
      </c>
      <c r="Q62" s="446">
        <v>151</v>
      </c>
      <c r="R62" s="446">
        <v>181</v>
      </c>
      <c r="S62" s="10">
        <f t="shared" si="23"/>
        <v>1047</v>
      </c>
      <c r="T62" s="305">
        <v>161</v>
      </c>
      <c r="U62" s="305">
        <v>30</v>
      </c>
      <c r="V62" s="305">
        <v>161</v>
      </c>
      <c r="W62" s="305">
        <v>30</v>
      </c>
      <c r="X62" s="305">
        <v>172</v>
      </c>
      <c r="Y62" s="444">
        <v>30</v>
      </c>
      <c r="Z62" s="10">
        <f t="shared" si="24"/>
        <v>1745</v>
      </c>
      <c r="AA62" s="92"/>
      <c r="AB62" s="92"/>
      <c r="AC62" s="92"/>
      <c r="AD62" s="92"/>
      <c r="AE62" s="92"/>
      <c r="AF62" s="92"/>
      <c r="AG62" s="92"/>
      <c r="AH62" s="92"/>
    </row>
    <row r="63" spans="1:34" x14ac:dyDescent="0.3">
      <c r="A63" s="3" t="s">
        <v>757</v>
      </c>
      <c r="B63" s="3">
        <v>23</v>
      </c>
      <c r="C63" s="3" t="s">
        <v>28</v>
      </c>
      <c r="D63" s="10">
        <v>7</v>
      </c>
      <c r="F63" s="11">
        <f t="shared" si="17"/>
        <v>964</v>
      </c>
      <c r="G63" s="10">
        <f>COUNT(N63,O63,P63,Q63,R63,#REF!,T63,V63,X63,AA63,AC63,AE63,AG63)</f>
        <v>8</v>
      </c>
      <c r="H63" s="15">
        <f t="shared" si="18"/>
        <v>120.5</v>
      </c>
      <c r="I63" s="159">
        <f t="shared" si="19"/>
        <v>1</v>
      </c>
      <c r="J63" s="159">
        <f t="shared" si="20"/>
        <v>2</v>
      </c>
      <c r="K63" s="52">
        <f t="shared" si="21"/>
        <v>156</v>
      </c>
      <c r="L63" s="90">
        <f t="shared" si="22"/>
        <v>353</v>
      </c>
      <c r="M63" s="182">
        <v>93</v>
      </c>
      <c r="N63" s="90">
        <v>109</v>
      </c>
      <c r="O63" s="90">
        <v>104</v>
      </c>
      <c r="P63" s="90">
        <v>140</v>
      </c>
      <c r="Q63" s="90">
        <v>145</v>
      </c>
      <c r="R63" s="90">
        <v>156</v>
      </c>
      <c r="S63" s="10">
        <f t="shared" si="23"/>
        <v>1119</v>
      </c>
      <c r="T63" s="445">
        <v>102</v>
      </c>
      <c r="U63" s="445">
        <v>0</v>
      </c>
      <c r="V63" s="445">
        <v>115</v>
      </c>
      <c r="W63" s="445">
        <v>30</v>
      </c>
      <c r="X63" s="445">
        <v>93</v>
      </c>
      <c r="Y63" s="445">
        <v>0</v>
      </c>
      <c r="Z63" s="10">
        <f t="shared" si="24"/>
        <v>1738</v>
      </c>
      <c r="AA63" s="92"/>
      <c r="AB63" s="92"/>
      <c r="AC63" s="92"/>
      <c r="AD63" s="92"/>
      <c r="AE63" s="92"/>
      <c r="AF63" s="92"/>
      <c r="AG63" s="92"/>
      <c r="AH63" s="92"/>
    </row>
    <row r="64" spans="1:34" x14ac:dyDescent="0.3">
      <c r="A64" s="3" t="s">
        <v>454</v>
      </c>
      <c r="B64" s="3">
        <v>23</v>
      </c>
      <c r="C64" s="3" t="s">
        <v>28</v>
      </c>
      <c r="D64" s="10">
        <v>8</v>
      </c>
      <c r="E64" s="93"/>
      <c r="F64" s="11">
        <f t="shared" si="17"/>
        <v>1597</v>
      </c>
      <c r="G64" s="10">
        <f>COUNT(N64,O64,P64,Q64,R64,#REF!,T64,V64,X64,AA64,AC64,AE64,AG64)</f>
        <v>8</v>
      </c>
      <c r="H64" s="15">
        <f t="shared" si="18"/>
        <v>199.625</v>
      </c>
      <c r="I64" s="159">
        <f t="shared" si="19"/>
        <v>1</v>
      </c>
      <c r="J64" s="159">
        <f t="shared" si="20"/>
        <v>2</v>
      </c>
      <c r="K64" s="52">
        <f t="shared" si="21"/>
        <v>247</v>
      </c>
      <c r="L64" s="90">
        <f t="shared" si="22"/>
        <v>602</v>
      </c>
      <c r="M64" s="182">
        <v>13</v>
      </c>
      <c r="N64" s="90">
        <v>171</v>
      </c>
      <c r="O64" s="90">
        <v>204</v>
      </c>
      <c r="P64" s="90">
        <v>176</v>
      </c>
      <c r="Q64" s="90">
        <v>218</v>
      </c>
      <c r="R64" s="90">
        <v>226</v>
      </c>
      <c r="S64" s="10">
        <f t="shared" si="23"/>
        <v>1060</v>
      </c>
      <c r="T64" s="90">
        <v>247</v>
      </c>
      <c r="U64" s="90">
        <v>0</v>
      </c>
      <c r="V64" s="90">
        <v>187</v>
      </c>
      <c r="W64" s="90">
        <v>30</v>
      </c>
      <c r="X64" s="90">
        <v>168</v>
      </c>
      <c r="Y64" s="90">
        <v>0</v>
      </c>
      <c r="Z64" s="10">
        <f t="shared" si="24"/>
        <v>1731</v>
      </c>
      <c r="AA64" s="92"/>
      <c r="AB64" s="92"/>
      <c r="AC64" s="92"/>
      <c r="AD64" s="92"/>
      <c r="AE64" s="92"/>
      <c r="AF64" s="92"/>
      <c r="AG64" s="92"/>
      <c r="AH64" s="92"/>
    </row>
    <row r="65" spans="1:34" x14ac:dyDescent="0.3">
      <c r="A65" s="431" t="s">
        <v>153</v>
      </c>
      <c r="B65" s="3">
        <v>23</v>
      </c>
      <c r="C65" s="3" t="s">
        <v>28</v>
      </c>
      <c r="D65" s="10">
        <v>9</v>
      </c>
      <c r="F65" s="11">
        <f t="shared" si="17"/>
        <v>1405</v>
      </c>
      <c r="G65" s="10">
        <f>COUNT(N65,O65,P65,Q65,R65,#REF!,T65,V65,X65,AA65,AC65,AE65,AG65)</f>
        <v>8</v>
      </c>
      <c r="H65" s="15">
        <f t="shared" si="18"/>
        <v>175.625</v>
      </c>
      <c r="I65" s="159">
        <f t="shared" si="19"/>
        <v>2</v>
      </c>
      <c r="J65" s="159">
        <f t="shared" si="20"/>
        <v>1</v>
      </c>
      <c r="K65" s="52">
        <f t="shared" si="21"/>
        <v>209</v>
      </c>
      <c r="L65" s="90">
        <f t="shared" si="22"/>
        <v>543</v>
      </c>
      <c r="M65" s="458">
        <v>32</v>
      </c>
      <c r="N65" s="445">
        <v>174</v>
      </c>
      <c r="O65" s="445">
        <v>191</v>
      </c>
      <c r="P65" s="445">
        <v>178</v>
      </c>
      <c r="Q65" s="445">
        <v>160</v>
      </c>
      <c r="R65" s="445">
        <v>209</v>
      </c>
      <c r="S65" s="10">
        <f t="shared" si="23"/>
        <v>1072</v>
      </c>
      <c r="T65" s="445">
        <v>160</v>
      </c>
      <c r="U65" s="445">
        <v>0</v>
      </c>
      <c r="V65" s="445">
        <v>171</v>
      </c>
      <c r="W65" s="445">
        <v>30</v>
      </c>
      <c r="X65" s="445">
        <v>162</v>
      </c>
      <c r="Y65" s="445">
        <v>30</v>
      </c>
      <c r="Z65" s="10">
        <f t="shared" si="24"/>
        <v>1721</v>
      </c>
      <c r="AA65" s="92"/>
      <c r="AB65" s="92"/>
      <c r="AC65" s="92"/>
      <c r="AD65" s="92"/>
      <c r="AE65" s="92"/>
      <c r="AF65" s="92"/>
      <c r="AG65" s="92"/>
      <c r="AH65" s="92"/>
    </row>
    <row r="66" spans="1:34" x14ac:dyDescent="0.3">
      <c r="A66" s="3" t="s">
        <v>786</v>
      </c>
      <c r="B66" s="3">
        <v>23</v>
      </c>
      <c r="C66" s="3" t="s">
        <v>28</v>
      </c>
      <c r="D66" s="10">
        <v>10</v>
      </c>
      <c r="E66" s="443"/>
      <c r="F66" s="11">
        <f t="shared" si="17"/>
        <v>1427</v>
      </c>
      <c r="G66" s="10">
        <f>COUNT(N66,O66,P66,Q66,R66,#REF!,T66,V66,X66,AA66,AC66,AE66,AG66)</f>
        <v>8</v>
      </c>
      <c r="H66" s="15">
        <f t="shared" si="18"/>
        <v>178.375</v>
      </c>
      <c r="I66" s="457">
        <f t="shared" si="19"/>
        <v>2.5</v>
      </c>
      <c r="J66" s="457">
        <f t="shared" si="20"/>
        <v>0.5</v>
      </c>
      <c r="K66" s="52">
        <f t="shared" si="21"/>
        <v>216</v>
      </c>
      <c r="L66" s="90">
        <f t="shared" si="22"/>
        <v>545</v>
      </c>
      <c r="M66" s="182">
        <v>27</v>
      </c>
      <c r="N66" s="90">
        <v>182</v>
      </c>
      <c r="O66" s="90">
        <v>179</v>
      </c>
      <c r="P66" s="90">
        <v>169</v>
      </c>
      <c r="Q66" s="90">
        <v>157</v>
      </c>
      <c r="R66" s="90">
        <v>195</v>
      </c>
      <c r="S66" s="10">
        <f t="shared" si="23"/>
        <v>1017</v>
      </c>
      <c r="T66" s="90">
        <v>148</v>
      </c>
      <c r="U66" s="90">
        <v>15</v>
      </c>
      <c r="V66" s="90">
        <v>216</v>
      </c>
      <c r="W66" s="90">
        <v>30</v>
      </c>
      <c r="X66" s="90">
        <v>181</v>
      </c>
      <c r="Y66" s="90">
        <v>30</v>
      </c>
      <c r="Z66" s="10">
        <f t="shared" si="24"/>
        <v>1718</v>
      </c>
      <c r="AA66" s="92"/>
      <c r="AB66" s="92"/>
      <c r="AC66" s="92"/>
      <c r="AD66" s="92"/>
      <c r="AE66" s="92"/>
      <c r="AF66" s="92"/>
      <c r="AG66" s="92"/>
      <c r="AH66" s="92"/>
    </row>
    <row r="67" spans="1:34" x14ac:dyDescent="0.3">
      <c r="A67" s="3" t="s">
        <v>494</v>
      </c>
      <c r="B67" s="3">
        <v>23</v>
      </c>
      <c r="C67" s="3" t="s">
        <v>28</v>
      </c>
      <c r="D67" s="10">
        <v>11</v>
      </c>
      <c r="E67" s="448"/>
      <c r="F67" s="11">
        <f t="shared" si="17"/>
        <v>979</v>
      </c>
      <c r="G67" s="10">
        <f>COUNT(N67,O67,P67,Q67,R67,#REF!,T67,V67,X67,AA67,AC67,AE67,AG67)</f>
        <v>8</v>
      </c>
      <c r="H67" s="15">
        <f t="shared" si="18"/>
        <v>122.375</v>
      </c>
      <c r="I67" s="457">
        <f t="shared" si="19"/>
        <v>1</v>
      </c>
      <c r="J67" s="457">
        <f t="shared" si="20"/>
        <v>2</v>
      </c>
      <c r="K67" s="52">
        <f t="shared" si="21"/>
        <v>144</v>
      </c>
      <c r="L67" s="90">
        <f t="shared" si="22"/>
        <v>393</v>
      </c>
      <c r="M67" s="182">
        <v>88</v>
      </c>
      <c r="N67" s="445">
        <v>129</v>
      </c>
      <c r="O67" s="445">
        <v>129</v>
      </c>
      <c r="P67" s="445">
        <v>135</v>
      </c>
      <c r="Q67" s="445">
        <v>84</v>
      </c>
      <c r="R67" s="445">
        <v>144</v>
      </c>
      <c r="S67" s="10">
        <f t="shared" si="23"/>
        <v>1061</v>
      </c>
      <c r="T67" s="444">
        <v>115</v>
      </c>
      <c r="U67" s="444">
        <v>0</v>
      </c>
      <c r="V67" s="444">
        <v>112</v>
      </c>
      <c r="W67" s="444">
        <v>0</v>
      </c>
      <c r="X67" s="444">
        <v>131</v>
      </c>
      <c r="Y67" s="444">
        <v>30</v>
      </c>
      <c r="Z67" s="10">
        <f t="shared" si="24"/>
        <v>1713</v>
      </c>
      <c r="AA67" s="92"/>
      <c r="AB67" s="92"/>
      <c r="AC67" s="92"/>
      <c r="AD67" s="92"/>
      <c r="AE67" s="92"/>
      <c r="AF67" s="92"/>
      <c r="AG67" s="92"/>
      <c r="AH67" s="92"/>
    </row>
    <row r="68" spans="1:34" x14ac:dyDescent="0.3">
      <c r="A68" s="3" t="s">
        <v>785</v>
      </c>
      <c r="B68" s="3">
        <v>23</v>
      </c>
      <c r="C68" s="3" t="s">
        <v>28</v>
      </c>
      <c r="D68" s="10">
        <v>12</v>
      </c>
      <c r="E68" s="511"/>
      <c r="F68" s="11">
        <f t="shared" si="17"/>
        <v>1424</v>
      </c>
      <c r="G68" s="10">
        <f>COUNT(N68,O68,P68,Q68,R68,#REF!,T68,V68,X68,AA68,AC68,AE68,AG68)</f>
        <v>8</v>
      </c>
      <c r="H68" s="15">
        <f t="shared" si="18"/>
        <v>178</v>
      </c>
      <c r="I68" s="457">
        <f t="shared" si="19"/>
        <v>1</v>
      </c>
      <c r="J68" s="457">
        <f t="shared" si="20"/>
        <v>2</v>
      </c>
      <c r="K68" s="52">
        <f t="shared" si="21"/>
        <v>211</v>
      </c>
      <c r="L68" s="90">
        <f t="shared" si="22"/>
        <v>521</v>
      </c>
      <c r="M68" s="182">
        <v>28</v>
      </c>
      <c r="N68" s="90">
        <v>178</v>
      </c>
      <c r="O68" s="90">
        <v>165</v>
      </c>
      <c r="P68" s="90">
        <v>146</v>
      </c>
      <c r="Q68" s="90">
        <v>203</v>
      </c>
      <c r="R68" s="90">
        <v>211</v>
      </c>
      <c r="S68" s="10">
        <f t="shared" si="23"/>
        <v>1043</v>
      </c>
      <c r="T68" s="90">
        <v>203</v>
      </c>
      <c r="U68" s="90">
        <v>30</v>
      </c>
      <c r="V68" s="90">
        <v>149</v>
      </c>
      <c r="W68" s="90">
        <v>0</v>
      </c>
      <c r="X68" s="90">
        <v>169</v>
      </c>
      <c r="Y68" s="90">
        <v>0</v>
      </c>
      <c r="Z68" s="10">
        <f t="shared" si="24"/>
        <v>1678</v>
      </c>
      <c r="AA68" s="92"/>
      <c r="AB68" s="92"/>
      <c r="AC68" s="92"/>
      <c r="AD68" s="92"/>
      <c r="AE68" s="92"/>
      <c r="AF68" s="92"/>
      <c r="AG68" s="92"/>
      <c r="AH68" s="92"/>
    </row>
    <row r="69" spans="1:34" x14ac:dyDescent="0.3">
      <c r="A69" s="3" t="s">
        <v>366</v>
      </c>
      <c r="B69" s="3">
        <v>23</v>
      </c>
      <c r="C69" s="3" t="s">
        <v>28</v>
      </c>
      <c r="D69" s="10">
        <v>13</v>
      </c>
      <c r="E69" s="472"/>
      <c r="F69" s="11">
        <f t="shared" si="17"/>
        <v>1410</v>
      </c>
      <c r="G69" s="10">
        <f>COUNT(N69,O69,P69,Q69,R69,#REF!,T69,V69,X69,AA69,AC69,AE69,AG69)</f>
        <v>8</v>
      </c>
      <c r="H69" s="15">
        <f t="shared" si="18"/>
        <v>176.25</v>
      </c>
      <c r="I69" s="457">
        <f t="shared" si="19"/>
        <v>1.5</v>
      </c>
      <c r="J69" s="457">
        <f t="shared" si="20"/>
        <v>1.5</v>
      </c>
      <c r="K69" s="52">
        <f t="shared" si="21"/>
        <v>244</v>
      </c>
      <c r="L69" s="90">
        <f t="shared" si="22"/>
        <v>592</v>
      </c>
      <c r="M69" s="182">
        <v>26</v>
      </c>
      <c r="N69" s="90">
        <v>177</v>
      </c>
      <c r="O69" s="90">
        <v>244</v>
      </c>
      <c r="P69" s="90">
        <v>171</v>
      </c>
      <c r="Q69" s="90">
        <v>157</v>
      </c>
      <c r="R69" s="90">
        <v>146</v>
      </c>
      <c r="S69" s="10">
        <f t="shared" si="23"/>
        <v>1025</v>
      </c>
      <c r="T69" s="445">
        <v>149</v>
      </c>
      <c r="U69" s="445">
        <v>15</v>
      </c>
      <c r="V69" s="445">
        <v>190</v>
      </c>
      <c r="W69" s="445">
        <v>30</v>
      </c>
      <c r="X69" s="445">
        <v>176</v>
      </c>
      <c r="Y69" s="445">
        <v>0</v>
      </c>
      <c r="Z69" s="434">
        <f t="shared" si="24"/>
        <v>1663</v>
      </c>
      <c r="AA69" s="92"/>
      <c r="AB69" s="92"/>
      <c r="AC69" s="92"/>
      <c r="AD69" s="92"/>
      <c r="AE69" s="92"/>
      <c r="AF69" s="92"/>
      <c r="AG69" s="92"/>
      <c r="AH69" s="92"/>
    </row>
    <row r="70" spans="1:34" x14ac:dyDescent="0.3">
      <c r="A70" s="3" t="s">
        <v>534</v>
      </c>
      <c r="B70" s="3">
        <v>23</v>
      </c>
      <c r="C70" s="3" t="s">
        <v>28</v>
      </c>
      <c r="D70" s="10">
        <v>14</v>
      </c>
      <c r="E70" s="92"/>
      <c r="F70" s="11">
        <f t="shared" si="17"/>
        <v>1293</v>
      </c>
      <c r="G70" s="10">
        <f>COUNT(N70,O70,P70,Q70,R70,#REF!,T70,V70,X70,AA70,AC70,AE70,AG70)</f>
        <v>8</v>
      </c>
      <c r="H70" s="15">
        <f t="shared" si="18"/>
        <v>161.625</v>
      </c>
      <c r="I70" s="457">
        <f t="shared" si="19"/>
        <v>1</v>
      </c>
      <c r="J70" s="457">
        <f t="shared" si="20"/>
        <v>2</v>
      </c>
      <c r="K70" s="52">
        <f t="shared" si="21"/>
        <v>204</v>
      </c>
      <c r="L70" s="90">
        <f t="shared" si="22"/>
        <v>492</v>
      </c>
      <c r="M70" s="182">
        <v>36</v>
      </c>
      <c r="N70" s="90">
        <v>147</v>
      </c>
      <c r="O70" s="90">
        <v>141</v>
      </c>
      <c r="P70" s="90">
        <v>204</v>
      </c>
      <c r="Q70" s="90">
        <v>151</v>
      </c>
      <c r="R70" s="90">
        <v>177</v>
      </c>
      <c r="S70" s="10">
        <f t="shared" si="23"/>
        <v>1000</v>
      </c>
      <c r="T70" s="445">
        <v>180</v>
      </c>
      <c r="U70" s="445">
        <v>30</v>
      </c>
      <c r="V70" s="445">
        <v>137</v>
      </c>
      <c r="W70" s="445">
        <v>0</v>
      </c>
      <c r="X70" s="445">
        <v>156</v>
      </c>
      <c r="Y70" s="445">
        <v>0</v>
      </c>
      <c r="Z70" s="434">
        <f t="shared" si="24"/>
        <v>1611</v>
      </c>
      <c r="AA70" s="92"/>
      <c r="AB70" s="92"/>
      <c r="AC70" s="92"/>
      <c r="AD70" s="92"/>
      <c r="AE70" s="92"/>
      <c r="AF70" s="92"/>
      <c r="AG70" s="92"/>
      <c r="AH70" s="92"/>
    </row>
    <row r="71" spans="1:34" x14ac:dyDescent="0.3">
      <c r="A71" s="3" t="s">
        <v>787</v>
      </c>
      <c r="B71" s="3">
        <v>23</v>
      </c>
      <c r="C71" s="3" t="s">
        <v>28</v>
      </c>
      <c r="D71" s="10">
        <v>15</v>
      </c>
      <c r="E71" s="92"/>
      <c r="F71" s="11">
        <f t="shared" si="17"/>
        <v>996</v>
      </c>
      <c r="G71" s="10">
        <f>COUNT(N71,O71,P71,Q71,R71,#REF!,T71,V71,X71,AA71,AC71,AE71,AG71)</f>
        <v>8</v>
      </c>
      <c r="H71" s="15">
        <f t="shared" si="18"/>
        <v>124.5</v>
      </c>
      <c r="I71" s="457">
        <f t="shared" si="19"/>
        <v>0</v>
      </c>
      <c r="J71" s="457">
        <f t="shared" si="20"/>
        <v>3</v>
      </c>
      <c r="K71" s="52">
        <f t="shared" si="21"/>
        <v>177</v>
      </c>
      <c r="L71" s="90">
        <f t="shared" si="22"/>
        <v>353</v>
      </c>
      <c r="M71" s="182">
        <v>74</v>
      </c>
      <c r="N71" s="90">
        <v>119</v>
      </c>
      <c r="O71" s="90">
        <v>118</v>
      </c>
      <c r="P71" s="90">
        <v>96</v>
      </c>
      <c r="Q71" s="90">
        <v>177</v>
      </c>
      <c r="R71" s="90">
        <v>133</v>
      </c>
      <c r="S71" s="10">
        <f t="shared" si="23"/>
        <v>1013</v>
      </c>
      <c r="T71" s="445">
        <v>116</v>
      </c>
      <c r="U71" s="445">
        <v>0</v>
      </c>
      <c r="V71" s="445">
        <v>112</v>
      </c>
      <c r="W71" s="445">
        <v>0</v>
      </c>
      <c r="X71" s="445">
        <v>125</v>
      </c>
      <c r="Y71" s="445">
        <v>0</v>
      </c>
      <c r="Z71" s="434">
        <f t="shared" si="24"/>
        <v>1588</v>
      </c>
      <c r="AA71" s="92"/>
      <c r="AB71" s="92"/>
      <c r="AC71" s="92"/>
      <c r="AD71" s="92"/>
      <c r="AE71" s="92"/>
      <c r="AF71" s="92"/>
      <c r="AG71" s="92"/>
      <c r="AH71" s="92"/>
    </row>
    <row r="72" spans="1:34" x14ac:dyDescent="0.3">
      <c r="A72" s="3" t="s">
        <v>170</v>
      </c>
      <c r="B72" s="3">
        <v>23</v>
      </c>
      <c r="C72" s="3" t="s">
        <v>28</v>
      </c>
      <c r="D72" s="10">
        <v>16</v>
      </c>
      <c r="E72" s="447"/>
      <c r="F72" s="11">
        <f t="shared" si="17"/>
        <v>1488</v>
      </c>
      <c r="G72" s="10">
        <f>COUNT(N72,O72,P72,Q72,R72,#REF!,T72,V72,X72,AA72,AC72,AE72,AG72)</f>
        <v>8</v>
      </c>
      <c r="H72" s="15">
        <f t="shared" si="18"/>
        <v>186</v>
      </c>
      <c r="I72" s="457">
        <f t="shared" si="19"/>
        <v>0</v>
      </c>
      <c r="J72" s="457">
        <f t="shared" si="20"/>
        <v>3</v>
      </c>
      <c r="K72" s="52">
        <f t="shared" si="21"/>
        <v>246</v>
      </c>
      <c r="L72" s="90">
        <f t="shared" si="22"/>
        <v>646</v>
      </c>
      <c r="M72" s="182">
        <v>9</v>
      </c>
      <c r="N72" s="90">
        <v>167</v>
      </c>
      <c r="O72" s="90">
        <v>246</v>
      </c>
      <c r="P72" s="90">
        <v>233</v>
      </c>
      <c r="Q72" s="90">
        <v>181</v>
      </c>
      <c r="R72" s="90">
        <v>201</v>
      </c>
      <c r="S72" s="10">
        <f t="shared" si="23"/>
        <v>1073</v>
      </c>
      <c r="T72" s="445">
        <v>148</v>
      </c>
      <c r="U72" s="445">
        <v>0</v>
      </c>
      <c r="V72" s="445">
        <v>143</v>
      </c>
      <c r="W72" s="445">
        <v>0</v>
      </c>
      <c r="X72" s="445">
        <v>169</v>
      </c>
      <c r="Y72" s="445">
        <v>0</v>
      </c>
      <c r="Z72" s="434">
        <f t="shared" si="24"/>
        <v>1560</v>
      </c>
      <c r="AA72" s="92"/>
      <c r="AB72" s="92"/>
      <c r="AC72" s="92"/>
      <c r="AD72" s="92"/>
      <c r="AE72" s="92"/>
      <c r="AF72" s="92"/>
      <c r="AG72" s="92"/>
      <c r="AH72" s="92"/>
    </row>
    <row r="73" spans="1:34" x14ac:dyDescent="0.3">
      <c r="A73" s="3" t="s">
        <v>364</v>
      </c>
      <c r="B73" s="3">
        <v>23</v>
      </c>
      <c r="C73" s="3" t="s">
        <v>28</v>
      </c>
      <c r="D73" s="10">
        <v>17</v>
      </c>
      <c r="E73" s="92"/>
      <c r="F73" s="11">
        <f t="shared" ref="F73:F80" si="25">SUM(N73:R73)+T73+V73+X73+AA73+AC73+AE73+AG73</f>
        <v>828</v>
      </c>
      <c r="G73" s="10">
        <f>COUNT(N73,O73,P73,Q73,R73,#REF!,T73,V73,X73,AA73,AC73,AE73,AG73)</f>
        <v>5</v>
      </c>
      <c r="H73" s="15">
        <f t="shared" ref="H73:H80" si="26">F73/G73</f>
        <v>165.6</v>
      </c>
      <c r="I73" s="270"/>
      <c r="J73" s="270"/>
      <c r="K73" s="52">
        <f t="shared" ref="K73:K87" si="27">MAX(N73,O73,P73,Q73,R73,T73,V73,X73,AA73,AC73,AE73,AG73)</f>
        <v>182</v>
      </c>
      <c r="L73" s="90">
        <f t="shared" ref="L73:L87" si="28">MAX((SUM(N73:P73)), (SUM(T73,V73,X73)), (SUM(AA73,AC73,AE73)), (SUM(AE73,AG73,AC73)))</f>
        <v>504</v>
      </c>
      <c r="M73" s="182">
        <v>34</v>
      </c>
      <c r="N73" s="90">
        <v>160</v>
      </c>
      <c r="O73" s="90">
        <v>162</v>
      </c>
      <c r="P73" s="90">
        <v>182</v>
      </c>
      <c r="Q73" s="90">
        <v>177</v>
      </c>
      <c r="R73" s="90">
        <v>147</v>
      </c>
      <c r="S73" s="10">
        <f t="shared" ref="S73:S87" si="29">SUM(N73:R73)+(M73*5)</f>
        <v>998</v>
      </c>
      <c r="T73" s="94"/>
      <c r="U73" s="94"/>
      <c r="V73" s="94"/>
      <c r="W73" s="94"/>
      <c r="X73" s="94"/>
      <c r="Y73" s="94"/>
      <c r="Z73" s="56"/>
      <c r="AA73" s="92"/>
      <c r="AB73" s="92"/>
      <c r="AC73" s="92"/>
      <c r="AD73" s="92"/>
      <c r="AE73" s="92"/>
      <c r="AF73" s="92"/>
      <c r="AG73" s="92"/>
      <c r="AH73" s="92"/>
    </row>
    <row r="74" spans="1:34" x14ac:dyDescent="0.3">
      <c r="A74" s="3" t="s">
        <v>763</v>
      </c>
      <c r="B74" s="3">
        <v>23</v>
      </c>
      <c r="C74" s="3" t="s">
        <v>28</v>
      </c>
      <c r="D74" s="10">
        <v>18</v>
      </c>
      <c r="E74" s="92"/>
      <c r="F74" s="11">
        <f t="shared" si="25"/>
        <v>721</v>
      </c>
      <c r="G74" s="10">
        <f>COUNT(N74,O74,P74,Q74,R74,#REF!,T74,V74,X74,AA74,AC74,AE74,AG74)</f>
        <v>5</v>
      </c>
      <c r="H74" s="15">
        <f t="shared" si="26"/>
        <v>144.19999999999999</v>
      </c>
      <c r="I74" s="270"/>
      <c r="J74" s="270"/>
      <c r="K74" s="52">
        <f t="shared" si="27"/>
        <v>174</v>
      </c>
      <c r="L74" s="90">
        <f t="shared" si="28"/>
        <v>414</v>
      </c>
      <c r="M74" s="182">
        <v>55</v>
      </c>
      <c r="N74" s="89">
        <v>117</v>
      </c>
      <c r="O74" s="89">
        <v>129</v>
      </c>
      <c r="P74" s="89">
        <v>168</v>
      </c>
      <c r="Q74" s="89">
        <v>174</v>
      </c>
      <c r="R74" s="89">
        <v>133</v>
      </c>
      <c r="S74" s="10">
        <f t="shared" si="29"/>
        <v>996</v>
      </c>
      <c r="T74" s="94"/>
      <c r="U74" s="94"/>
      <c r="V74" s="94"/>
      <c r="W74" s="94"/>
      <c r="X74" s="94"/>
      <c r="Y74" s="94"/>
      <c r="Z74" s="56"/>
      <c r="AA74" s="92"/>
      <c r="AB74" s="92"/>
      <c r="AC74" s="92"/>
      <c r="AD74" s="92"/>
      <c r="AE74" s="92"/>
      <c r="AF74" s="92"/>
      <c r="AG74" s="92"/>
      <c r="AH74" s="92"/>
    </row>
    <row r="75" spans="1:34" x14ac:dyDescent="0.3">
      <c r="A75" s="3" t="s">
        <v>272</v>
      </c>
      <c r="B75" s="3">
        <v>23</v>
      </c>
      <c r="C75" s="3" t="s">
        <v>28</v>
      </c>
      <c r="D75" s="10">
        <v>19</v>
      </c>
      <c r="E75" s="92"/>
      <c r="F75" s="11">
        <f t="shared" si="25"/>
        <v>824</v>
      </c>
      <c r="G75" s="10">
        <f>COUNT(N75,O75,P75,Q75,R75,#REF!,T75,V75,X75,AA75,AC75,AE75,AG75)</f>
        <v>5</v>
      </c>
      <c r="H75" s="15">
        <f t="shared" si="26"/>
        <v>164.8</v>
      </c>
      <c r="I75" s="270"/>
      <c r="J75" s="270"/>
      <c r="K75" s="52">
        <f t="shared" si="27"/>
        <v>188</v>
      </c>
      <c r="L75" s="90">
        <f t="shared" si="28"/>
        <v>482</v>
      </c>
      <c r="M75" s="182">
        <v>32</v>
      </c>
      <c r="N75" s="89">
        <v>137</v>
      </c>
      <c r="O75" s="89">
        <v>188</v>
      </c>
      <c r="P75" s="89">
        <v>157</v>
      </c>
      <c r="Q75" s="89">
        <v>164</v>
      </c>
      <c r="R75" s="89">
        <v>178</v>
      </c>
      <c r="S75" s="10">
        <f t="shared" si="29"/>
        <v>984</v>
      </c>
      <c r="T75" s="94"/>
      <c r="U75" s="94"/>
      <c r="V75" s="94"/>
      <c r="W75" s="94"/>
      <c r="X75" s="94"/>
      <c r="Y75" s="94"/>
      <c r="Z75" s="56"/>
      <c r="AA75" s="92"/>
      <c r="AB75" s="92"/>
      <c r="AC75" s="92"/>
      <c r="AD75" s="92"/>
      <c r="AE75" s="92"/>
      <c r="AF75" s="92"/>
      <c r="AG75" s="92"/>
      <c r="AH75" s="92"/>
    </row>
    <row r="76" spans="1:34" x14ac:dyDescent="0.3">
      <c r="A76" s="3" t="s">
        <v>790</v>
      </c>
      <c r="B76" s="3">
        <v>23</v>
      </c>
      <c r="C76" s="3" t="s">
        <v>28</v>
      </c>
      <c r="D76" s="10">
        <v>20</v>
      </c>
      <c r="E76" s="92"/>
      <c r="F76" s="11">
        <f t="shared" si="25"/>
        <v>845</v>
      </c>
      <c r="G76" s="10">
        <f>COUNT(N76,O76,P76,Q76,R76,#REF!,T76,V76,X76,AA76,AC76,AE76,AG76)</f>
        <v>5</v>
      </c>
      <c r="H76" s="15">
        <f t="shared" si="26"/>
        <v>169</v>
      </c>
      <c r="I76" s="270"/>
      <c r="J76" s="270"/>
      <c r="K76" s="52">
        <f t="shared" si="27"/>
        <v>195</v>
      </c>
      <c r="L76" s="90">
        <f t="shared" si="28"/>
        <v>514</v>
      </c>
      <c r="M76" s="182">
        <v>27</v>
      </c>
      <c r="N76" s="89">
        <v>142</v>
      </c>
      <c r="O76" s="89">
        <v>177</v>
      </c>
      <c r="P76" s="89">
        <v>195</v>
      </c>
      <c r="Q76" s="89">
        <v>165</v>
      </c>
      <c r="R76" s="89">
        <v>166</v>
      </c>
      <c r="S76" s="10">
        <f t="shared" si="29"/>
        <v>980</v>
      </c>
      <c r="T76" s="94"/>
      <c r="U76" s="94"/>
      <c r="V76" s="94"/>
      <c r="W76" s="94"/>
      <c r="X76" s="94"/>
      <c r="Y76" s="94"/>
      <c r="Z76" s="56"/>
      <c r="AA76" s="92"/>
      <c r="AB76" s="92"/>
      <c r="AC76" s="92"/>
      <c r="AD76" s="92"/>
      <c r="AE76" s="92"/>
      <c r="AF76" s="92"/>
      <c r="AG76" s="92"/>
      <c r="AH76" s="92"/>
    </row>
    <row r="77" spans="1:34" x14ac:dyDescent="0.3">
      <c r="A77" s="3" t="s">
        <v>105</v>
      </c>
      <c r="B77" s="3">
        <v>23</v>
      </c>
      <c r="C77" s="3" t="s">
        <v>28</v>
      </c>
      <c r="D77" s="10">
        <v>21</v>
      </c>
      <c r="E77" s="92"/>
      <c r="F77" s="11">
        <f t="shared" si="25"/>
        <v>790</v>
      </c>
      <c r="G77" s="10">
        <f>COUNT(N77,O77,P77,Q77,R77,#REF!,T77,V77,X77,AA77,AC77,AE77,AG77)</f>
        <v>5</v>
      </c>
      <c r="H77" s="15">
        <f t="shared" si="26"/>
        <v>158</v>
      </c>
      <c r="I77" s="270"/>
      <c r="J77" s="270"/>
      <c r="K77" s="52">
        <f t="shared" si="27"/>
        <v>181</v>
      </c>
      <c r="L77" s="90">
        <f t="shared" si="28"/>
        <v>462</v>
      </c>
      <c r="M77" s="182">
        <v>37</v>
      </c>
      <c r="N77" s="89">
        <v>160</v>
      </c>
      <c r="O77" s="89">
        <v>137</v>
      </c>
      <c r="P77" s="89">
        <v>165</v>
      </c>
      <c r="Q77" s="89">
        <v>181</v>
      </c>
      <c r="R77" s="89">
        <v>147</v>
      </c>
      <c r="S77" s="10">
        <f t="shared" si="29"/>
        <v>975</v>
      </c>
      <c r="T77" s="94"/>
      <c r="U77" s="94"/>
      <c r="V77" s="94"/>
      <c r="W77" s="94"/>
      <c r="X77" s="94"/>
      <c r="Y77" s="94"/>
      <c r="Z77" s="56"/>
      <c r="AA77" s="92"/>
      <c r="AB77" s="92"/>
      <c r="AC77" s="92"/>
      <c r="AD77" s="92"/>
      <c r="AE77" s="92"/>
      <c r="AF77" s="92"/>
      <c r="AG77" s="92"/>
      <c r="AH77" s="92"/>
    </row>
    <row r="78" spans="1:34" x14ac:dyDescent="0.3">
      <c r="A78" s="3" t="s">
        <v>493</v>
      </c>
      <c r="B78" s="3">
        <v>23</v>
      </c>
      <c r="C78" s="3" t="s">
        <v>28</v>
      </c>
      <c r="D78" s="10">
        <v>22</v>
      </c>
      <c r="E78" s="92"/>
      <c r="F78" s="11">
        <f t="shared" si="25"/>
        <v>573</v>
      </c>
      <c r="G78" s="10">
        <f>COUNT(N78,O78,P78,Q78,R78,#REF!,T78,V78,X78,AA78,AC78,AE78,AG78)</f>
        <v>5</v>
      </c>
      <c r="H78" s="15">
        <f t="shared" si="26"/>
        <v>114.6</v>
      </c>
      <c r="I78" s="270"/>
      <c r="J78" s="270"/>
      <c r="K78" s="52">
        <f t="shared" si="27"/>
        <v>150</v>
      </c>
      <c r="L78" s="90">
        <f t="shared" si="28"/>
        <v>378</v>
      </c>
      <c r="M78" s="182">
        <v>79</v>
      </c>
      <c r="N78" s="89">
        <v>102</v>
      </c>
      <c r="O78" s="89">
        <v>150</v>
      </c>
      <c r="P78" s="89">
        <v>126</v>
      </c>
      <c r="Q78" s="89">
        <v>105</v>
      </c>
      <c r="R78" s="89">
        <v>90</v>
      </c>
      <c r="S78" s="10">
        <f t="shared" si="29"/>
        <v>968</v>
      </c>
      <c r="T78" s="94"/>
      <c r="U78" s="94"/>
      <c r="V78" s="94"/>
      <c r="W78" s="94"/>
      <c r="X78" s="94"/>
      <c r="Y78" s="94"/>
      <c r="Z78" s="56"/>
      <c r="AA78" s="92"/>
      <c r="AB78" s="92"/>
      <c r="AC78" s="92"/>
      <c r="AD78" s="92"/>
      <c r="AE78" s="92"/>
      <c r="AF78" s="92"/>
      <c r="AG78" s="92"/>
      <c r="AH78" s="92"/>
    </row>
    <row r="79" spans="1:34" x14ac:dyDescent="0.3">
      <c r="A79" s="3" t="s">
        <v>155</v>
      </c>
      <c r="B79" s="3">
        <v>23</v>
      </c>
      <c r="C79" s="3" t="s">
        <v>28</v>
      </c>
      <c r="D79" s="10">
        <v>23</v>
      </c>
      <c r="E79" s="92"/>
      <c r="F79" s="11">
        <f t="shared" si="25"/>
        <v>785</v>
      </c>
      <c r="G79" s="10">
        <f>COUNT(N79,O79,P79,Q79,R79,#REF!,T79,V79,X79,AA79,AC79,AE79,AG79)</f>
        <v>5</v>
      </c>
      <c r="H79" s="15">
        <f t="shared" si="26"/>
        <v>157</v>
      </c>
      <c r="I79" s="270"/>
      <c r="J79" s="270"/>
      <c r="K79" s="52">
        <f t="shared" si="27"/>
        <v>179</v>
      </c>
      <c r="L79" s="90">
        <f t="shared" si="28"/>
        <v>445</v>
      </c>
      <c r="M79" s="182">
        <v>34</v>
      </c>
      <c r="N79" s="89">
        <v>142</v>
      </c>
      <c r="O79" s="89">
        <v>179</v>
      </c>
      <c r="P79" s="89">
        <v>124</v>
      </c>
      <c r="Q79" s="89">
        <v>166</v>
      </c>
      <c r="R79" s="89">
        <v>174</v>
      </c>
      <c r="S79" s="10">
        <f t="shared" si="29"/>
        <v>955</v>
      </c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</row>
    <row r="80" spans="1:34" x14ac:dyDescent="0.3">
      <c r="A80" s="3" t="s">
        <v>151</v>
      </c>
      <c r="B80" s="3">
        <v>23</v>
      </c>
      <c r="C80" s="3" t="s">
        <v>28</v>
      </c>
      <c r="D80" s="10">
        <v>24</v>
      </c>
      <c r="E80" s="92"/>
      <c r="F80" s="11">
        <f t="shared" si="25"/>
        <v>721</v>
      </c>
      <c r="G80" s="10">
        <f>COUNT(N80,O80,P80,Q80,R80,#REF!,T80,V80,X80,AA80,AC80,AE80,AG80)</f>
        <v>5</v>
      </c>
      <c r="H80" s="15">
        <f t="shared" si="26"/>
        <v>144.19999999999999</v>
      </c>
      <c r="I80" s="270"/>
      <c r="J80" s="270"/>
      <c r="K80" s="52">
        <f t="shared" si="27"/>
        <v>179</v>
      </c>
      <c r="L80" s="90">
        <f t="shared" si="28"/>
        <v>457</v>
      </c>
      <c r="M80" s="182">
        <v>45</v>
      </c>
      <c r="N80" s="89">
        <v>132</v>
      </c>
      <c r="O80" s="89">
        <v>146</v>
      </c>
      <c r="P80" s="89">
        <v>179</v>
      </c>
      <c r="Q80" s="89">
        <v>136</v>
      </c>
      <c r="R80" s="89">
        <v>128</v>
      </c>
      <c r="S80" s="10">
        <f t="shared" si="29"/>
        <v>946</v>
      </c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4" x14ac:dyDescent="0.3">
      <c r="A81" s="3" t="s">
        <v>791</v>
      </c>
      <c r="B81" s="3">
        <v>23</v>
      </c>
      <c r="C81" s="3" t="s">
        <v>28</v>
      </c>
      <c r="D81" s="10">
        <v>25</v>
      </c>
      <c r="E81" s="92"/>
      <c r="F81" s="11">
        <f t="shared" ref="F81:F87" si="30">SUM(N81:R81)+T81+V81+X81+AA81+AC81+AE81+AG81</f>
        <v>822</v>
      </c>
      <c r="G81" s="10">
        <f>COUNT(N81,O81,P81,Q81,R81,#REF!,T81,V81,X81,AA81,AC81,AE81,AG81)</f>
        <v>5</v>
      </c>
      <c r="H81" s="15">
        <f t="shared" ref="H81:H87" si="31">F81/G81</f>
        <v>164.4</v>
      </c>
      <c r="I81" s="270"/>
      <c r="J81" s="270"/>
      <c r="K81" s="52">
        <f t="shared" si="27"/>
        <v>177</v>
      </c>
      <c r="L81" s="90">
        <f t="shared" si="28"/>
        <v>481</v>
      </c>
      <c r="M81" s="182">
        <v>23</v>
      </c>
      <c r="N81" s="89">
        <v>177</v>
      </c>
      <c r="O81" s="89">
        <v>157</v>
      </c>
      <c r="P81" s="89">
        <v>147</v>
      </c>
      <c r="Q81" s="89">
        <v>171</v>
      </c>
      <c r="R81" s="89">
        <v>170</v>
      </c>
      <c r="S81" s="10">
        <f t="shared" si="29"/>
        <v>937</v>
      </c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4" x14ac:dyDescent="0.3">
      <c r="A82" s="3" t="s">
        <v>102</v>
      </c>
      <c r="B82" s="3">
        <v>23</v>
      </c>
      <c r="C82" s="3" t="s">
        <v>28</v>
      </c>
      <c r="D82" s="10">
        <v>26</v>
      </c>
      <c r="E82" s="92"/>
      <c r="F82" s="11">
        <f t="shared" si="30"/>
        <v>825</v>
      </c>
      <c r="G82" s="10">
        <f>COUNT(N82,O82,P82,Q82,R82,#REF!,T82,V82,X82,AA82,AC82,AE82,AG82)</f>
        <v>5</v>
      </c>
      <c r="H82" s="15">
        <f t="shared" si="31"/>
        <v>165</v>
      </c>
      <c r="I82" s="270"/>
      <c r="J82" s="270"/>
      <c r="K82" s="52">
        <f t="shared" si="27"/>
        <v>197</v>
      </c>
      <c r="L82" s="90">
        <f t="shared" si="28"/>
        <v>489</v>
      </c>
      <c r="M82" s="182">
        <v>20</v>
      </c>
      <c r="N82" s="89">
        <v>182</v>
      </c>
      <c r="O82" s="89">
        <v>145</v>
      </c>
      <c r="P82" s="89">
        <v>162</v>
      </c>
      <c r="Q82" s="89">
        <v>197</v>
      </c>
      <c r="R82" s="89">
        <v>139</v>
      </c>
      <c r="S82" s="10">
        <f t="shared" si="29"/>
        <v>925</v>
      </c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4" x14ac:dyDescent="0.3">
      <c r="A83" s="3" t="s">
        <v>174</v>
      </c>
      <c r="B83" s="3">
        <v>23</v>
      </c>
      <c r="C83" s="3" t="s">
        <v>28</v>
      </c>
      <c r="D83" s="10">
        <v>27</v>
      </c>
      <c r="E83" s="92"/>
      <c r="F83" s="11">
        <f t="shared" si="30"/>
        <v>792</v>
      </c>
      <c r="G83" s="10">
        <f>COUNT(N83,O83,P83,Q83,R83,#REF!,T83,V83,X83,AA83,AC83,AE83,AG83)</f>
        <v>5</v>
      </c>
      <c r="H83" s="15">
        <f t="shared" si="31"/>
        <v>158.4</v>
      </c>
      <c r="I83" s="270"/>
      <c r="J83" s="270"/>
      <c r="K83" s="52">
        <f t="shared" si="27"/>
        <v>195</v>
      </c>
      <c r="L83" s="90">
        <f t="shared" si="28"/>
        <v>500</v>
      </c>
      <c r="M83" s="182">
        <v>25</v>
      </c>
      <c r="N83" s="89">
        <v>195</v>
      </c>
      <c r="O83" s="89">
        <v>168</v>
      </c>
      <c r="P83" s="89">
        <v>137</v>
      </c>
      <c r="Q83" s="89">
        <v>130</v>
      </c>
      <c r="R83" s="89">
        <v>162</v>
      </c>
      <c r="S83" s="10">
        <f t="shared" si="29"/>
        <v>917</v>
      </c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</row>
    <row r="84" spans="1:34" x14ac:dyDescent="0.3">
      <c r="A84" s="3" t="s">
        <v>156</v>
      </c>
      <c r="B84" s="3">
        <v>23</v>
      </c>
      <c r="C84" s="3" t="s">
        <v>28</v>
      </c>
      <c r="D84" s="10">
        <v>28</v>
      </c>
      <c r="E84" s="92"/>
      <c r="F84" s="11">
        <f t="shared" si="30"/>
        <v>890</v>
      </c>
      <c r="G84" s="10">
        <f>COUNT(N84,O84,P84,Q84,R84,#REF!,T84,V84,X84,AA84,AC84,AE84,AG84)</f>
        <v>5</v>
      </c>
      <c r="H84" s="15">
        <f t="shared" si="31"/>
        <v>178</v>
      </c>
      <c r="I84" s="270"/>
      <c r="J84" s="270"/>
      <c r="K84" s="52">
        <f t="shared" si="27"/>
        <v>196</v>
      </c>
      <c r="L84" s="90">
        <f t="shared" si="28"/>
        <v>515</v>
      </c>
      <c r="M84" s="182">
        <v>4</v>
      </c>
      <c r="N84" s="89">
        <v>142</v>
      </c>
      <c r="O84" s="89">
        <v>177</v>
      </c>
      <c r="P84" s="89">
        <v>196</v>
      </c>
      <c r="Q84" s="89">
        <v>188</v>
      </c>
      <c r="R84" s="89">
        <v>187</v>
      </c>
      <c r="S84" s="10">
        <f t="shared" si="29"/>
        <v>910</v>
      </c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</row>
    <row r="85" spans="1:34" x14ac:dyDescent="0.3">
      <c r="A85" s="3" t="s">
        <v>792</v>
      </c>
      <c r="B85" s="3">
        <v>23</v>
      </c>
      <c r="C85" s="3" t="s">
        <v>28</v>
      </c>
      <c r="D85" s="10">
        <v>29</v>
      </c>
      <c r="E85" s="92"/>
      <c r="F85" s="11">
        <f t="shared" si="30"/>
        <v>679</v>
      </c>
      <c r="G85" s="10">
        <f>COUNT(N85,O85,P85,Q85,R85,#REF!,T85,V85,X85,AA85,AC85,AE85,AG85)</f>
        <v>5</v>
      </c>
      <c r="H85" s="15">
        <f t="shared" si="31"/>
        <v>135.80000000000001</v>
      </c>
      <c r="I85" s="270"/>
      <c r="J85" s="270"/>
      <c r="K85" s="52">
        <f t="shared" si="27"/>
        <v>177</v>
      </c>
      <c r="L85" s="90">
        <f t="shared" si="28"/>
        <v>424</v>
      </c>
      <c r="M85" s="182">
        <v>44</v>
      </c>
      <c r="N85" s="89">
        <v>177</v>
      </c>
      <c r="O85" s="89">
        <v>142</v>
      </c>
      <c r="P85" s="89">
        <v>105</v>
      </c>
      <c r="Q85" s="89">
        <v>119</v>
      </c>
      <c r="R85" s="89">
        <v>136</v>
      </c>
      <c r="S85" s="10">
        <f t="shared" si="29"/>
        <v>899</v>
      </c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</row>
    <row r="86" spans="1:34" x14ac:dyDescent="0.3">
      <c r="A86" s="3" t="s">
        <v>175</v>
      </c>
      <c r="B86" s="3">
        <v>23</v>
      </c>
      <c r="C86" s="3" t="s">
        <v>28</v>
      </c>
      <c r="D86" s="10">
        <v>30</v>
      </c>
      <c r="E86" s="92"/>
      <c r="F86" s="11">
        <f t="shared" si="30"/>
        <v>789</v>
      </c>
      <c r="G86" s="10">
        <f>COUNT(N86,O86,P86,Q86,R86,#REF!,T86,V86,X86,AA86,AC86,AE86,AG86)</f>
        <v>5</v>
      </c>
      <c r="H86" s="15">
        <f t="shared" si="31"/>
        <v>157.80000000000001</v>
      </c>
      <c r="I86" s="270"/>
      <c r="J86" s="270"/>
      <c r="K86" s="52">
        <f t="shared" si="27"/>
        <v>196</v>
      </c>
      <c r="L86" s="90">
        <f t="shared" si="28"/>
        <v>486</v>
      </c>
      <c r="M86" s="182">
        <v>21</v>
      </c>
      <c r="N86" s="89">
        <v>144</v>
      </c>
      <c r="O86" s="89">
        <v>196</v>
      </c>
      <c r="P86" s="89">
        <v>146</v>
      </c>
      <c r="Q86" s="89">
        <v>145</v>
      </c>
      <c r="R86" s="89">
        <v>158</v>
      </c>
      <c r="S86" s="10">
        <f t="shared" si="29"/>
        <v>894</v>
      </c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</row>
    <row r="87" spans="1:34" x14ac:dyDescent="0.3">
      <c r="A87" s="431" t="s">
        <v>271</v>
      </c>
      <c r="B87" s="421">
        <v>23</v>
      </c>
      <c r="C87" s="3" t="s">
        <v>28</v>
      </c>
      <c r="D87" s="10">
        <v>31</v>
      </c>
      <c r="E87" s="92"/>
      <c r="F87" s="11">
        <f t="shared" si="30"/>
        <v>610</v>
      </c>
      <c r="G87" s="10">
        <f>COUNT(N87,O87,P87,Q87,R87,#REF!,T87,V87,X87,AA87,AC87,AE87,AG87)</f>
        <v>5</v>
      </c>
      <c r="H87" s="15">
        <f t="shared" si="31"/>
        <v>122</v>
      </c>
      <c r="I87" s="270"/>
      <c r="J87" s="270"/>
      <c r="K87" s="52">
        <f t="shared" si="27"/>
        <v>130</v>
      </c>
      <c r="L87" s="90">
        <f t="shared" si="28"/>
        <v>385</v>
      </c>
      <c r="M87" s="182">
        <v>56</v>
      </c>
      <c r="N87" s="89">
        <v>130</v>
      </c>
      <c r="O87" s="89">
        <v>130</v>
      </c>
      <c r="P87" s="89">
        <v>125</v>
      </c>
      <c r="Q87" s="89">
        <v>103</v>
      </c>
      <c r="R87" s="89">
        <v>122</v>
      </c>
      <c r="S87" s="10">
        <f t="shared" si="29"/>
        <v>890</v>
      </c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</row>
    <row r="88" spans="1:34" x14ac:dyDescent="0.3">
      <c r="A88" s="431" t="s">
        <v>793</v>
      </c>
      <c r="B88" s="88"/>
      <c r="C88" s="88"/>
      <c r="D88" s="434">
        <v>32</v>
      </c>
      <c r="E88" s="447"/>
      <c r="F88" s="503">
        <f>SUM(N88:R88)+T88+V88+X88+AA88+AC88+AE88+AG88</f>
        <v>606</v>
      </c>
      <c r="G88" s="434">
        <f>COUNT(N88,O88,P88,Q88,R88,#REF!,T88,V88,X88,AA88,AC88,AE88,AG88)</f>
        <v>5</v>
      </c>
      <c r="H88" s="504">
        <f t="shared" ref="H88:H93" si="32">F88/G88</f>
        <v>121.2</v>
      </c>
      <c r="I88" s="512"/>
      <c r="J88" s="512"/>
      <c r="K88" s="439">
        <f>MAX(N88,O88,P88,Q88,R88,T88,V88,X88,AA88,AC88,AE88,AG88)</f>
        <v>142</v>
      </c>
      <c r="L88" s="445">
        <f>MAX((SUM(N88:P88)), (SUM(T88,V88,X88)), (SUM(AA88,AC88,AE88)), (SUM(AE88,AG88,AC88)))</f>
        <v>378</v>
      </c>
      <c r="M88" s="458">
        <v>55</v>
      </c>
      <c r="N88" s="444">
        <v>128</v>
      </c>
      <c r="O88" s="444">
        <v>142</v>
      </c>
      <c r="P88" s="444">
        <v>108</v>
      </c>
      <c r="Q88" s="444">
        <v>116</v>
      </c>
      <c r="R88" s="444">
        <v>112</v>
      </c>
      <c r="S88" s="434">
        <f>SUM(N88:R88)+(M88*5)</f>
        <v>881</v>
      </c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</row>
    <row r="89" spans="1:34" x14ac:dyDescent="0.3">
      <c r="A89" s="444" t="s">
        <v>396</v>
      </c>
      <c r="B89" s="94"/>
      <c r="C89" s="94"/>
      <c r="D89" s="434">
        <v>33</v>
      </c>
      <c r="E89" s="447"/>
      <c r="F89" s="503">
        <f>SUM(N89:R89)+T89+V89+X89+AA89+AC89+AE89+AG89</f>
        <v>763</v>
      </c>
      <c r="G89" s="434">
        <f>COUNT(N89,O89,P89,Q89,R89,#REF!,T89,V89,X89,AA89,AC89,AE89,AG89)</f>
        <v>5</v>
      </c>
      <c r="H89" s="504">
        <f t="shared" si="32"/>
        <v>152.6</v>
      </c>
      <c r="I89" s="512"/>
      <c r="J89" s="512"/>
      <c r="K89" s="439">
        <f>MAX(N89,O89,P89,Q89,R89,T89,V89,X89,AA89,AC89,AE89,AG89)</f>
        <v>175</v>
      </c>
      <c r="L89" s="445">
        <f>MAX((SUM(N89:P89)), (SUM(T89,V89,X89)), (SUM(AA89,AC89,AE89)), (SUM(AE89,AG89,AC89)))</f>
        <v>444</v>
      </c>
      <c r="M89" s="458">
        <v>21</v>
      </c>
      <c r="N89" s="444">
        <v>147</v>
      </c>
      <c r="O89" s="444">
        <v>146</v>
      </c>
      <c r="P89" s="444">
        <v>151</v>
      </c>
      <c r="Q89" s="444">
        <v>175</v>
      </c>
      <c r="R89" s="444">
        <v>144</v>
      </c>
      <c r="S89" s="434">
        <f>SUM(N89:R89)+(M89*5)</f>
        <v>868</v>
      </c>
      <c r="T89" s="56"/>
      <c r="U89" s="93"/>
      <c r="V89" s="103"/>
      <c r="W89" s="56"/>
      <c r="X89" s="223"/>
    </row>
    <row r="90" spans="1:34" x14ac:dyDescent="0.3">
      <c r="A90" s="444" t="s">
        <v>119</v>
      </c>
      <c r="B90" s="94"/>
      <c r="C90" s="94"/>
      <c r="D90" s="434" t="s">
        <v>794</v>
      </c>
      <c r="E90" s="447"/>
      <c r="F90" s="503">
        <f>SUM(N90:R90)+T90+V90+X90+AA90+AC90+AE90+AG90</f>
        <v>822</v>
      </c>
      <c r="G90" s="434">
        <f>COUNT(N90,O90,P90,Q90,R90,#REF!,T90,V90,X90,AA90,AC90,AE90,AG90)</f>
        <v>5</v>
      </c>
      <c r="H90" s="504">
        <f t="shared" si="32"/>
        <v>164.4</v>
      </c>
      <c r="I90" s="512"/>
      <c r="J90" s="512"/>
      <c r="K90" s="439">
        <f>MAX(N90,O90,P90,Q90,R90,T90,V90,X90,AA90,AC90,AE90,AG90)</f>
        <v>194</v>
      </c>
      <c r="L90" s="445">
        <f>MAX((SUM(N90:P90)), (SUM(T90,V90,X90)), (SUM(AA90,AC90,AE90)), (SUM(AE90,AG90,AC90)))</f>
        <v>474</v>
      </c>
      <c r="M90" s="458">
        <v>9</v>
      </c>
      <c r="N90" s="444">
        <v>145</v>
      </c>
      <c r="O90" s="444">
        <v>162</v>
      </c>
      <c r="P90" s="444">
        <v>167</v>
      </c>
      <c r="Q90" s="444">
        <v>154</v>
      </c>
      <c r="R90" s="444">
        <v>194</v>
      </c>
      <c r="S90" s="434">
        <f>SUM(N90:R90)+(M90*5)</f>
        <v>867</v>
      </c>
      <c r="T90" s="56"/>
      <c r="U90" s="93"/>
      <c r="V90" s="103"/>
      <c r="W90" s="56"/>
      <c r="X90" s="223"/>
    </row>
    <row r="91" spans="1:34" x14ac:dyDescent="0.3">
      <c r="A91" s="444" t="s">
        <v>553</v>
      </c>
      <c r="B91" s="94"/>
      <c r="C91" s="94"/>
      <c r="D91" s="434" t="s">
        <v>794</v>
      </c>
      <c r="E91" s="447"/>
      <c r="F91" s="503">
        <f>SUM(N91:R91)+T91+V91+X91+AA91+AC91+AE91+AG91</f>
        <v>772</v>
      </c>
      <c r="G91" s="434">
        <f>COUNT(N91,O91,P91,Q91,R91,#REF!,T91,V91,X91,AA91,AC91,AE91,AG91)</f>
        <v>5</v>
      </c>
      <c r="H91" s="504">
        <f t="shared" si="32"/>
        <v>154.4</v>
      </c>
      <c r="I91" s="512"/>
      <c r="J91" s="512"/>
      <c r="K91" s="439">
        <f>MAX(N91,O91,P91,Q91,R91,T91,V91,X91,AA91,AC91,AE91,AG91)</f>
        <v>173</v>
      </c>
      <c r="L91" s="445">
        <f>MAX((SUM(N91:P91)), (SUM(T91,V91,X91)), (SUM(AA91,AC91,AE91)), (SUM(AE91,AG91,AC91)))</f>
        <v>502</v>
      </c>
      <c r="M91" s="458">
        <v>19</v>
      </c>
      <c r="N91" s="444">
        <v>173</v>
      </c>
      <c r="O91" s="444">
        <v>170</v>
      </c>
      <c r="P91" s="444">
        <v>159</v>
      </c>
      <c r="Q91" s="444">
        <v>125</v>
      </c>
      <c r="R91" s="444">
        <v>145</v>
      </c>
      <c r="S91" s="434">
        <f>SUM(N91:R91)+(M91*5)</f>
        <v>867</v>
      </c>
      <c r="T91" s="56"/>
      <c r="U91" s="93"/>
      <c r="V91" s="103"/>
      <c r="W91" s="56"/>
      <c r="X91" s="223"/>
    </row>
    <row r="92" spans="1:34" x14ac:dyDescent="0.3">
      <c r="A92" s="444" t="s">
        <v>247</v>
      </c>
      <c r="B92" s="94"/>
      <c r="C92" s="94"/>
      <c r="D92" s="434">
        <v>36</v>
      </c>
      <c r="E92" s="447"/>
      <c r="F92" s="503">
        <f>SUM(N92:R92)+T92+V92+X92+AA92+AC92+AE92+AG92</f>
        <v>676</v>
      </c>
      <c r="G92" s="434">
        <f>COUNT(N92,O92,P92,Q92,R92,#REF!,T92,V92,X92,AA92,AC92,AE92,AG92)</f>
        <v>5</v>
      </c>
      <c r="H92" s="504">
        <f t="shared" si="32"/>
        <v>135.19999999999999</v>
      </c>
      <c r="I92" s="512"/>
      <c r="J92" s="512"/>
      <c r="K92" s="439">
        <f>MAX(N92,O92,P92,Q92,R92,T92,V92,X92,AA92,AC92,AE92,AG92)</f>
        <v>168</v>
      </c>
      <c r="L92" s="445">
        <f>MAX((SUM(N92:P92)), (SUM(T92,V92,X92)), (SUM(AA92,AC92,AE92)), (SUM(AE92,AG92,AC92)))</f>
        <v>400</v>
      </c>
      <c r="M92" s="458">
        <v>10</v>
      </c>
      <c r="N92" s="444">
        <v>148</v>
      </c>
      <c r="O92" s="444">
        <v>123</v>
      </c>
      <c r="P92" s="444">
        <v>129</v>
      </c>
      <c r="Q92" s="444">
        <v>168</v>
      </c>
      <c r="R92" s="444">
        <v>108</v>
      </c>
      <c r="S92" s="434">
        <f>SUM(N92:R92)+(M92*5)</f>
        <v>726</v>
      </c>
      <c r="T92" s="56"/>
      <c r="U92" s="93"/>
      <c r="V92" s="103"/>
      <c r="W92" s="56"/>
      <c r="X92" s="223"/>
    </row>
    <row r="93" spans="1:34" x14ac:dyDescent="0.3">
      <c r="A93" s="94"/>
      <c r="B93" s="94"/>
      <c r="C93" s="94"/>
      <c r="D93" s="94"/>
      <c r="E93" s="94"/>
      <c r="F93" s="503">
        <f>SUM(F57:F92)</f>
        <v>37510</v>
      </c>
      <c r="G93" s="503">
        <f>SUM(G57:G92)</f>
        <v>236</v>
      </c>
      <c r="H93" s="504">
        <f t="shared" si="32"/>
        <v>158.9406779661017</v>
      </c>
      <c r="I93" s="94"/>
      <c r="J93" s="94"/>
      <c r="K93" s="94"/>
      <c r="L93" s="94"/>
      <c r="M93" s="94"/>
      <c r="N93" s="513">
        <f>AVERAGE(N57:N92)</f>
        <v>151.77777777777777</v>
      </c>
      <c r="O93" s="513">
        <f t="shared" ref="O93:X93" si="33">AVERAGE(O57:O92)</f>
        <v>162.77777777777777</v>
      </c>
      <c r="P93" s="513">
        <f t="shared" si="33"/>
        <v>159.63888888888889</v>
      </c>
      <c r="Q93" s="513">
        <f t="shared" si="33"/>
        <v>154.77777777777777</v>
      </c>
      <c r="R93" s="513">
        <f t="shared" si="33"/>
        <v>161.88888888888889</v>
      </c>
      <c r="S93" s="94"/>
      <c r="T93" s="513">
        <f t="shared" si="33"/>
        <v>163</v>
      </c>
      <c r="U93" s="93"/>
      <c r="V93" s="513">
        <f t="shared" si="33"/>
        <v>156.375</v>
      </c>
      <c r="W93" s="56"/>
      <c r="X93" s="513">
        <f t="shared" si="33"/>
        <v>165</v>
      </c>
      <c r="AA93" s="513">
        <f>AVERAGE(AA57:AA92)</f>
        <v>128</v>
      </c>
      <c r="AC93" s="513">
        <f>AVERAGE(AC57:AC92)</f>
        <v>172</v>
      </c>
      <c r="AE93" s="513">
        <f>AVERAGE(AE57:AE92)</f>
        <v>174.5</v>
      </c>
      <c r="AG93" s="513">
        <f>AVERAGE(AG57:AG92)</f>
        <v>170</v>
      </c>
    </row>
    <row r="94" spans="1:34" x14ac:dyDescent="0.3">
      <c r="A94" s="94"/>
      <c r="B94" s="94"/>
      <c r="C94" s="94"/>
      <c r="D94" s="94"/>
      <c r="E94" s="94"/>
      <c r="F94" s="94"/>
      <c r="G94" s="94"/>
      <c r="H94" s="56"/>
      <c r="I94" s="94"/>
      <c r="J94" s="94"/>
      <c r="K94" s="94"/>
      <c r="L94" s="94"/>
      <c r="M94" s="94"/>
      <c r="N94" s="94"/>
      <c r="O94" s="56"/>
      <c r="P94" s="94"/>
      <c r="Q94" s="94"/>
      <c r="R94" s="94"/>
      <c r="S94" s="94"/>
      <c r="T94" s="56"/>
      <c r="U94" s="93"/>
      <c r="V94" s="103"/>
      <c r="W94" s="56"/>
      <c r="X94" s="223"/>
    </row>
    <row r="95" spans="1:34" x14ac:dyDescent="0.3">
      <c r="A95" s="94"/>
      <c r="B95" s="94"/>
      <c r="C95" s="94"/>
      <c r="D95" s="94"/>
      <c r="E95" s="94"/>
      <c r="F95" s="94"/>
      <c r="G95" s="94"/>
      <c r="H95" s="56"/>
      <c r="I95" s="94"/>
      <c r="J95" s="94"/>
      <c r="K95" s="94"/>
      <c r="L95" s="94"/>
      <c r="M95" s="94"/>
      <c r="N95" s="94"/>
      <c r="O95" s="56"/>
      <c r="P95" s="94"/>
      <c r="Q95" s="94"/>
      <c r="R95" s="94"/>
      <c r="S95" s="94"/>
      <c r="T95" s="56"/>
      <c r="U95" s="93"/>
      <c r="V95" s="103"/>
      <c r="W95" s="56"/>
      <c r="X95" s="223"/>
    </row>
    <row r="96" spans="1:34" x14ac:dyDescent="0.3">
      <c r="A96" s="94"/>
      <c r="B96" s="94"/>
      <c r="C96" s="94"/>
      <c r="D96" s="94"/>
      <c r="E96" s="94"/>
      <c r="F96" s="94"/>
      <c r="G96" s="94"/>
      <c r="H96" s="56"/>
      <c r="I96" s="94"/>
      <c r="J96" s="94"/>
      <c r="K96" s="94"/>
      <c r="L96" s="94"/>
      <c r="M96" s="94"/>
      <c r="N96" s="94"/>
      <c r="O96" s="56"/>
      <c r="P96" s="94"/>
      <c r="Q96" s="94"/>
      <c r="R96" s="94"/>
      <c r="S96" s="94"/>
      <c r="T96" s="56"/>
      <c r="U96" s="93"/>
      <c r="V96" s="103"/>
      <c r="W96" s="56"/>
      <c r="X96" s="223"/>
    </row>
    <row r="97" spans="1:24" x14ac:dyDescent="0.3">
      <c r="A97" s="94"/>
      <c r="B97" s="94"/>
      <c r="C97" s="94"/>
      <c r="D97" s="94"/>
      <c r="E97" s="94"/>
      <c r="F97" s="94"/>
      <c r="G97" s="94"/>
      <c r="H97" s="56"/>
      <c r="I97" s="94"/>
      <c r="J97" s="94"/>
      <c r="K97" s="94"/>
      <c r="L97" s="94"/>
      <c r="M97" s="94"/>
      <c r="N97" s="94"/>
      <c r="O97" s="56"/>
      <c r="P97" s="94"/>
      <c r="Q97" s="94"/>
      <c r="R97" s="94"/>
      <c r="S97" s="94"/>
      <c r="T97" s="56"/>
      <c r="U97" s="94"/>
      <c r="V97" s="103"/>
      <c r="W97" s="56"/>
      <c r="X97" s="223"/>
    </row>
    <row r="98" spans="1:24" x14ac:dyDescent="0.3">
      <c r="A98" s="94"/>
      <c r="B98" s="94"/>
      <c r="C98" s="94"/>
      <c r="D98" s="94"/>
      <c r="E98" s="94"/>
      <c r="F98" s="94"/>
      <c r="G98" s="94"/>
      <c r="H98" s="56"/>
      <c r="I98" s="94"/>
      <c r="J98" s="94"/>
      <c r="K98" s="94"/>
      <c r="L98" s="94"/>
      <c r="M98" s="94"/>
      <c r="N98" s="94"/>
      <c r="O98" s="56"/>
      <c r="P98" s="94"/>
      <c r="Q98" s="94"/>
      <c r="R98" s="94"/>
      <c r="S98" s="94"/>
      <c r="T98" s="56"/>
      <c r="U98" s="94"/>
      <c r="V98" s="103"/>
      <c r="W98" s="56"/>
      <c r="X98" s="223"/>
    </row>
    <row r="99" spans="1:24" x14ac:dyDescent="0.3">
      <c r="A99" s="94"/>
      <c r="B99" s="94"/>
      <c r="C99" s="94"/>
      <c r="D99" s="94"/>
      <c r="E99" s="94"/>
      <c r="F99" s="94"/>
      <c r="G99" s="94"/>
      <c r="H99" s="56"/>
      <c r="I99" s="94"/>
      <c r="J99" s="94"/>
      <c r="K99" s="94"/>
      <c r="L99" s="94"/>
      <c r="M99" s="94"/>
      <c r="N99" s="94"/>
      <c r="O99" s="56"/>
      <c r="P99" s="94"/>
      <c r="Q99" s="94"/>
      <c r="R99" s="94"/>
      <c r="S99" s="94"/>
      <c r="T99" s="56"/>
      <c r="U99" s="94"/>
      <c r="V99" s="103"/>
      <c r="W99" s="56"/>
      <c r="X99" s="223"/>
    </row>
    <row r="100" spans="1:24" x14ac:dyDescent="0.3">
      <c r="A100" s="94"/>
      <c r="B100" s="94"/>
      <c r="C100" s="94"/>
      <c r="D100" s="94"/>
      <c r="E100" s="94"/>
      <c r="F100" s="94"/>
      <c r="G100" s="94"/>
      <c r="H100" s="56"/>
      <c r="I100" s="94"/>
      <c r="J100" s="94"/>
      <c r="K100" s="94"/>
      <c r="L100" s="94"/>
      <c r="M100" s="94"/>
      <c r="N100" s="94"/>
      <c r="O100" s="56"/>
      <c r="P100" s="94"/>
      <c r="Q100" s="94"/>
      <c r="R100" s="94"/>
      <c r="S100" s="94"/>
      <c r="T100" s="56"/>
      <c r="U100" s="94"/>
      <c r="V100" s="103"/>
      <c r="W100" s="56"/>
      <c r="X100" s="223"/>
    </row>
    <row r="101" spans="1:24" x14ac:dyDescent="0.3">
      <c r="A101" s="94"/>
      <c r="B101" s="94"/>
      <c r="C101" s="94"/>
      <c r="D101" s="94"/>
      <c r="E101" s="94"/>
      <c r="F101" s="94"/>
      <c r="G101" s="94"/>
      <c r="H101" s="56"/>
      <c r="I101" s="94"/>
      <c r="J101" s="94"/>
      <c r="K101" s="94"/>
      <c r="L101" s="94"/>
      <c r="M101" s="94"/>
      <c r="N101" s="94"/>
      <c r="O101" s="56"/>
      <c r="P101" s="94"/>
      <c r="Q101" s="94"/>
      <c r="R101" s="94"/>
      <c r="S101" s="94"/>
      <c r="T101" s="56"/>
      <c r="U101" s="94"/>
      <c r="V101" s="103"/>
      <c r="W101" s="56"/>
      <c r="X101" s="223"/>
    </row>
    <row r="102" spans="1:24" x14ac:dyDescent="0.3">
      <c r="A102" s="94"/>
      <c r="B102" s="94"/>
      <c r="C102" s="94"/>
      <c r="D102" s="94"/>
      <c r="E102" s="94"/>
      <c r="F102" s="94"/>
      <c r="G102" s="94"/>
      <c r="H102" s="56"/>
      <c r="I102" s="94"/>
      <c r="J102" s="94"/>
      <c r="K102" s="94"/>
      <c r="L102" s="94"/>
      <c r="M102" s="94"/>
      <c r="N102" s="94"/>
      <c r="O102" s="56"/>
      <c r="P102" s="94"/>
      <c r="Q102" s="94"/>
      <c r="R102" s="94"/>
      <c r="S102" s="94"/>
      <c r="T102" s="56"/>
      <c r="U102" s="94"/>
      <c r="V102" s="103"/>
      <c r="W102" s="56"/>
      <c r="X102" s="223"/>
    </row>
    <row r="103" spans="1:24" x14ac:dyDescent="0.3">
      <c r="A103" s="94"/>
      <c r="B103" s="94"/>
      <c r="C103" s="94"/>
      <c r="D103" s="94"/>
      <c r="E103" s="94"/>
      <c r="F103" s="94"/>
      <c r="G103" s="94"/>
      <c r="H103" s="56"/>
      <c r="I103" s="94"/>
      <c r="J103" s="94"/>
      <c r="K103" s="94"/>
      <c r="L103" s="94"/>
      <c r="M103" s="94"/>
      <c r="N103" s="94"/>
      <c r="O103" s="56"/>
      <c r="P103" s="94"/>
      <c r="Q103" s="94"/>
      <c r="R103" s="94"/>
      <c r="S103" s="94"/>
      <c r="T103" s="56"/>
      <c r="U103" s="94"/>
      <c r="V103" s="103"/>
      <c r="W103" s="56"/>
      <c r="X103" s="223"/>
    </row>
    <row r="104" spans="1:24" x14ac:dyDescent="0.3">
      <c r="A104" s="94"/>
      <c r="B104" s="94"/>
      <c r="C104" s="94"/>
      <c r="D104" s="94"/>
      <c r="E104" s="94"/>
      <c r="F104" s="94"/>
      <c r="G104" s="94"/>
      <c r="H104" s="56"/>
      <c r="O104" s="56"/>
      <c r="T104" s="56"/>
      <c r="V104" s="103"/>
      <c r="W104" s="56"/>
      <c r="X104" s="223"/>
    </row>
    <row r="105" spans="1:24" x14ac:dyDescent="0.3">
      <c r="A105" s="94"/>
      <c r="B105" s="94"/>
      <c r="C105" s="94"/>
      <c r="D105" s="94"/>
      <c r="E105" s="94"/>
      <c r="F105" s="94"/>
      <c r="G105" s="94"/>
      <c r="H105" s="56"/>
      <c r="O105" s="56"/>
      <c r="T105" s="56"/>
      <c r="V105" s="103"/>
      <c r="W105" s="56"/>
      <c r="X105" s="223"/>
    </row>
    <row r="106" spans="1:24" x14ac:dyDescent="0.3">
      <c r="A106" s="94"/>
      <c r="B106" s="94"/>
      <c r="C106" s="94"/>
      <c r="D106" s="94"/>
      <c r="E106" s="94"/>
      <c r="F106" s="94"/>
      <c r="G106" s="94"/>
      <c r="H106" s="56"/>
      <c r="O106" s="56"/>
      <c r="T106" s="56"/>
      <c r="V106" s="103"/>
      <c r="W106" s="56"/>
      <c r="X106" s="223"/>
    </row>
    <row r="107" spans="1:24" x14ac:dyDescent="0.3">
      <c r="A107" s="94"/>
      <c r="B107" s="94"/>
      <c r="C107" s="94"/>
      <c r="D107" s="94"/>
      <c r="E107" s="94"/>
      <c r="F107" s="94"/>
      <c r="G107" s="94"/>
      <c r="H107" s="56"/>
      <c r="O107" s="56"/>
      <c r="T107" s="56"/>
      <c r="V107" s="103"/>
      <c r="W107" s="56"/>
      <c r="X107" s="223"/>
    </row>
    <row r="108" spans="1:24" x14ac:dyDescent="0.3">
      <c r="A108" s="94"/>
      <c r="B108" s="94"/>
      <c r="C108" s="94"/>
      <c r="D108" s="94"/>
      <c r="E108" s="94"/>
      <c r="F108" s="94"/>
      <c r="G108" s="94"/>
      <c r="H108" s="56"/>
      <c r="O108" s="56"/>
      <c r="T108" s="56"/>
      <c r="V108" s="103"/>
      <c r="W108" s="56"/>
      <c r="X108" s="223"/>
    </row>
    <row r="109" spans="1:24" x14ac:dyDescent="0.3">
      <c r="A109" s="94"/>
      <c r="B109" s="94"/>
      <c r="C109" s="94"/>
      <c r="D109" s="94"/>
      <c r="E109" s="94"/>
      <c r="F109" s="94"/>
      <c r="G109" s="94"/>
      <c r="H109" s="56"/>
      <c r="O109" s="56"/>
      <c r="T109" s="56"/>
      <c r="V109" s="103"/>
      <c r="W109" s="56"/>
      <c r="X109" s="223"/>
    </row>
    <row r="110" spans="1:24" x14ac:dyDescent="0.3">
      <c r="A110" s="94"/>
      <c r="B110" s="94"/>
      <c r="C110" s="94"/>
      <c r="D110" s="94"/>
      <c r="E110" s="94"/>
      <c r="F110" s="94"/>
      <c r="G110" s="94"/>
      <c r="H110" s="56"/>
      <c r="O110" s="56"/>
      <c r="T110" s="56"/>
      <c r="V110" s="103"/>
      <c r="W110" s="56"/>
      <c r="X110" s="223"/>
    </row>
    <row r="111" spans="1:24" x14ac:dyDescent="0.3">
      <c r="A111" s="94"/>
      <c r="B111" s="94"/>
      <c r="C111" s="94"/>
      <c r="D111" s="94"/>
      <c r="E111" s="94"/>
      <c r="F111" s="94"/>
      <c r="G111" s="94"/>
      <c r="H111" s="56"/>
      <c r="O111" s="56"/>
      <c r="T111" s="56"/>
      <c r="V111" s="103"/>
      <c r="W111" s="56"/>
      <c r="X111" s="223"/>
    </row>
    <row r="112" spans="1:24" x14ac:dyDescent="0.3">
      <c r="A112" s="94"/>
      <c r="B112" s="94"/>
      <c r="C112" s="94"/>
      <c r="D112" s="94"/>
      <c r="E112" s="94"/>
      <c r="F112" s="94"/>
      <c r="G112" s="94"/>
      <c r="H112" s="56"/>
      <c r="O112" s="56"/>
      <c r="T112" s="56"/>
      <c r="V112" s="103"/>
      <c r="W112" s="56"/>
      <c r="X112" s="223"/>
    </row>
    <row r="113" spans="1:24" x14ac:dyDescent="0.3">
      <c r="A113" s="94"/>
      <c r="B113" s="94"/>
      <c r="C113" s="94"/>
      <c r="D113" s="94"/>
      <c r="E113" s="94"/>
      <c r="F113" s="94"/>
      <c r="G113" s="94"/>
      <c r="H113" s="56"/>
      <c r="O113" s="56"/>
      <c r="T113" s="56"/>
      <c r="V113" s="103"/>
      <c r="W113" s="56"/>
      <c r="X113" s="223"/>
    </row>
    <row r="114" spans="1:24" x14ac:dyDescent="0.3">
      <c r="A114" s="94"/>
      <c r="B114" s="94"/>
      <c r="C114" s="94"/>
      <c r="D114" s="94"/>
      <c r="E114" s="94"/>
      <c r="F114" s="94"/>
      <c r="G114" s="94"/>
      <c r="H114" s="56"/>
      <c r="O114" s="56"/>
      <c r="T114" s="56"/>
      <c r="V114" s="103"/>
      <c r="W114" s="56"/>
      <c r="X114" s="223"/>
    </row>
    <row r="115" spans="1:24" x14ac:dyDescent="0.3">
      <c r="A115" s="94"/>
      <c r="B115" s="94"/>
      <c r="C115" s="94"/>
      <c r="D115" s="94"/>
      <c r="E115" s="94"/>
      <c r="F115" s="94"/>
      <c r="G115" s="94"/>
      <c r="H115" s="56"/>
      <c r="O115" s="56"/>
      <c r="T115" s="56"/>
      <c r="V115" s="103"/>
      <c r="W115" s="56"/>
      <c r="X115" s="223"/>
    </row>
    <row r="116" spans="1:24" x14ac:dyDescent="0.3">
      <c r="A116" s="94"/>
      <c r="B116" s="94"/>
      <c r="C116" s="94"/>
      <c r="D116" s="94"/>
      <c r="E116" s="94"/>
      <c r="F116" s="94"/>
      <c r="G116" s="94"/>
      <c r="H116" s="56"/>
      <c r="O116" s="56"/>
      <c r="T116" s="56"/>
      <c r="V116" s="103"/>
      <c r="W116" s="56"/>
      <c r="X116" s="223"/>
    </row>
    <row r="117" spans="1:24" x14ac:dyDescent="0.3">
      <c r="A117" s="94"/>
      <c r="B117" s="94"/>
      <c r="C117" s="94"/>
      <c r="D117" s="94"/>
      <c r="E117" s="94"/>
      <c r="F117" s="94"/>
      <c r="G117" s="94"/>
      <c r="H117" s="56"/>
      <c r="O117" s="56"/>
      <c r="T117" s="56"/>
      <c r="V117" s="103"/>
      <c r="W117" s="56"/>
      <c r="X117" s="223"/>
    </row>
    <row r="118" spans="1:24" x14ac:dyDescent="0.3">
      <c r="A118" s="94"/>
      <c r="B118" s="94"/>
      <c r="C118" s="94"/>
      <c r="D118" s="94"/>
      <c r="E118" s="94"/>
      <c r="F118" s="94"/>
      <c r="G118" s="94"/>
      <c r="H118" s="56"/>
      <c r="O118" s="56"/>
      <c r="T118" s="56"/>
      <c r="V118" s="103"/>
      <c r="W118" s="56"/>
      <c r="X118" s="223"/>
    </row>
    <row r="119" spans="1:24" x14ac:dyDescent="0.3">
      <c r="A119" s="94"/>
      <c r="B119" s="94"/>
      <c r="C119" s="94"/>
      <c r="D119" s="94"/>
      <c r="E119" s="94"/>
      <c r="F119" s="94"/>
      <c r="G119" s="94"/>
      <c r="H119" s="56"/>
      <c r="O119" s="56"/>
      <c r="T119" s="56"/>
      <c r="V119" s="103"/>
      <c r="W119" s="56"/>
      <c r="X119" s="223"/>
    </row>
    <row r="120" spans="1:24" x14ac:dyDescent="0.3">
      <c r="A120" s="94"/>
      <c r="B120" s="94"/>
      <c r="C120" s="94"/>
      <c r="D120" s="94"/>
      <c r="E120" s="94"/>
      <c r="F120" s="94"/>
      <c r="G120" s="94"/>
      <c r="H120" s="56"/>
      <c r="O120" s="56"/>
      <c r="T120" s="56"/>
      <c r="V120" s="103"/>
      <c r="W120" s="56"/>
      <c r="X120" s="223"/>
    </row>
    <row r="121" spans="1:24" x14ac:dyDescent="0.3">
      <c r="A121" s="94"/>
      <c r="B121" s="94"/>
      <c r="C121" s="94"/>
      <c r="D121" s="94"/>
      <c r="E121" s="94"/>
      <c r="F121" s="94"/>
      <c r="G121" s="94"/>
      <c r="H121" s="56"/>
      <c r="O121" s="56"/>
      <c r="T121" s="56"/>
      <c r="V121" s="103"/>
      <c r="W121" s="56"/>
      <c r="X121" s="223"/>
    </row>
    <row r="122" spans="1:24" x14ac:dyDescent="0.3">
      <c r="A122" s="94"/>
      <c r="B122" s="94"/>
      <c r="C122" s="94"/>
      <c r="D122" s="94"/>
      <c r="E122" s="94"/>
      <c r="F122" s="94"/>
      <c r="G122" s="94"/>
      <c r="H122" s="56"/>
      <c r="O122" s="56"/>
      <c r="T122" s="56"/>
      <c r="V122" s="103"/>
      <c r="W122" s="56"/>
      <c r="X122" s="223"/>
    </row>
    <row r="123" spans="1:24" x14ac:dyDescent="0.3">
      <c r="A123" s="94"/>
      <c r="B123" s="94"/>
      <c r="C123" s="94"/>
      <c r="D123" s="94"/>
      <c r="E123" s="94"/>
      <c r="F123" s="94"/>
      <c r="G123" s="94"/>
      <c r="H123" s="56"/>
      <c r="O123" s="56"/>
      <c r="T123" s="56"/>
      <c r="V123" s="103"/>
      <c r="W123" s="56"/>
      <c r="X123" s="223"/>
    </row>
    <row r="124" spans="1:24" x14ac:dyDescent="0.3">
      <c r="A124" s="94"/>
      <c r="B124" s="94"/>
      <c r="C124" s="94"/>
      <c r="D124" s="94"/>
      <c r="E124" s="94"/>
      <c r="F124" s="94"/>
      <c r="G124" s="94"/>
      <c r="H124" s="56"/>
      <c r="O124" s="56"/>
      <c r="T124" s="56"/>
      <c r="V124" s="103"/>
      <c r="W124" s="56"/>
      <c r="X124" s="223"/>
    </row>
    <row r="125" spans="1:24" x14ac:dyDescent="0.3">
      <c r="A125" s="94"/>
      <c r="B125" s="94"/>
      <c r="C125" s="94"/>
      <c r="D125" s="94"/>
      <c r="E125" s="94"/>
      <c r="F125" s="94"/>
      <c r="G125" s="94"/>
      <c r="H125" s="56"/>
      <c r="O125" s="56"/>
      <c r="T125" s="56"/>
      <c r="V125" s="103"/>
      <c r="W125" s="56"/>
      <c r="X125" s="223"/>
    </row>
    <row r="126" spans="1:24" x14ac:dyDescent="0.3">
      <c r="A126" s="94"/>
      <c r="B126" s="94"/>
      <c r="C126" s="94"/>
      <c r="D126" s="94"/>
      <c r="E126" s="94"/>
      <c r="F126" s="94"/>
      <c r="G126" s="94"/>
      <c r="H126" s="56"/>
      <c r="O126" s="56"/>
      <c r="T126" s="56"/>
      <c r="V126" s="103"/>
      <c r="W126" s="56"/>
      <c r="X126" s="223"/>
    </row>
    <row r="127" spans="1:24" x14ac:dyDescent="0.3">
      <c r="V127" s="103"/>
      <c r="W127" s="56"/>
      <c r="X127" s="223"/>
    </row>
  </sheetData>
  <sortState ref="A60:Z61">
    <sortCondition ref="D60:D61"/>
  </sortState>
  <mergeCells count="2">
    <mergeCell ref="A54:AH55"/>
    <mergeCell ref="A1:AH2"/>
  </mergeCells>
  <pageMargins left="0.7" right="0.7" top="0.75" bottom="0.75" header="0.3" footer="0.3"/>
  <pageSetup scale="43" orientation="landscape" r:id="rId1"/>
  <rowBreaks count="1" manualBreakCount="1">
    <brk id="53" max="16383" man="1"/>
  </rowBreaks>
  <ignoredErrors>
    <ignoredError sqref="L24:L51 L73:L87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AH93"/>
  <sheetViews>
    <sheetView zoomScaleNormal="100" workbookViewId="0">
      <selection activeCell="A6" sqref="A6"/>
    </sheetView>
  </sheetViews>
  <sheetFormatPr defaultColWidth="9.109375" defaultRowHeight="14.4" x14ac:dyDescent="0.3"/>
  <cols>
    <col min="1" max="1" width="18" style="88" bestFit="1" customWidth="1"/>
    <col min="2" max="2" width="6.88671875" style="88" hidden="1" customWidth="1"/>
    <col min="3" max="3" width="7.554687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1" width="4" style="88" bestFit="1" customWidth="1"/>
    <col min="12" max="12" width="5.109375" style="88" bestFit="1" customWidth="1"/>
    <col min="13" max="18" width="4" style="88" bestFit="1" customWidth="1"/>
    <col min="19" max="19" width="6.5546875" style="88" bestFit="1" customWidth="1"/>
    <col min="20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x14ac:dyDescent="0.3">
      <c r="A1" s="587" t="s">
        <v>66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435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187</v>
      </c>
      <c r="B4" s="3">
        <v>24</v>
      </c>
      <c r="C4" s="3" t="s">
        <v>28</v>
      </c>
      <c r="D4" s="11">
        <v>1</v>
      </c>
      <c r="E4" s="239">
        <v>200</v>
      </c>
      <c r="F4" s="6">
        <f t="shared" ref="F4:F26" si="0">SUM(N4:R4)+T4+V4+X4+AA4+AC4+AE4+AG4</f>
        <v>2141</v>
      </c>
      <c r="G4" s="6">
        <f>COUNT(N4,O4,P4,Q4,R4,#REF!,T4,V4,X4,AA4,AC4, AE4, AG4)</f>
        <v>9</v>
      </c>
      <c r="H4" s="7">
        <f t="shared" ref="H4:H27" si="1">F4/G4</f>
        <v>237.88888888888889</v>
      </c>
      <c r="I4" s="159">
        <f t="shared" ref="I4:I13" si="2">((SUM(U4+W4+Y4))/30)+(COUNTIFS(AB4,"W")+(COUNTIFS(AD4,"W")+(COUNTIFS(AF4,"W")+(COUNTIFS(AH4,"W")))))</f>
        <v>4</v>
      </c>
      <c r="J4" s="159">
        <f t="shared" ref="J4:J13" si="3">(3-(SUM(U4+W4+Y4)/30))+(COUNTIFS(AB4,"L"))+(COUNTIFS(AD4,"L"))+(COUNTIFS(AF4,"L"))+(COUNTIFS(AH4,"L"))</f>
        <v>0</v>
      </c>
      <c r="K4" s="52">
        <f t="shared" ref="K4:K26" si="4">MAX(N4,O4,P4,Q4,R4,T4,V4,X4,AA4,AC4,AE4,AG4)</f>
        <v>276</v>
      </c>
      <c r="L4" s="90">
        <f t="shared" ref="L4:L26" si="5">MAX((SUM(N4:P4)), (SUM(T4,V4,X4)), (SUM(AA4,AC4,AE4)), (SUM(AE4,AH4,AJ4)))</f>
        <v>719</v>
      </c>
      <c r="M4" s="157"/>
      <c r="N4" s="122">
        <v>209</v>
      </c>
      <c r="O4" s="122">
        <v>226</v>
      </c>
      <c r="P4" s="122">
        <v>204</v>
      </c>
      <c r="Q4" s="122">
        <v>266</v>
      </c>
      <c r="R4" s="122">
        <v>241</v>
      </c>
      <c r="S4" s="10">
        <f t="shared" ref="S4:S26" si="6">SUM(N4:R4)</f>
        <v>1146</v>
      </c>
      <c r="T4" s="105">
        <v>255</v>
      </c>
      <c r="U4" s="122">
        <v>30</v>
      </c>
      <c r="V4" s="122">
        <v>198</v>
      </c>
      <c r="W4" s="122">
        <v>30</v>
      </c>
      <c r="X4" s="122">
        <v>266</v>
      </c>
      <c r="Y4" s="122">
        <v>30</v>
      </c>
      <c r="Z4" s="1">
        <f t="shared" ref="Z4:Z13" si="7">SUM(S4:Y4)</f>
        <v>1955</v>
      </c>
      <c r="AA4" s="122"/>
      <c r="AB4" s="287"/>
      <c r="AC4" s="287"/>
      <c r="AD4" s="287"/>
      <c r="AE4" s="287"/>
      <c r="AF4" s="287"/>
      <c r="AG4" s="287">
        <v>276</v>
      </c>
      <c r="AH4" s="122" t="s">
        <v>23</v>
      </c>
    </row>
    <row r="5" spans="1:34" x14ac:dyDescent="0.3">
      <c r="A5" s="3" t="s">
        <v>783</v>
      </c>
      <c r="B5" s="3">
        <v>24</v>
      </c>
      <c r="C5" s="3" t="s">
        <v>28</v>
      </c>
      <c r="D5" s="11">
        <v>2</v>
      </c>
      <c r="E5" s="463">
        <v>100</v>
      </c>
      <c r="F5" s="432">
        <f t="shared" si="0"/>
        <v>2730</v>
      </c>
      <c r="G5" s="432">
        <f>COUNT(N5,O5,P5,Q5,R5,#REF!,T5,V5,X5,AA5,AC5, AE5, AG5)</f>
        <v>12</v>
      </c>
      <c r="H5" s="7">
        <f>F5/G5</f>
        <v>227.5</v>
      </c>
      <c r="I5" s="457">
        <f>((SUM(U5+W5+Y5))/30)+(COUNTIFS(AB5,"W")+(COUNTIFS(AD5,"W")+(COUNTIFS(AF5,"W")+(COUNTIFS(AH5,"W")))))</f>
        <v>4</v>
      </c>
      <c r="J5" s="457">
        <f>(3-(SUM(U5+W5+Y5)/30))+(COUNTIFS(AB5,"L"))+(COUNTIFS(AD5,"L"))+(COUNTIFS(AF5,"L"))+(COUNTIFS(AH5,"L"))</f>
        <v>3</v>
      </c>
      <c r="K5" s="439">
        <f>MAX(N5,O5,P5,Q5,R5,T5,V5,X5,AA5,AC5,AE5,AG5)</f>
        <v>298</v>
      </c>
      <c r="L5" s="445">
        <f>MAX((SUM(N5:P5)), (SUM(T5,V5,X5)), (SUM(AA5,AC5,AE5)), (SUM(AE5,AH5,AJ5)))</f>
        <v>738</v>
      </c>
      <c r="M5" s="157"/>
      <c r="N5" s="122">
        <v>254</v>
      </c>
      <c r="O5" s="122">
        <v>258</v>
      </c>
      <c r="P5" s="122">
        <v>226</v>
      </c>
      <c r="Q5" s="122">
        <v>191</v>
      </c>
      <c r="R5" s="122">
        <v>298</v>
      </c>
      <c r="S5" s="10">
        <f>SUM(N5:R5)</f>
        <v>1227</v>
      </c>
      <c r="T5" s="465">
        <v>167</v>
      </c>
      <c r="U5" s="454">
        <v>0</v>
      </c>
      <c r="V5" s="454">
        <v>204</v>
      </c>
      <c r="W5" s="454">
        <v>0</v>
      </c>
      <c r="X5" s="454">
        <v>223</v>
      </c>
      <c r="Y5" s="454">
        <v>30</v>
      </c>
      <c r="Z5" s="1">
        <f>SUM(S5:Y5)</f>
        <v>1851</v>
      </c>
      <c r="AA5" s="122">
        <v>267</v>
      </c>
      <c r="AB5" s="453" t="s">
        <v>23</v>
      </c>
      <c r="AC5" s="453">
        <v>213</v>
      </c>
      <c r="AD5" s="453" t="s">
        <v>23</v>
      </c>
      <c r="AE5" s="453">
        <v>227</v>
      </c>
      <c r="AF5" s="453" t="s">
        <v>23</v>
      </c>
      <c r="AG5" s="453">
        <v>202</v>
      </c>
      <c r="AH5" s="453" t="s">
        <v>24</v>
      </c>
    </row>
    <row r="6" spans="1:34" x14ac:dyDescent="0.3">
      <c r="A6" s="3" t="s">
        <v>800</v>
      </c>
      <c r="B6" s="3">
        <v>24</v>
      </c>
      <c r="C6" s="3" t="s">
        <v>28</v>
      </c>
      <c r="D6" s="11">
        <v>3</v>
      </c>
      <c r="E6" s="239">
        <v>60</v>
      </c>
      <c r="F6" s="432">
        <f t="shared" si="0"/>
        <v>2103</v>
      </c>
      <c r="G6" s="432">
        <f>COUNT(N6,O6,P6,Q6,R6,#REF!,T6,V6,X6,AA6,AC6, AE6, AG6)</f>
        <v>9</v>
      </c>
      <c r="H6" s="7">
        <f>F6/G6</f>
        <v>233.66666666666666</v>
      </c>
      <c r="I6" s="159">
        <f>((SUM(U6+W6+Y6))/30)+(COUNTIFS(AB5,"W")+(COUNTIFS(AD5,"W")+(COUNTIFS(AF5,"W")+(COUNTIFS(AH5,"W")))))</f>
        <v>4</v>
      </c>
      <c r="J6" s="159">
        <f>(3-(SUM(U6+W6+Y6)/30))+(COUNTIFS(AB5,"L"))+(COUNTIFS(AD5,"L"))+(COUNTIFS(AF5,"L"))+(COUNTIFS(AH5,"L"))</f>
        <v>3</v>
      </c>
      <c r="K6" s="52">
        <f>MAX(N6,O6,P6,Q6,R6,T6,V6,X6,AA5,AC5,AE5,AG5)</f>
        <v>300</v>
      </c>
      <c r="L6" s="90">
        <f>MAX((SUM(N6:P6)), (SUM(T6,V6,X6)), (SUM(AA5,AC5,AE5)), (SUM(AE5,AH5,AJ6)))</f>
        <v>789</v>
      </c>
      <c r="M6" s="157"/>
      <c r="N6" s="122">
        <v>233</v>
      </c>
      <c r="O6" s="122">
        <v>299</v>
      </c>
      <c r="P6" s="122">
        <v>257</v>
      </c>
      <c r="Q6" s="122">
        <v>245</v>
      </c>
      <c r="R6" s="122">
        <v>179</v>
      </c>
      <c r="S6" s="10">
        <f>SUM(N6:R6)</f>
        <v>1213</v>
      </c>
      <c r="T6" s="105">
        <v>300</v>
      </c>
      <c r="U6" s="122">
        <v>30</v>
      </c>
      <c r="V6" s="122">
        <v>196</v>
      </c>
      <c r="W6" s="122">
        <v>0</v>
      </c>
      <c r="X6" s="122">
        <v>190</v>
      </c>
      <c r="Y6" s="122">
        <v>0</v>
      </c>
      <c r="Z6" s="1">
        <f>SUM(S6:Y6)</f>
        <v>1929</v>
      </c>
      <c r="AA6" s="453"/>
      <c r="AB6" s="453"/>
      <c r="AC6" s="453"/>
      <c r="AD6" s="122"/>
      <c r="AE6" s="453">
        <v>204</v>
      </c>
      <c r="AF6" s="453" t="s">
        <v>24</v>
      </c>
    </row>
    <row r="7" spans="1:34" x14ac:dyDescent="0.3">
      <c r="A7" s="3" t="s">
        <v>376</v>
      </c>
      <c r="B7" s="3">
        <v>24</v>
      </c>
      <c r="C7" s="3" t="s">
        <v>28</v>
      </c>
      <c r="D7" s="11">
        <v>4</v>
      </c>
      <c r="E7" s="479">
        <v>45</v>
      </c>
      <c r="F7" s="432">
        <f t="shared" si="0"/>
        <v>2052</v>
      </c>
      <c r="G7" s="432">
        <f>COUNT(N7,O7,P7,Q7,R7,#REF!,T7,V7,X7,AA7,AC7, AE7, AG7)</f>
        <v>9</v>
      </c>
      <c r="H7" s="7">
        <f>F7/G7</f>
        <v>228</v>
      </c>
      <c r="I7" s="159">
        <f>((SUM(U7+W7+Y7))/30)+(COUNTIFS(AB7,"W")+(COUNTIFS(AD6,"W")+(COUNTIFS(AF6,"W")+(COUNTIFS(AH7,"W")))))</f>
        <v>1</v>
      </c>
      <c r="J7" s="159">
        <f>(3-(SUM(U7+W7+Y7)/30))+(COUNTIFS(AB7,"L"))+(COUNTIFS(AD6,"L"))+(COUNTIFS(AF6,"L"))+(COUNTIFS(AH7,"L"))</f>
        <v>3</v>
      </c>
      <c r="K7" s="52">
        <f>MAX(N7,O7,P7,Q7,R7,T7,V7,X7,AA7,AC6,AE6,AG7)</f>
        <v>257</v>
      </c>
      <c r="L7" s="90">
        <f>MAX((SUM(N7:P7)), (SUM(T7,V7,X7)), (SUM(AA7,AC6,AE6)), (SUM(AE6,AH7,AJ7)))</f>
        <v>730</v>
      </c>
      <c r="M7" s="157"/>
      <c r="N7" s="122">
        <v>257</v>
      </c>
      <c r="O7" s="122">
        <v>234</v>
      </c>
      <c r="P7" s="122">
        <v>239</v>
      </c>
      <c r="Q7" s="122">
        <v>246</v>
      </c>
      <c r="R7" s="122">
        <v>229</v>
      </c>
      <c r="S7" s="10">
        <f>SUM(N7:R7)</f>
        <v>1205</v>
      </c>
      <c r="T7" s="452">
        <v>212</v>
      </c>
      <c r="U7" s="453">
        <v>0</v>
      </c>
      <c r="V7" s="453">
        <v>230</v>
      </c>
      <c r="W7" s="453">
        <v>30</v>
      </c>
      <c r="X7" s="453">
        <v>221</v>
      </c>
      <c r="Y7" s="453">
        <v>0</v>
      </c>
      <c r="Z7" s="429">
        <f>SUM(S7:Y7)</f>
        <v>1898</v>
      </c>
      <c r="AA7" s="122"/>
      <c r="AB7" s="122"/>
      <c r="AC7" s="454">
        <v>184</v>
      </c>
      <c r="AD7" s="453" t="s">
        <v>24</v>
      </c>
    </row>
    <row r="8" spans="1:34" x14ac:dyDescent="0.3">
      <c r="A8" s="3" t="s">
        <v>214</v>
      </c>
      <c r="B8" s="3">
        <v>24</v>
      </c>
      <c r="C8" s="3" t="s">
        <v>28</v>
      </c>
      <c r="D8" s="11">
        <v>5</v>
      </c>
      <c r="E8" s="470">
        <v>30</v>
      </c>
      <c r="F8" s="432">
        <f t="shared" si="0"/>
        <v>1997</v>
      </c>
      <c r="G8" s="432">
        <f>COUNT(N8,O8,P8,Q8,R8,#REF!,T8,V8,X8,AA8,AC8, AE8, AG8)</f>
        <v>9</v>
      </c>
      <c r="H8" s="7">
        <f>F8/G8</f>
        <v>221.88888888888889</v>
      </c>
      <c r="I8" s="159">
        <f>((SUM(U8+W8+Y8))/30)+(COUNTIFS(AB8,"W")+(COUNTIFS(AD7,"W")+(COUNTIFS(AF7,"W")+(COUNTIFS(AH8,"W")))))</f>
        <v>3</v>
      </c>
      <c r="J8" s="159">
        <f>(3-(SUM(U8+W8+Y8)/30))+(COUNTIFS(AB8,"L"))+(COUNTIFS(AD7,"L"))+(COUNTIFS(AF7,"L"))+(COUNTIFS(AH8,"L"))</f>
        <v>2</v>
      </c>
      <c r="K8" s="52">
        <f>MAX(N8,O8,P8,Q8,R8,T8,V8,X8,AA8,AC7,AE7,AG8)</f>
        <v>276</v>
      </c>
      <c r="L8" s="90">
        <f>MAX((SUM(N8:P8)), (SUM(T8,V8,X8)), (SUM(AA8,AC7,AE7)), (SUM(AE7,AH8,AJ8)))</f>
        <v>723</v>
      </c>
      <c r="M8" s="157"/>
      <c r="N8" s="122">
        <v>256</v>
      </c>
      <c r="O8" s="122">
        <v>276</v>
      </c>
      <c r="P8" s="122">
        <v>191</v>
      </c>
      <c r="Q8" s="122">
        <v>186</v>
      </c>
      <c r="R8" s="122">
        <v>207</v>
      </c>
      <c r="S8" s="10">
        <f>SUM(N8:R8)</f>
        <v>1116</v>
      </c>
      <c r="T8" s="245">
        <v>247</v>
      </c>
      <c r="U8" s="123">
        <v>30</v>
      </c>
      <c r="V8" s="123">
        <v>207</v>
      </c>
      <c r="W8" s="123">
        <v>30</v>
      </c>
      <c r="X8" s="123">
        <v>235</v>
      </c>
      <c r="Y8" s="123">
        <v>30</v>
      </c>
      <c r="Z8" s="438">
        <f>SUM(S8:Y8)</f>
        <v>1895</v>
      </c>
      <c r="AA8" s="452">
        <v>192</v>
      </c>
      <c r="AB8" s="122" t="s">
        <v>24</v>
      </c>
    </row>
    <row r="9" spans="1:34" x14ac:dyDescent="0.3">
      <c r="A9" s="3" t="s">
        <v>184</v>
      </c>
      <c r="B9" s="3">
        <v>24</v>
      </c>
      <c r="C9" s="3" t="s">
        <v>28</v>
      </c>
      <c r="D9" s="11">
        <v>6</v>
      </c>
      <c r="E9" s="250"/>
      <c r="F9" s="432">
        <f t="shared" si="0"/>
        <v>1778</v>
      </c>
      <c r="G9" s="6">
        <f>COUNT(N9,O9,P9,Q9,R9,#REF!,T9,V9,X9,AA9,AC9, AE9, AG9)</f>
        <v>8</v>
      </c>
      <c r="H9" s="7">
        <f t="shared" si="1"/>
        <v>222.25</v>
      </c>
      <c r="I9" s="159">
        <f t="shared" si="2"/>
        <v>1</v>
      </c>
      <c r="J9" s="159">
        <f t="shared" si="3"/>
        <v>2</v>
      </c>
      <c r="K9" s="52">
        <f t="shared" si="4"/>
        <v>266</v>
      </c>
      <c r="L9" s="90">
        <f t="shared" si="5"/>
        <v>670</v>
      </c>
      <c r="M9" s="157"/>
      <c r="N9" s="123">
        <v>266</v>
      </c>
      <c r="O9" s="123">
        <v>202</v>
      </c>
      <c r="P9" s="123">
        <v>202</v>
      </c>
      <c r="Q9" s="123">
        <v>242</v>
      </c>
      <c r="R9" s="123">
        <v>196</v>
      </c>
      <c r="S9" s="10">
        <f t="shared" si="6"/>
        <v>1108</v>
      </c>
      <c r="T9" s="105">
        <v>246</v>
      </c>
      <c r="U9" s="122">
        <v>30</v>
      </c>
      <c r="V9" s="122">
        <v>212</v>
      </c>
      <c r="W9" s="122">
        <v>0</v>
      </c>
      <c r="X9" s="122">
        <v>212</v>
      </c>
      <c r="Y9" s="122">
        <v>0</v>
      </c>
      <c r="Z9" s="1">
        <f t="shared" si="7"/>
        <v>1808</v>
      </c>
    </row>
    <row r="10" spans="1:34" x14ac:dyDescent="0.3">
      <c r="A10" s="3" t="s">
        <v>317</v>
      </c>
      <c r="B10" s="3">
        <v>24</v>
      </c>
      <c r="C10" s="3" t="s">
        <v>28</v>
      </c>
      <c r="D10" s="11">
        <v>7</v>
      </c>
      <c r="E10" s="250"/>
      <c r="F10" s="432">
        <f t="shared" si="0"/>
        <v>1771</v>
      </c>
      <c r="G10" s="6">
        <f>COUNT(N10,O10,P10,Q10,R10,#REF!,T10,V10,X10,AA10,AC10, AE10, AG10)</f>
        <v>8</v>
      </c>
      <c r="H10" s="7">
        <f t="shared" si="1"/>
        <v>221.375</v>
      </c>
      <c r="I10" s="159">
        <f t="shared" si="2"/>
        <v>1</v>
      </c>
      <c r="J10" s="159">
        <f t="shared" si="3"/>
        <v>2</v>
      </c>
      <c r="K10" s="52">
        <f t="shared" si="4"/>
        <v>257</v>
      </c>
      <c r="L10" s="90">
        <f t="shared" si="5"/>
        <v>694</v>
      </c>
      <c r="M10" s="157"/>
      <c r="N10" s="122">
        <v>229</v>
      </c>
      <c r="O10" s="122">
        <v>217</v>
      </c>
      <c r="P10" s="122">
        <v>248</v>
      </c>
      <c r="Q10" s="122">
        <v>257</v>
      </c>
      <c r="R10" s="122">
        <v>179</v>
      </c>
      <c r="S10" s="10">
        <f t="shared" si="6"/>
        <v>1130</v>
      </c>
      <c r="T10" s="247">
        <v>222</v>
      </c>
      <c r="U10" s="248">
        <v>0</v>
      </c>
      <c r="V10" s="248">
        <v>227</v>
      </c>
      <c r="W10" s="248">
        <v>30</v>
      </c>
      <c r="X10" s="248">
        <v>192</v>
      </c>
      <c r="Y10" s="248">
        <v>0</v>
      </c>
      <c r="Z10" s="1">
        <f t="shared" si="7"/>
        <v>1801</v>
      </c>
    </row>
    <row r="11" spans="1:34" x14ac:dyDescent="0.3">
      <c r="A11" s="3" t="s">
        <v>166</v>
      </c>
      <c r="B11" s="3">
        <v>24</v>
      </c>
      <c r="C11" s="3" t="s">
        <v>28</v>
      </c>
      <c r="D11" s="11">
        <v>8</v>
      </c>
      <c r="E11" s="250"/>
      <c r="F11" s="6">
        <f t="shared" si="0"/>
        <v>1755</v>
      </c>
      <c r="G11" s="6">
        <f>COUNT(N11,O11,P11,Q11,R11,#REF!,T11,V11,X11,AA11,AC11, AE11, AG11)</f>
        <v>8</v>
      </c>
      <c r="H11" s="7">
        <f t="shared" si="1"/>
        <v>219.375</v>
      </c>
      <c r="I11" s="159">
        <f t="shared" si="2"/>
        <v>1</v>
      </c>
      <c r="J11" s="159">
        <f t="shared" si="3"/>
        <v>2</v>
      </c>
      <c r="K11" s="52">
        <f t="shared" si="4"/>
        <v>258</v>
      </c>
      <c r="L11" s="90">
        <f t="shared" si="5"/>
        <v>674</v>
      </c>
      <c r="M11" s="157"/>
      <c r="N11" s="122">
        <v>199</v>
      </c>
      <c r="O11" s="122">
        <v>217</v>
      </c>
      <c r="P11" s="122">
        <v>258</v>
      </c>
      <c r="Q11" s="122">
        <v>211</v>
      </c>
      <c r="R11" s="122">
        <v>255</v>
      </c>
      <c r="S11" s="10">
        <f t="shared" si="6"/>
        <v>1140</v>
      </c>
      <c r="T11" s="122">
        <v>193</v>
      </c>
      <c r="U11" s="122">
        <v>0</v>
      </c>
      <c r="V11" s="122">
        <v>179</v>
      </c>
      <c r="W11" s="122">
        <v>0</v>
      </c>
      <c r="X11" s="122">
        <v>243</v>
      </c>
      <c r="Y11" s="122">
        <v>30</v>
      </c>
      <c r="Z11" s="1">
        <f t="shared" si="7"/>
        <v>1785</v>
      </c>
    </row>
    <row r="12" spans="1:34" x14ac:dyDescent="0.3">
      <c r="A12" s="3" t="s">
        <v>130</v>
      </c>
      <c r="B12" s="3">
        <v>24</v>
      </c>
      <c r="C12" s="3" t="s">
        <v>28</v>
      </c>
      <c r="D12" s="11">
        <v>9</v>
      </c>
      <c r="E12" s="250"/>
      <c r="F12" s="6">
        <f t="shared" si="0"/>
        <v>1681</v>
      </c>
      <c r="G12" s="6">
        <f>COUNT(N12,O12,P12,Q12,R12,#REF!,T12,V12,X12,AA12,AC12, AE12, AG12)</f>
        <v>8</v>
      </c>
      <c r="H12" s="7">
        <f t="shared" si="1"/>
        <v>210.125</v>
      </c>
      <c r="I12" s="159">
        <f t="shared" si="2"/>
        <v>3</v>
      </c>
      <c r="J12" s="159">
        <f t="shared" si="3"/>
        <v>0</v>
      </c>
      <c r="K12" s="52">
        <f t="shared" si="4"/>
        <v>258</v>
      </c>
      <c r="L12" s="90">
        <f t="shared" si="5"/>
        <v>722</v>
      </c>
      <c r="M12" s="157"/>
      <c r="N12" s="122">
        <v>258</v>
      </c>
      <c r="O12" s="122">
        <v>241</v>
      </c>
      <c r="P12" s="122">
        <v>223</v>
      </c>
      <c r="Q12" s="122">
        <v>183</v>
      </c>
      <c r="R12" s="122">
        <v>176</v>
      </c>
      <c r="S12" s="10">
        <f t="shared" si="6"/>
        <v>1081</v>
      </c>
      <c r="T12" s="248">
        <v>195</v>
      </c>
      <c r="U12" s="248">
        <v>30</v>
      </c>
      <c r="V12" s="248">
        <v>223</v>
      </c>
      <c r="W12" s="248">
        <v>30</v>
      </c>
      <c r="X12" s="248">
        <v>182</v>
      </c>
      <c r="Y12" s="248">
        <v>30</v>
      </c>
      <c r="Z12" s="1">
        <f t="shared" si="7"/>
        <v>1771</v>
      </c>
    </row>
    <row r="13" spans="1:34" x14ac:dyDescent="0.3">
      <c r="A13" s="3" t="s">
        <v>243</v>
      </c>
      <c r="B13" s="3">
        <v>24</v>
      </c>
      <c r="C13" s="3" t="s">
        <v>28</v>
      </c>
      <c r="D13" s="11">
        <v>10</v>
      </c>
      <c r="E13" s="250"/>
      <c r="F13" s="6">
        <f t="shared" si="0"/>
        <v>1542</v>
      </c>
      <c r="G13" s="6">
        <f>COUNT(N13,O13,P13,Q13,R13,#REF!,T13,V13,X13,AA13,AC13, AE13, AG13)</f>
        <v>8</v>
      </c>
      <c r="H13" s="7">
        <f t="shared" si="1"/>
        <v>192.75</v>
      </c>
      <c r="I13" s="159">
        <f t="shared" si="2"/>
        <v>0</v>
      </c>
      <c r="J13" s="159">
        <f t="shared" si="3"/>
        <v>3</v>
      </c>
      <c r="K13" s="52">
        <f t="shared" si="4"/>
        <v>278</v>
      </c>
      <c r="L13" s="90">
        <f t="shared" si="5"/>
        <v>711</v>
      </c>
      <c r="M13" s="157"/>
      <c r="N13" s="122">
        <v>243</v>
      </c>
      <c r="O13" s="122">
        <v>278</v>
      </c>
      <c r="P13" s="122">
        <v>190</v>
      </c>
      <c r="Q13" s="122">
        <v>195</v>
      </c>
      <c r="R13" s="122">
        <v>182</v>
      </c>
      <c r="S13" s="10">
        <f t="shared" si="6"/>
        <v>1088</v>
      </c>
      <c r="T13" s="105">
        <v>167</v>
      </c>
      <c r="U13" s="122">
        <v>0</v>
      </c>
      <c r="V13" s="122">
        <v>123</v>
      </c>
      <c r="W13" s="122">
        <v>0</v>
      </c>
      <c r="X13" s="122">
        <v>164</v>
      </c>
      <c r="Y13" s="122">
        <v>0</v>
      </c>
      <c r="Z13" s="1">
        <f t="shared" si="7"/>
        <v>1542</v>
      </c>
    </row>
    <row r="14" spans="1:34" x14ac:dyDescent="0.3">
      <c r="A14" s="3" t="s">
        <v>248</v>
      </c>
      <c r="B14" s="3">
        <v>24</v>
      </c>
      <c r="C14" s="3" t="s">
        <v>28</v>
      </c>
      <c r="D14" s="11">
        <v>11</v>
      </c>
      <c r="E14" s="301"/>
      <c r="F14" s="6">
        <f t="shared" si="0"/>
        <v>1061</v>
      </c>
      <c r="G14" s="6">
        <f>COUNT(N14,O14,P14,Q14,R14,#REF!,T14,V14,X14,AA14,AC14, AE14, AG14)</f>
        <v>5</v>
      </c>
      <c r="H14" s="7">
        <f t="shared" si="1"/>
        <v>212.2</v>
      </c>
      <c r="I14" s="185"/>
      <c r="J14" s="185"/>
      <c r="K14" s="52">
        <f t="shared" si="4"/>
        <v>258</v>
      </c>
      <c r="L14" s="90">
        <f t="shared" si="5"/>
        <v>680</v>
      </c>
      <c r="M14" s="157"/>
      <c r="N14" s="123">
        <v>232</v>
      </c>
      <c r="O14" s="123">
        <v>190</v>
      </c>
      <c r="P14" s="123">
        <v>258</v>
      </c>
      <c r="Q14" s="123">
        <v>181</v>
      </c>
      <c r="R14" s="123">
        <v>200</v>
      </c>
      <c r="S14" s="10">
        <f t="shared" si="6"/>
        <v>1061</v>
      </c>
      <c r="T14" s="250"/>
      <c r="U14" s="250"/>
      <c r="V14" s="250"/>
      <c r="W14" s="250"/>
      <c r="X14" s="250"/>
      <c r="Y14" s="250"/>
      <c r="Z14" s="56"/>
    </row>
    <row r="15" spans="1:34" x14ac:dyDescent="0.3">
      <c r="A15" s="3" t="s">
        <v>273</v>
      </c>
      <c r="B15" s="3">
        <v>24</v>
      </c>
      <c r="C15" s="3" t="s">
        <v>28</v>
      </c>
      <c r="D15" s="11">
        <v>12</v>
      </c>
      <c r="E15" s="244"/>
      <c r="F15" s="6">
        <f t="shared" si="0"/>
        <v>1050</v>
      </c>
      <c r="G15" s="6">
        <f>COUNT(N15,O15,P15,Q15,R15,#REF!,T15,V15,X15,AA15,AC15, AE15, AG15)</f>
        <v>5</v>
      </c>
      <c r="H15" s="7">
        <f t="shared" si="1"/>
        <v>210</v>
      </c>
      <c r="I15" s="185"/>
      <c r="J15" s="185"/>
      <c r="K15" s="52">
        <f t="shared" si="4"/>
        <v>267</v>
      </c>
      <c r="L15" s="90">
        <f t="shared" si="5"/>
        <v>697</v>
      </c>
      <c r="M15" s="157"/>
      <c r="N15" s="122">
        <v>197</v>
      </c>
      <c r="O15" s="122">
        <v>233</v>
      </c>
      <c r="P15" s="122">
        <v>267</v>
      </c>
      <c r="Q15" s="122">
        <v>146</v>
      </c>
      <c r="R15" s="122">
        <v>207</v>
      </c>
      <c r="S15" s="10">
        <f t="shared" si="6"/>
        <v>1050</v>
      </c>
      <c r="T15" s="250"/>
      <c r="U15" s="250"/>
      <c r="V15" s="250"/>
      <c r="W15" s="250"/>
      <c r="X15" s="250"/>
      <c r="Y15" s="250"/>
      <c r="Z15" s="56"/>
    </row>
    <row r="16" spans="1:34" x14ac:dyDescent="0.3">
      <c r="A16" s="3" t="s">
        <v>125</v>
      </c>
      <c r="B16" s="3">
        <v>24</v>
      </c>
      <c r="C16" s="3" t="s">
        <v>28</v>
      </c>
      <c r="D16" s="11">
        <v>13</v>
      </c>
      <c r="E16" s="249"/>
      <c r="F16" s="6">
        <f t="shared" si="0"/>
        <v>1017</v>
      </c>
      <c r="G16" s="6">
        <f>COUNT(N16,O16,P16,Q16,R16,#REF!,T16,V16,X16,AA16,AC16, AE16, AG16)</f>
        <v>5</v>
      </c>
      <c r="H16" s="7">
        <f t="shared" si="1"/>
        <v>203.4</v>
      </c>
      <c r="I16" s="185"/>
      <c r="J16" s="185"/>
      <c r="K16" s="52">
        <f t="shared" si="4"/>
        <v>225</v>
      </c>
      <c r="L16" s="90">
        <f t="shared" si="5"/>
        <v>641</v>
      </c>
      <c r="M16" s="157"/>
      <c r="N16" s="123">
        <v>214</v>
      </c>
      <c r="O16" s="123">
        <v>225</v>
      </c>
      <c r="P16" s="123">
        <v>202</v>
      </c>
      <c r="Q16" s="123">
        <v>167</v>
      </c>
      <c r="R16" s="123">
        <v>209</v>
      </c>
      <c r="S16" s="10">
        <f t="shared" si="6"/>
        <v>1017</v>
      </c>
      <c r="T16" s="250"/>
      <c r="U16" s="250"/>
      <c r="V16" s="250"/>
      <c r="W16" s="250"/>
      <c r="X16" s="250"/>
      <c r="Y16" s="250"/>
      <c r="Z16" s="56"/>
    </row>
    <row r="17" spans="1:34" x14ac:dyDescent="0.3">
      <c r="A17" s="3" t="s">
        <v>134</v>
      </c>
      <c r="B17" s="3">
        <v>24</v>
      </c>
      <c r="C17" s="3" t="s">
        <v>28</v>
      </c>
      <c r="D17" s="11">
        <v>14</v>
      </c>
      <c r="E17" s="250"/>
      <c r="F17" s="6">
        <f t="shared" si="0"/>
        <v>998</v>
      </c>
      <c r="G17" s="6">
        <f>COUNT(N17,O17,P17,Q17,R17,#REF!,T17,V17,X17,AA17,AC17, AE17, AG17)</f>
        <v>5</v>
      </c>
      <c r="H17" s="7">
        <f t="shared" si="1"/>
        <v>199.6</v>
      </c>
      <c r="I17" s="185"/>
      <c r="J17" s="185"/>
      <c r="K17" s="52">
        <f t="shared" si="4"/>
        <v>235</v>
      </c>
      <c r="L17" s="90">
        <f t="shared" si="5"/>
        <v>550</v>
      </c>
      <c r="M17" s="157"/>
      <c r="N17" s="123">
        <v>225</v>
      </c>
      <c r="O17" s="123">
        <v>178</v>
      </c>
      <c r="P17" s="123">
        <v>147</v>
      </c>
      <c r="Q17" s="123">
        <v>213</v>
      </c>
      <c r="R17" s="123">
        <v>235</v>
      </c>
      <c r="S17" s="317">
        <f t="shared" si="6"/>
        <v>998</v>
      </c>
      <c r="T17" s="250"/>
      <c r="U17" s="250"/>
      <c r="V17" s="250"/>
      <c r="W17" s="250"/>
      <c r="X17" s="250"/>
      <c r="Y17" s="250"/>
      <c r="Z17" s="56"/>
    </row>
    <row r="18" spans="1:34" x14ac:dyDescent="0.3">
      <c r="A18" s="3" t="s">
        <v>211</v>
      </c>
      <c r="B18" s="3">
        <v>24</v>
      </c>
      <c r="C18" s="3" t="s">
        <v>28</v>
      </c>
      <c r="D18" s="11">
        <v>15</v>
      </c>
      <c r="E18" s="246"/>
      <c r="F18" s="6">
        <f t="shared" si="0"/>
        <v>994</v>
      </c>
      <c r="G18" s="6">
        <f>COUNT(N18,O18,P18,Q18,R18,#REF!,T18,V18,X18,AA18,AC18, AE18, AG18)</f>
        <v>5</v>
      </c>
      <c r="H18" s="7">
        <f t="shared" si="1"/>
        <v>198.8</v>
      </c>
      <c r="I18" s="185"/>
      <c r="J18" s="185"/>
      <c r="K18" s="52">
        <f t="shared" si="4"/>
        <v>245</v>
      </c>
      <c r="L18" s="90">
        <f t="shared" si="5"/>
        <v>626</v>
      </c>
      <c r="M18" s="157"/>
      <c r="N18" s="122">
        <v>245</v>
      </c>
      <c r="O18" s="122">
        <v>210</v>
      </c>
      <c r="P18" s="122">
        <v>171</v>
      </c>
      <c r="Q18" s="122">
        <v>166</v>
      </c>
      <c r="R18" s="122">
        <v>202</v>
      </c>
      <c r="S18" s="10">
        <f t="shared" si="6"/>
        <v>994</v>
      </c>
      <c r="T18" s="250"/>
      <c r="U18" s="250"/>
      <c r="V18" s="250"/>
      <c r="W18" s="250"/>
      <c r="X18" s="250"/>
      <c r="Y18" s="250"/>
      <c r="Z18" s="56"/>
    </row>
    <row r="19" spans="1:34" x14ac:dyDescent="0.3">
      <c r="A19" s="3" t="s">
        <v>135</v>
      </c>
      <c r="B19" s="3">
        <v>24</v>
      </c>
      <c r="C19" s="3" t="s">
        <v>28</v>
      </c>
      <c r="D19" s="11">
        <v>16</v>
      </c>
      <c r="E19" s="302"/>
      <c r="F19" s="6">
        <f t="shared" si="0"/>
        <v>991</v>
      </c>
      <c r="G19" s="6">
        <f>COUNT(N19,O19,P19,Q19,R19,#REF!,T19,V19,X19,AA19,AC19, AE19, AG19)</f>
        <v>5</v>
      </c>
      <c r="H19" s="7">
        <f t="shared" si="1"/>
        <v>198.2</v>
      </c>
      <c r="I19" s="185"/>
      <c r="J19" s="185"/>
      <c r="K19" s="52">
        <f t="shared" si="4"/>
        <v>233</v>
      </c>
      <c r="L19" s="90">
        <f t="shared" si="5"/>
        <v>642</v>
      </c>
      <c r="M19" s="157"/>
      <c r="N19" s="122">
        <v>233</v>
      </c>
      <c r="O19" s="122">
        <v>195</v>
      </c>
      <c r="P19" s="122">
        <v>214</v>
      </c>
      <c r="Q19" s="122">
        <v>169</v>
      </c>
      <c r="R19" s="122">
        <v>180</v>
      </c>
      <c r="S19" s="10">
        <f t="shared" si="6"/>
        <v>991</v>
      </c>
      <c r="T19" s="250"/>
      <c r="U19" s="250"/>
      <c r="V19" s="250"/>
      <c r="W19" s="250"/>
      <c r="X19" s="250"/>
      <c r="Y19" s="250"/>
      <c r="Z19" s="56"/>
    </row>
    <row r="20" spans="1:34" x14ac:dyDescent="0.3">
      <c r="A20" s="3" t="s">
        <v>193</v>
      </c>
      <c r="B20" s="3">
        <v>24</v>
      </c>
      <c r="C20" s="3" t="s">
        <v>28</v>
      </c>
      <c r="D20" s="11">
        <v>17</v>
      </c>
      <c r="E20" s="249"/>
      <c r="F20" s="6">
        <f t="shared" si="0"/>
        <v>963</v>
      </c>
      <c r="G20" s="6">
        <f>COUNT(N20,O20,P20,Q20,R20,#REF!,T20,V20,X20,AA20,AC20, AE20, AG20)</f>
        <v>5</v>
      </c>
      <c r="H20" s="7">
        <f t="shared" si="1"/>
        <v>192.6</v>
      </c>
      <c r="I20" s="185"/>
      <c r="J20" s="185"/>
      <c r="K20" s="52">
        <f t="shared" si="4"/>
        <v>216</v>
      </c>
      <c r="L20" s="90">
        <f t="shared" si="5"/>
        <v>604</v>
      </c>
      <c r="M20" s="157"/>
      <c r="N20" s="123">
        <v>193</v>
      </c>
      <c r="O20" s="123">
        <v>216</v>
      </c>
      <c r="P20" s="123">
        <v>195</v>
      </c>
      <c r="Q20" s="123">
        <v>194</v>
      </c>
      <c r="R20" s="123">
        <v>165</v>
      </c>
      <c r="S20" s="10">
        <f t="shared" si="6"/>
        <v>963</v>
      </c>
      <c r="T20" s="250"/>
      <c r="U20" s="250"/>
      <c r="V20" s="250"/>
      <c r="W20" s="250"/>
      <c r="X20" s="250"/>
      <c r="Y20" s="250"/>
      <c r="Z20" s="56"/>
    </row>
    <row r="21" spans="1:34" x14ac:dyDescent="0.3">
      <c r="A21" s="3" t="s">
        <v>136</v>
      </c>
      <c r="B21" s="3">
        <v>24</v>
      </c>
      <c r="C21" s="3" t="s">
        <v>28</v>
      </c>
      <c r="D21" s="11">
        <v>18</v>
      </c>
      <c r="E21" s="250"/>
      <c r="F21" s="6">
        <f t="shared" si="0"/>
        <v>961</v>
      </c>
      <c r="G21" s="6">
        <f>COUNT(N21,O21,P21,Q21,R21,#REF!,T21,V21,X21,AA21,AC21, AE21, AG21)</f>
        <v>5</v>
      </c>
      <c r="H21" s="7">
        <f t="shared" si="1"/>
        <v>192.2</v>
      </c>
      <c r="I21" s="185"/>
      <c r="J21" s="185"/>
      <c r="K21" s="52">
        <f t="shared" si="4"/>
        <v>214</v>
      </c>
      <c r="L21" s="90">
        <f t="shared" si="5"/>
        <v>577</v>
      </c>
      <c r="M21" s="157"/>
      <c r="N21" s="122">
        <v>185</v>
      </c>
      <c r="O21" s="122">
        <v>214</v>
      </c>
      <c r="P21" s="122">
        <v>178</v>
      </c>
      <c r="Q21" s="122">
        <v>210</v>
      </c>
      <c r="R21" s="122">
        <v>174</v>
      </c>
      <c r="S21" s="10">
        <f t="shared" si="6"/>
        <v>961</v>
      </c>
      <c r="T21" s="250"/>
      <c r="U21" s="250"/>
      <c r="V21" s="250"/>
      <c r="W21" s="250"/>
      <c r="X21" s="250"/>
      <c r="Y21" s="250"/>
      <c r="Z21" s="56"/>
    </row>
    <row r="22" spans="1:34" x14ac:dyDescent="0.3">
      <c r="A22" s="3" t="s">
        <v>133</v>
      </c>
      <c r="B22" s="3">
        <v>24</v>
      </c>
      <c r="C22" s="3" t="s">
        <v>28</v>
      </c>
      <c r="D22" s="11">
        <v>19</v>
      </c>
      <c r="E22" s="249"/>
      <c r="F22" s="6">
        <f t="shared" si="0"/>
        <v>941</v>
      </c>
      <c r="G22" s="6">
        <f>COUNT(N22,O22,P22,Q22,R22,#REF!,T22,V22,X22,AA22,AC22, AE22, AG22)</f>
        <v>5</v>
      </c>
      <c r="H22" s="7">
        <f t="shared" si="1"/>
        <v>188.2</v>
      </c>
      <c r="I22" s="185"/>
      <c r="J22" s="185"/>
      <c r="K22" s="52">
        <f t="shared" si="4"/>
        <v>234</v>
      </c>
      <c r="L22" s="90">
        <f t="shared" si="5"/>
        <v>634</v>
      </c>
      <c r="M22" s="157"/>
      <c r="N22" s="123">
        <v>234</v>
      </c>
      <c r="O22" s="123">
        <v>225</v>
      </c>
      <c r="P22" s="123">
        <v>175</v>
      </c>
      <c r="Q22" s="123">
        <v>174</v>
      </c>
      <c r="R22" s="123">
        <v>133</v>
      </c>
      <c r="S22" s="10">
        <f t="shared" si="6"/>
        <v>941</v>
      </c>
      <c r="T22" s="250"/>
      <c r="U22" s="250"/>
      <c r="V22" s="250"/>
      <c r="W22" s="250"/>
      <c r="X22" s="250"/>
      <c r="Y22" s="250"/>
      <c r="Z22" s="56"/>
    </row>
    <row r="23" spans="1:34" x14ac:dyDescent="0.3">
      <c r="A23" s="3" t="s">
        <v>816</v>
      </c>
      <c r="B23" s="3">
        <v>24</v>
      </c>
      <c r="C23" s="3" t="s">
        <v>28</v>
      </c>
      <c r="D23" s="11">
        <v>20</v>
      </c>
      <c r="E23" s="249"/>
      <c r="F23" s="6">
        <f t="shared" si="0"/>
        <v>939</v>
      </c>
      <c r="G23" s="6">
        <f>COUNT(N23,O23,P23,Q23,R23,#REF!,T23,V23,X23,AA23,AC23, AE23, AG23)</f>
        <v>5</v>
      </c>
      <c r="H23" s="7">
        <f t="shared" si="1"/>
        <v>187.8</v>
      </c>
      <c r="I23" s="185"/>
      <c r="J23" s="185"/>
      <c r="K23" s="52">
        <f t="shared" si="4"/>
        <v>221</v>
      </c>
      <c r="L23" s="90">
        <f t="shared" si="5"/>
        <v>602</v>
      </c>
      <c r="M23" s="157"/>
      <c r="N23" s="122">
        <v>201</v>
      </c>
      <c r="O23" s="122">
        <v>180</v>
      </c>
      <c r="P23" s="122">
        <v>221</v>
      </c>
      <c r="Q23" s="122">
        <v>181</v>
      </c>
      <c r="R23" s="122">
        <v>156</v>
      </c>
      <c r="S23" s="10">
        <f t="shared" si="6"/>
        <v>939</v>
      </c>
      <c r="T23" s="250"/>
      <c r="U23" s="250"/>
      <c r="V23" s="250"/>
      <c r="W23" s="250"/>
      <c r="X23" s="250"/>
      <c r="Y23" s="250"/>
      <c r="Z23" s="56"/>
    </row>
    <row r="24" spans="1:34" x14ac:dyDescent="0.3">
      <c r="A24" s="3" t="s">
        <v>246</v>
      </c>
      <c r="B24" s="3">
        <v>24</v>
      </c>
      <c r="C24" s="3" t="s">
        <v>28</v>
      </c>
      <c r="D24" s="11">
        <v>21</v>
      </c>
      <c r="E24" s="249"/>
      <c r="F24" s="6">
        <f t="shared" si="0"/>
        <v>916</v>
      </c>
      <c r="G24" s="6">
        <f>COUNT(N24,O24,P24,Q24,R24,#REF!,T24,V24,X24,AA24,AC24, AE24, AG24)</f>
        <v>5</v>
      </c>
      <c r="H24" s="7">
        <f t="shared" si="1"/>
        <v>183.2</v>
      </c>
      <c r="I24" s="270"/>
      <c r="J24" s="270"/>
      <c r="K24" s="52">
        <f t="shared" si="4"/>
        <v>211</v>
      </c>
      <c r="L24" s="90">
        <f t="shared" si="5"/>
        <v>527</v>
      </c>
      <c r="M24" s="157"/>
      <c r="N24" s="123">
        <v>174</v>
      </c>
      <c r="O24" s="123">
        <v>176</v>
      </c>
      <c r="P24" s="123">
        <v>177</v>
      </c>
      <c r="Q24" s="123">
        <v>211</v>
      </c>
      <c r="R24" s="123">
        <v>178</v>
      </c>
      <c r="S24" s="10">
        <f t="shared" si="6"/>
        <v>916</v>
      </c>
      <c r="T24" s="244"/>
      <c r="U24" s="244"/>
      <c r="V24" s="244"/>
      <c r="W24" s="244"/>
      <c r="X24" s="244"/>
      <c r="Y24" s="244"/>
      <c r="Z24" s="56"/>
    </row>
    <row r="25" spans="1:34" x14ac:dyDescent="0.3">
      <c r="A25" s="3" t="s">
        <v>410</v>
      </c>
      <c r="B25" s="3">
        <v>24</v>
      </c>
      <c r="C25" s="3" t="s">
        <v>28</v>
      </c>
      <c r="D25" s="11">
        <v>22</v>
      </c>
      <c r="E25" s="249"/>
      <c r="F25" s="6">
        <f t="shared" si="0"/>
        <v>909</v>
      </c>
      <c r="G25" s="6">
        <f>COUNT(N25,O25,P25,Q25,R25,#REF!,T25,V25,X25,AA25,AC25, AE25, AG25)</f>
        <v>5</v>
      </c>
      <c r="H25" s="7">
        <f t="shared" si="1"/>
        <v>181.8</v>
      </c>
      <c r="I25" s="270"/>
      <c r="J25" s="270"/>
      <c r="K25" s="52">
        <f t="shared" si="4"/>
        <v>201</v>
      </c>
      <c r="L25" s="90">
        <f t="shared" si="5"/>
        <v>528</v>
      </c>
      <c r="M25" s="157"/>
      <c r="N25" s="123">
        <v>151</v>
      </c>
      <c r="O25" s="123">
        <v>201</v>
      </c>
      <c r="P25" s="122">
        <v>176</v>
      </c>
      <c r="Q25" s="123">
        <v>190</v>
      </c>
      <c r="R25" s="123">
        <v>191</v>
      </c>
      <c r="S25" s="10">
        <f t="shared" si="6"/>
        <v>909</v>
      </c>
      <c r="T25" s="244"/>
      <c r="U25" s="244"/>
      <c r="V25" s="244"/>
      <c r="W25" s="244"/>
      <c r="X25" s="244"/>
      <c r="Y25" s="244"/>
      <c r="Z25" s="56"/>
    </row>
    <row r="26" spans="1:34" x14ac:dyDescent="0.3">
      <c r="A26" s="3" t="s">
        <v>112</v>
      </c>
      <c r="B26" s="3">
        <v>24</v>
      </c>
      <c r="C26" s="3" t="s">
        <v>28</v>
      </c>
      <c r="D26" s="11">
        <v>23</v>
      </c>
      <c r="E26" s="249"/>
      <c r="F26" s="6">
        <f t="shared" si="0"/>
        <v>904</v>
      </c>
      <c r="G26" s="6">
        <f>COUNT(N26,O26,P26,Q26,R26,#REF!,T26,V26,X26,AA26,AC26, AE26, AG26)</f>
        <v>5</v>
      </c>
      <c r="H26" s="7">
        <f t="shared" si="1"/>
        <v>180.8</v>
      </c>
      <c r="I26" s="270"/>
      <c r="J26" s="270"/>
      <c r="K26" s="52">
        <f t="shared" si="4"/>
        <v>236</v>
      </c>
      <c r="L26" s="90">
        <f t="shared" si="5"/>
        <v>592</v>
      </c>
      <c r="M26" s="157"/>
      <c r="N26" s="123">
        <v>192</v>
      </c>
      <c r="O26" s="123">
        <v>236</v>
      </c>
      <c r="P26" s="122">
        <v>164</v>
      </c>
      <c r="Q26" s="123">
        <v>171</v>
      </c>
      <c r="R26" s="123">
        <v>141</v>
      </c>
      <c r="S26" s="10">
        <f t="shared" si="6"/>
        <v>904</v>
      </c>
      <c r="T26" s="244"/>
      <c r="U26" s="244"/>
      <c r="V26" s="244"/>
      <c r="W26" s="244"/>
      <c r="X26" s="244"/>
      <c r="Y26" s="244"/>
      <c r="Z26" s="56"/>
    </row>
    <row r="27" spans="1:34" x14ac:dyDescent="0.3">
      <c r="A27" s="222"/>
      <c r="B27" s="222"/>
      <c r="C27" s="222"/>
      <c r="D27" s="222"/>
      <c r="E27" s="222"/>
      <c r="F27" s="6">
        <f>SUM(F4:F26)</f>
        <v>32194</v>
      </c>
      <c r="G27" s="6">
        <f>SUM(G4:G26)</f>
        <v>153</v>
      </c>
      <c r="H27" s="7">
        <f t="shared" si="1"/>
        <v>210.41830065359477</v>
      </c>
      <c r="I27" s="222"/>
      <c r="J27" s="222"/>
      <c r="K27" s="222"/>
      <c r="L27" s="222"/>
      <c r="M27" s="222"/>
      <c r="N27" s="142">
        <f>AVERAGE(N4:N26)</f>
        <v>220.86956521739131</v>
      </c>
      <c r="O27" s="142">
        <f t="shared" ref="O27:X27" si="8">AVERAGE(O4:O26)</f>
        <v>222.91304347826087</v>
      </c>
      <c r="P27" s="142">
        <f t="shared" si="8"/>
        <v>207.95652173913044</v>
      </c>
      <c r="Q27" s="142">
        <f t="shared" si="8"/>
        <v>199.78260869565219</v>
      </c>
      <c r="R27" s="142">
        <f t="shared" si="8"/>
        <v>196.21739130434781</v>
      </c>
      <c r="S27" s="222"/>
      <c r="T27" s="142">
        <f t="shared" si="8"/>
        <v>220.4</v>
      </c>
      <c r="U27" s="222"/>
      <c r="V27" s="142">
        <f t="shared" si="8"/>
        <v>199.9</v>
      </c>
      <c r="W27" s="222"/>
      <c r="X27" s="142">
        <f t="shared" si="8"/>
        <v>212.8</v>
      </c>
      <c r="Y27" s="222"/>
      <c r="Z27" s="222"/>
      <c r="AA27" s="142">
        <f>AVERAGE(AA4:AA26)</f>
        <v>229.5</v>
      </c>
      <c r="AB27" s="222"/>
      <c r="AC27" s="142">
        <f>AVERAGE(AC4:AC26)</f>
        <v>198.5</v>
      </c>
      <c r="AD27" s="222"/>
      <c r="AE27" s="142">
        <f>AVERAGE(AE4:AE26)</f>
        <v>215.5</v>
      </c>
      <c r="AF27" s="222"/>
      <c r="AG27" s="142">
        <f>AVERAGE(AG4:AG26)</f>
        <v>239</v>
      </c>
      <c r="AH27" s="222"/>
    </row>
    <row r="28" spans="1:34" x14ac:dyDescent="0.3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x14ac:dyDescent="0.3">
      <c r="A29" s="587" t="s">
        <v>65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587"/>
    </row>
    <row r="30" spans="1:34" x14ac:dyDescent="0.3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</row>
    <row r="31" spans="1:34" x14ac:dyDescent="0.3">
      <c r="A31" s="10" t="s">
        <v>0</v>
      </c>
      <c r="B31" s="10"/>
      <c r="C31" s="10"/>
      <c r="D31" s="10" t="s">
        <v>2</v>
      </c>
      <c r="E31" s="77">
        <f>SUM(E32:E36)</f>
        <v>435</v>
      </c>
      <c r="F31" s="11" t="s">
        <v>4</v>
      </c>
      <c r="G31" s="10" t="s">
        <v>5</v>
      </c>
      <c r="H31" s="10" t="s">
        <v>6</v>
      </c>
      <c r="I31" s="1" t="s">
        <v>23</v>
      </c>
      <c r="J31" s="1" t="s">
        <v>24</v>
      </c>
      <c r="K31" s="1" t="s">
        <v>25</v>
      </c>
      <c r="L31" s="1" t="s">
        <v>26</v>
      </c>
      <c r="M31" s="10" t="s">
        <v>9</v>
      </c>
      <c r="N31" s="10">
        <v>1</v>
      </c>
      <c r="O31" s="10">
        <v>2</v>
      </c>
      <c r="P31" s="10">
        <v>3</v>
      </c>
      <c r="Q31" s="10">
        <v>4</v>
      </c>
      <c r="R31" s="10">
        <v>5</v>
      </c>
      <c r="S31" s="10" t="s">
        <v>8</v>
      </c>
      <c r="T31" s="10">
        <v>6</v>
      </c>
      <c r="U31" s="10" t="s">
        <v>7</v>
      </c>
      <c r="V31" s="10">
        <v>7</v>
      </c>
      <c r="W31" s="10" t="s">
        <v>7</v>
      </c>
      <c r="X31" s="10">
        <v>8</v>
      </c>
      <c r="Y31" s="10" t="s">
        <v>7</v>
      </c>
      <c r="Z31" s="10" t="s">
        <v>8</v>
      </c>
      <c r="AA31" s="10">
        <v>9</v>
      </c>
      <c r="AB31" s="10"/>
      <c r="AC31" s="10">
        <v>10</v>
      </c>
      <c r="AD31" s="10"/>
      <c r="AE31" s="10">
        <v>11</v>
      </c>
      <c r="AF31" s="10"/>
      <c r="AG31" s="10">
        <v>12</v>
      </c>
      <c r="AH31" s="10"/>
    </row>
    <row r="32" spans="1:34" x14ac:dyDescent="0.3">
      <c r="A32" s="3" t="s">
        <v>155</v>
      </c>
      <c r="B32" s="3">
        <v>24</v>
      </c>
      <c r="C32" s="3" t="s">
        <v>28</v>
      </c>
      <c r="D32" s="10">
        <v>1</v>
      </c>
      <c r="E32" s="239">
        <v>200</v>
      </c>
      <c r="F32" s="11">
        <f t="shared" ref="F32:F43" si="9">SUM(N32:R32)+T32+V32+X32+AA32+AC32+AE32+AG32</f>
        <v>1759</v>
      </c>
      <c r="G32" s="10">
        <f>COUNT(N32,O32,P32,Q32,R32,#REF!,T32,V32,X32,AA32,AC32,AE32,AG32)</f>
        <v>9</v>
      </c>
      <c r="H32" s="15">
        <f t="shared" ref="H32:H43" si="10">F32/G32</f>
        <v>195.44444444444446</v>
      </c>
      <c r="I32" s="159">
        <f t="shared" ref="I32:I38" si="11">((SUM(U32+W32+Y32))/30)+(COUNTIFS(AB32,"W")+(COUNTIFS(AD32,"W")+(COUNTIFS(AF32,"W")+(COUNTIFS(AH32,"W")))))</f>
        <v>4</v>
      </c>
      <c r="J32" s="159">
        <f t="shared" ref="J32:J38" si="12">(3-(SUM(U32+W32+Y32)/30))+(COUNTIFS(AB32,"L"))+(COUNTIFS(AD32,"L"))+(COUNTIFS(AF32,"L"))+(COUNTIFS(AH32,"L"))</f>
        <v>0</v>
      </c>
      <c r="K32" s="52">
        <f t="shared" ref="K32:K43" si="13">MAX(N32,O32,P32,Q32,R32,T32,V32,X32,AA32,AC32,AE32,AG32)</f>
        <v>229</v>
      </c>
      <c r="L32" s="90">
        <f t="shared" ref="L32:L43" si="14">MAX((SUM(N32:P32)), (SUM(T32,V32,X32)), (SUM(AA32,AC32,AE32)), (SUM(AE32,AG32,AC32)))</f>
        <v>605</v>
      </c>
      <c r="M32" s="182">
        <v>34</v>
      </c>
      <c r="N32" s="90">
        <v>186</v>
      </c>
      <c r="O32" s="90">
        <v>179</v>
      </c>
      <c r="P32" s="90">
        <v>187</v>
      </c>
      <c r="Q32" s="90">
        <v>188</v>
      </c>
      <c r="R32" s="90">
        <v>212</v>
      </c>
      <c r="S32" s="10">
        <f t="shared" ref="S32:S43" si="15">SUM(N32:R32)+(M32*5)</f>
        <v>1122</v>
      </c>
      <c r="T32" s="90">
        <v>183</v>
      </c>
      <c r="U32" s="90">
        <v>30</v>
      </c>
      <c r="V32" s="90">
        <v>229</v>
      </c>
      <c r="W32" s="90">
        <v>30</v>
      </c>
      <c r="X32" s="90">
        <v>193</v>
      </c>
      <c r="Y32" s="90">
        <v>30</v>
      </c>
      <c r="Z32" s="10">
        <f t="shared" ref="Z32:Z43" si="16">SUM(S32:Y32)+(M32*3)</f>
        <v>1919</v>
      </c>
      <c r="AA32" s="95"/>
      <c r="AB32" s="95"/>
      <c r="AC32" s="95"/>
      <c r="AD32" s="95"/>
      <c r="AE32" s="90"/>
      <c r="AF32" s="95"/>
      <c r="AG32" s="90">
        <v>202</v>
      </c>
      <c r="AH32" s="95" t="s">
        <v>23</v>
      </c>
    </row>
    <row r="33" spans="1:34" x14ac:dyDescent="0.3">
      <c r="A33" s="3" t="s">
        <v>795</v>
      </c>
      <c r="B33" s="3">
        <v>24</v>
      </c>
      <c r="C33" s="3" t="s">
        <v>28</v>
      </c>
      <c r="D33" s="10">
        <v>2</v>
      </c>
      <c r="E33" s="239">
        <v>100</v>
      </c>
      <c r="F33" s="11">
        <f t="shared" si="9"/>
        <v>1822</v>
      </c>
      <c r="G33" s="10">
        <f>COUNT(N33,O33,P33,Q33,R33,#REF!,T33,V33,X33,AA33,AC33,AE33,AG33)</f>
        <v>10</v>
      </c>
      <c r="H33" s="15">
        <f t="shared" si="10"/>
        <v>182.2</v>
      </c>
      <c r="I33" s="159">
        <f t="shared" si="11"/>
        <v>3</v>
      </c>
      <c r="J33" s="159">
        <f t="shared" si="12"/>
        <v>2</v>
      </c>
      <c r="K33" s="52">
        <f t="shared" si="13"/>
        <v>237</v>
      </c>
      <c r="L33" s="90">
        <f t="shared" si="14"/>
        <v>590</v>
      </c>
      <c r="M33" s="182">
        <v>45</v>
      </c>
      <c r="N33" s="90">
        <v>237</v>
      </c>
      <c r="O33" s="90">
        <v>179</v>
      </c>
      <c r="P33" s="90">
        <v>174</v>
      </c>
      <c r="Q33" s="90">
        <v>172</v>
      </c>
      <c r="R33" s="90">
        <v>151</v>
      </c>
      <c r="S33" s="10">
        <f t="shared" si="15"/>
        <v>1138</v>
      </c>
      <c r="T33" s="90">
        <v>216</v>
      </c>
      <c r="U33" s="90">
        <v>30</v>
      </c>
      <c r="V33" s="90">
        <v>189</v>
      </c>
      <c r="W33" s="90">
        <v>30</v>
      </c>
      <c r="X33" s="90">
        <v>144</v>
      </c>
      <c r="Y33" s="90">
        <v>0</v>
      </c>
      <c r="Z33" s="10">
        <f t="shared" si="16"/>
        <v>1882</v>
      </c>
      <c r="AA33" s="95"/>
      <c r="AB33" s="95"/>
      <c r="AC33" s="95"/>
      <c r="AD33" s="95"/>
      <c r="AE33" s="90">
        <v>200</v>
      </c>
      <c r="AF33" s="95" t="s">
        <v>23</v>
      </c>
      <c r="AG33" s="90">
        <v>160</v>
      </c>
      <c r="AH33" s="95" t="s">
        <v>24</v>
      </c>
    </row>
    <row r="34" spans="1:34" x14ac:dyDescent="0.3">
      <c r="A34" s="3" t="s">
        <v>798</v>
      </c>
      <c r="B34" s="3">
        <v>24</v>
      </c>
      <c r="C34" s="3" t="s">
        <v>28</v>
      </c>
      <c r="D34" s="10">
        <v>3</v>
      </c>
      <c r="E34" s="463">
        <v>60</v>
      </c>
      <c r="F34" s="11">
        <f>SUM(N34:R34)+T34+V34+X34+AA34+AC34+AE34+AG34</f>
        <v>1893</v>
      </c>
      <c r="G34" s="10">
        <f>COUNT(N34,O34,P34,Q34,R34,#REF!,T34,V34,X34,AA34,AC34,AE34,AG34)</f>
        <v>11</v>
      </c>
      <c r="H34" s="15">
        <f>F34/G34</f>
        <v>172.09090909090909</v>
      </c>
      <c r="I34" s="159">
        <f>((SUM(U34+W34+Y34))/30)+(COUNTIFS(AB34,"W")+(COUNTIFS(AD34,"W")+(COUNTIFS(AF34,"W")+(COUNTIFS(AH34,"W")))))</f>
        <v>4.5</v>
      </c>
      <c r="J34" s="159">
        <f>(3-(SUM(U34+W34+Y34)/30))+(COUNTIFS(AB34,"L"))+(COUNTIFS(AD34,"L"))+(COUNTIFS(AF34,"L"))+(COUNTIFS(AH34,"L"))</f>
        <v>1.5</v>
      </c>
      <c r="K34" s="52">
        <f>MAX(N34,O34,P34,Q34,R34,T34,V34,X34,AA34,AC34,AE34,AG34)</f>
        <v>211</v>
      </c>
      <c r="L34" s="90">
        <f>MAX((SUM(N34:P34)), (SUM(T34,V34,X34)), (SUM(AA34,AC34,AE34)), (SUM(AE34,AG34,AC34)))</f>
        <v>563</v>
      </c>
      <c r="M34" s="182">
        <v>37</v>
      </c>
      <c r="N34" s="444">
        <v>152</v>
      </c>
      <c r="O34" s="444">
        <v>195</v>
      </c>
      <c r="P34" s="444">
        <v>189</v>
      </c>
      <c r="Q34" s="444">
        <v>169</v>
      </c>
      <c r="R34" s="444">
        <v>131</v>
      </c>
      <c r="S34" s="10">
        <f>SUM(N34:R34)+(M34*5)</f>
        <v>1021</v>
      </c>
      <c r="T34" s="90">
        <v>211</v>
      </c>
      <c r="U34" s="90">
        <v>30</v>
      </c>
      <c r="V34" s="90">
        <v>188</v>
      </c>
      <c r="W34" s="90">
        <v>15</v>
      </c>
      <c r="X34" s="90">
        <v>164</v>
      </c>
      <c r="Y34" s="90">
        <v>30</v>
      </c>
      <c r="Z34" s="10">
        <f t="shared" si="16"/>
        <v>1770</v>
      </c>
      <c r="AA34" s="90">
        <v>209</v>
      </c>
      <c r="AB34" s="95" t="s">
        <v>23</v>
      </c>
      <c r="AC34" s="90">
        <v>157</v>
      </c>
      <c r="AD34" s="90" t="s">
        <v>23</v>
      </c>
      <c r="AE34" s="90">
        <v>128</v>
      </c>
      <c r="AF34" s="95" t="s">
        <v>24</v>
      </c>
      <c r="AG34" s="92"/>
      <c r="AH34" s="92"/>
    </row>
    <row r="35" spans="1:34" x14ac:dyDescent="0.3">
      <c r="A35" s="3" t="s">
        <v>405</v>
      </c>
      <c r="B35" s="3">
        <v>24</v>
      </c>
      <c r="C35" s="3" t="s">
        <v>28</v>
      </c>
      <c r="D35" s="10">
        <v>4</v>
      </c>
      <c r="E35" s="470">
        <v>45</v>
      </c>
      <c r="F35" s="11">
        <f>SUM(N35:R35)+T35+V35+X35+AA35+AC35+AE35+AG35</f>
        <v>1745</v>
      </c>
      <c r="G35" s="10">
        <f>COUNT(N35,O35,P35,Q35,R35,#REF!,T35,V35,X35,AA35,AC35,AE35,AG35)</f>
        <v>9</v>
      </c>
      <c r="H35" s="15">
        <f>F35/G35</f>
        <v>193.88888888888889</v>
      </c>
      <c r="I35" s="159">
        <f>((SUM(U35+W35+Y35))/30)+(COUNTIFS(AB35,"W")+(COUNTIFS(AD35,"W")+(COUNTIFS(AF35,"W")+(COUNTIFS(AH35,"W")))))</f>
        <v>2</v>
      </c>
      <c r="J35" s="159">
        <f>(3-(SUM(U35+W35+Y35)/30))+(COUNTIFS(AB35,"L"))+(COUNTIFS(AD35,"L"))+(COUNTIFS(AF35,"L"))+(COUNTIFS(AH35,"L"))</f>
        <v>2</v>
      </c>
      <c r="K35" s="52">
        <f>MAX(N35,O35,P35,Q35,R35,T35,V35,X35,AA35,AC35,AE35,AG35)</f>
        <v>237</v>
      </c>
      <c r="L35" s="90">
        <f>MAX((SUM(N35:P35)), (SUM(T35,V35,X35)), (SUM(AA35,AC35,AE35)), (SUM(AE35,AG35,AC35)))</f>
        <v>568</v>
      </c>
      <c r="M35" s="182">
        <v>26</v>
      </c>
      <c r="N35" s="90">
        <v>167</v>
      </c>
      <c r="O35" s="90">
        <v>177</v>
      </c>
      <c r="P35" s="90">
        <v>207</v>
      </c>
      <c r="Q35" s="90">
        <v>237</v>
      </c>
      <c r="R35" s="90">
        <v>225</v>
      </c>
      <c r="S35" s="10">
        <f>SUM(N35:R35)+(M35*5)</f>
        <v>1143</v>
      </c>
      <c r="T35" s="90">
        <v>206</v>
      </c>
      <c r="U35" s="90">
        <v>30</v>
      </c>
      <c r="V35" s="90">
        <v>172</v>
      </c>
      <c r="W35" s="90">
        <v>0</v>
      </c>
      <c r="X35" s="90">
        <v>190</v>
      </c>
      <c r="Y35" s="90">
        <v>30</v>
      </c>
      <c r="Z35" s="10">
        <f t="shared" si="16"/>
        <v>1849</v>
      </c>
      <c r="AA35" s="90"/>
      <c r="AB35" s="95"/>
      <c r="AC35" s="90">
        <v>164</v>
      </c>
      <c r="AD35" s="95" t="s">
        <v>24</v>
      </c>
      <c r="AE35" s="92"/>
      <c r="AF35" s="92"/>
      <c r="AG35" s="92"/>
      <c r="AH35" s="92"/>
    </row>
    <row r="36" spans="1:34" x14ac:dyDescent="0.3">
      <c r="A36" s="3" t="s">
        <v>665</v>
      </c>
      <c r="B36" s="3">
        <v>24</v>
      </c>
      <c r="C36" s="3" t="s">
        <v>28</v>
      </c>
      <c r="D36" s="10">
        <v>5</v>
      </c>
      <c r="E36" s="470">
        <v>30</v>
      </c>
      <c r="F36" s="11">
        <f>SUM(N36:R36)+T36+V36+X36+AA36+AC36+AE36+AG36</f>
        <v>1430</v>
      </c>
      <c r="G36" s="10">
        <f>COUNT(N36,O36,P36,Q36,R36,#REF!,T36,V36,X36,AA36,AC36,AE36,AG36)</f>
        <v>9</v>
      </c>
      <c r="H36" s="15">
        <f>F36/G36</f>
        <v>158.88888888888889</v>
      </c>
      <c r="I36" s="159">
        <f>((SUM(U36+W36+Y36))/30)+(COUNTIFS(AB36,"W")+(COUNTIFS(AD36,"W")+(COUNTIFS(AF36,"W")+(COUNTIFS(AH36,"W")))))</f>
        <v>1</v>
      </c>
      <c r="J36" s="159">
        <f>(3-(SUM(U36+W36+Y36)/30))+(COUNTIFS(AB36,"L"))+(COUNTIFS(AD36,"L"))+(COUNTIFS(AF36,"L"))+(COUNTIFS(AH36,"L"))</f>
        <v>3</v>
      </c>
      <c r="K36" s="52">
        <f>MAX(N36,O36,P36,Q36,R36,T36,V36,X36,AA36,AC36,AE36,AG36)</f>
        <v>201</v>
      </c>
      <c r="L36" s="90">
        <f>MAX((SUM(N36:P36)), (SUM(T36,V36,X36)), (SUM(AA36,AC36,AE36)), (SUM(AE36,AG36,AC36)))</f>
        <v>436</v>
      </c>
      <c r="M36" s="182">
        <v>70</v>
      </c>
      <c r="N36" s="445">
        <v>156</v>
      </c>
      <c r="O36" s="445">
        <v>103</v>
      </c>
      <c r="P36" s="445">
        <v>167</v>
      </c>
      <c r="Q36" s="445">
        <v>201</v>
      </c>
      <c r="R36" s="445">
        <v>196</v>
      </c>
      <c r="S36" s="10">
        <f>SUM(N36:R36)+(M36*5)</f>
        <v>1173</v>
      </c>
      <c r="T36" s="445">
        <v>145</v>
      </c>
      <c r="U36" s="445">
        <v>0</v>
      </c>
      <c r="V36" s="445">
        <v>170</v>
      </c>
      <c r="W36" s="445">
        <v>30</v>
      </c>
      <c r="X36" s="445">
        <v>121</v>
      </c>
      <c r="Y36" s="445">
        <v>0</v>
      </c>
      <c r="Z36" s="10">
        <f t="shared" si="16"/>
        <v>1849</v>
      </c>
      <c r="AA36" s="90">
        <v>171</v>
      </c>
      <c r="AB36" s="95" t="s">
        <v>24</v>
      </c>
      <c r="AC36" s="92"/>
      <c r="AD36" s="92"/>
      <c r="AE36" s="92"/>
      <c r="AF36" s="92"/>
      <c r="AG36" s="92"/>
      <c r="AH36" s="92"/>
    </row>
    <row r="37" spans="1:34" x14ac:dyDescent="0.3">
      <c r="A37" s="436" t="s">
        <v>799</v>
      </c>
      <c r="B37" s="3">
        <v>24</v>
      </c>
      <c r="C37" s="3" t="s">
        <v>28</v>
      </c>
      <c r="D37" s="10">
        <v>6</v>
      </c>
      <c r="E37" s="470">
        <v>25</v>
      </c>
      <c r="F37" s="11">
        <f t="shared" si="9"/>
        <v>1290</v>
      </c>
      <c r="G37" s="10">
        <f>COUNT(N37,O37,P37,Q37,R37,#REF!,T37,V37,X37,AA37,AC37,AE37,AG37)</f>
        <v>8</v>
      </c>
      <c r="H37" s="15">
        <f t="shared" si="10"/>
        <v>161.25</v>
      </c>
      <c r="I37" s="159">
        <f t="shared" si="11"/>
        <v>1</v>
      </c>
      <c r="J37" s="159">
        <f t="shared" si="12"/>
        <v>2</v>
      </c>
      <c r="K37" s="52">
        <f t="shared" si="13"/>
        <v>189</v>
      </c>
      <c r="L37" s="90">
        <f t="shared" si="14"/>
        <v>502</v>
      </c>
      <c r="M37" s="459">
        <v>51</v>
      </c>
      <c r="N37" s="305">
        <v>172</v>
      </c>
      <c r="O37" s="305">
        <v>142</v>
      </c>
      <c r="P37" s="305">
        <v>129</v>
      </c>
      <c r="Q37" s="305">
        <v>156</v>
      </c>
      <c r="R37" s="305">
        <v>189</v>
      </c>
      <c r="S37" s="10">
        <f t="shared" si="15"/>
        <v>1043</v>
      </c>
      <c r="T37" s="446">
        <v>145</v>
      </c>
      <c r="U37" s="446">
        <v>0</v>
      </c>
      <c r="V37" s="446">
        <v>179</v>
      </c>
      <c r="W37" s="446">
        <v>0</v>
      </c>
      <c r="X37" s="446">
        <v>178</v>
      </c>
      <c r="Y37" s="445">
        <v>30</v>
      </c>
      <c r="Z37" s="10">
        <f t="shared" si="16"/>
        <v>1728</v>
      </c>
      <c r="AA37" s="92"/>
      <c r="AB37" s="92"/>
      <c r="AC37" s="92"/>
      <c r="AD37" s="92"/>
      <c r="AE37" s="92"/>
      <c r="AF37" s="92"/>
      <c r="AG37" s="92"/>
      <c r="AH37" s="92"/>
    </row>
    <row r="38" spans="1:34" x14ac:dyDescent="0.3">
      <c r="A38" s="3" t="s">
        <v>796</v>
      </c>
      <c r="B38" s="3">
        <v>24</v>
      </c>
      <c r="C38" s="3" t="s">
        <v>28</v>
      </c>
      <c r="D38" s="10">
        <v>7</v>
      </c>
      <c r="E38" s="246"/>
      <c r="F38" s="11">
        <f t="shared" si="9"/>
        <v>1532</v>
      </c>
      <c r="G38" s="10">
        <f>COUNT(N38,O38,P38,Q38,R38,#REF!,T38,V38,X38,AA38,AC38,AE38,AG38)</f>
        <v>8</v>
      </c>
      <c r="H38" s="15">
        <f t="shared" si="10"/>
        <v>191.5</v>
      </c>
      <c r="I38" s="159">
        <f t="shared" si="11"/>
        <v>2</v>
      </c>
      <c r="J38" s="159">
        <f t="shared" si="12"/>
        <v>1</v>
      </c>
      <c r="K38" s="52">
        <f t="shared" si="13"/>
        <v>256</v>
      </c>
      <c r="L38" s="90">
        <f t="shared" si="14"/>
        <v>601</v>
      </c>
      <c r="M38" s="182">
        <v>16</v>
      </c>
      <c r="N38" s="90">
        <v>185</v>
      </c>
      <c r="O38" s="90">
        <v>171</v>
      </c>
      <c r="P38" s="90">
        <v>148</v>
      </c>
      <c r="Q38" s="90">
        <v>171</v>
      </c>
      <c r="R38" s="90">
        <v>256</v>
      </c>
      <c r="S38" s="10">
        <f t="shared" si="15"/>
        <v>1011</v>
      </c>
      <c r="T38" s="89">
        <v>200</v>
      </c>
      <c r="U38" s="89">
        <v>0</v>
      </c>
      <c r="V38" s="89">
        <v>189</v>
      </c>
      <c r="W38" s="89">
        <v>30</v>
      </c>
      <c r="X38" s="89">
        <v>212</v>
      </c>
      <c r="Y38" s="89">
        <v>30</v>
      </c>
      <c r="Z38" s="10">
        <f t="shared" si="16"/>
        <v>1720</v>
      </c>
      <c r="AA38" s="92"/>
      <c r="AB38" s="92"/>
      <c r="AC38" s="92"/>
      <c r="AD38" s="92"/>
      <c r="AE38" s="92"/>
      <c r="AF38" s="92"/>
      <c r="AG38" s="92"/>
      <c r="AH38" s="92"/>
    </row>
    <row r="39" spans="1:34" x14ac:dyDescent="0.3">
      <c r="A39" s="3" t="s">
        <v>114</v>
      </c>
      <c r="B39" s="3">
        <v>24</v>
      </c>
      <c r="C39" s="3" t="s">
        <v>28</v>
      </c>
      <c r="D39" s="10">
        <v>8</v>
      </c>
      <c r="E39" s="472"/>
      <c r="F39" s="11">
        <f t="shared" si="9"/>
        <v>1524</v>
      </c>
      <c r="G39" s="10">
        <f>COUNT(N39,O39,P39,Q39,R39,#REF!,T39,V39,X39,AA39,AC39,AE39,AG39)</f>
        <v>8</v>
      </c>
      <c r="H39" s="15">
        <f t="shared" si="10"/>
        <v>190.5</v>
      </c>
      <c r="I39" s="457">
        <f>((SUM(U39+W39+Y39))/30)+(COUNTIFS(AB39,"W")+(COUNTIFS(AD39,"W")+(COUNTIFS(AF39,"W")+(COUNTIFS(AH39,"W")))))</f>
        <v>2</v>
      </c>
      <c r="J39" s="457">
        <f>(3-(SUM(U39+W39+Y39)/30))+(COUNTIFS(AB39,"L"))+(COUNTIFS(AD39,"L"))+(COUNTIFS(AF39,"L"))+(COUNTIFS(AH39,"L"))</f>
        <v>1</v>
      </c>
      <c r="K39" s="52">
        <f t="shared" si="13"/>
        <v>221</v>
      </c>
      <c r="L39" s="90">
        <f t="shared" si="14"/>
        <v>573</v>
      </c>
      <c r="M39" s="182">
        <v>15</v>
      </c>
      <c r="N39" s="90">
        <v>191</v>
      </c>
      <c r="O39" s="90">
        <v>139</v>
      </c>
      <c r="P39" s="90">
        <v>190</v>
      </c>
      <c r="Q39" s="90">
        <v>221</v>
      </c>
      <c r="R39" s="90">
        <v>210</v>
      </c>
      <c r="S39" s="10">
        <f t="shared" si="15"/>
        <v>1026</v>
      </c>
      <c r="T39" s="445">
        <v>208</v>
      </c>
      <c r="U39" s="445">
        <v>30</v>
      </c>
      <c r="V39" s="445">
        <v>218</v>
      </c>
      <c r="W39" s="445">
        <v>30</v>
      </c>
      <c r="X39" s="445">
        <v>147</v>
      </c>
      <c r="Y39" s="445">
        <v>0</v>
      </c>
      <c r="Z39" s="10">
        <f t="shared" si="16"/>
        <v>1704</v>
      </c>
      <c r="AA39" s="92"/>
      <c r="AB39" s="92"/>
      <c r="AC39" s="92"/>
      <c r="AD39" s="92"/>
      <c r="AE39" s="92"/>
      <c r="AF39" s="92"/>
      <c r="AG39" s="92"/>
      <c r="AH39" s="92"/>
    </row>
    <row r="40" spans="1:34" x14ac:dyDescent="0.3">
      <c r="A40" s="3" t="s">
        <v>288</v>
      </c>
      <c r="B40" s="3">
        <v>24</v>
      </c>
      <c r="C40" s="3" t="s">
        <v>28</v>
      </c>
      <c r="D40" s="10">
        <v>9</v>
      </c>
      <c r="E40" s="448"/>
      <c r="F40" s="11">
        <f t="shared" si="9"/>
        <v>1394</v>
      </c>
      <c r="G40" s="10">
        <f>COUNT(N40,O40,P40,Q40,R40,#REF!,T40,V40,X40,AA40,AC40,AE40,AG40)</f>
        <v>8</v>
      </c>
      <c r="H40" s="15">
        <f t="shared" si="10"/>
        <v>174.25</v>
      </c>
      <c r="I40" s="457">
        <f>((SUM(U40+W40+Y40))/30)+(COUNTIFS(AB40,"W")+(COUNTIFS(AD40,"W")+(COUNTIFS(AF40,"W")+(COUNTIFS(AH40,"W")))))</f>
        <v>0.5</v>
      </c>
      <c r="J40" s="457">
        <f>(3-(SUM(U40+W40+Y40)/30))+(COUNTIFS(AB40,"L"))+(COUNTIFS(AD40,"L"))+(COUNTIFS(AF40,"L"))+(COUNTIFS(AH40,"L"))</f>
        <v>2.5</v>
      </c>
      <c r="K40" s="52">
        <f t="shared" si="13"/>
        <v>240</v>
      </c>
      <c r="L40" s="90">
        <f t="shared" si="14"/>
        <v>545</v>
      </c>
      <c r="M40" s="182">
        <v>34</v>
      </c>
      <c r="N40" s="445">
        <v>154</v>
      </c>
      <c r="O40" s="445">
        <v>151</v>
      </c>
      <c r="P40" s="445">
        <v>240</v>
      </c>
      <c r="Q40" s="445">
        <v>190</v>
      </c>
      <c r="R40" s="445">
        <v>155</v>
      </c>
      <c r="S40" s="10">
        <f t="shared" si="15"/>
        <v>1060</v>
      </c>
      <c r="T40" s="90">
        <v>167</v>
      </c>
      <c r="U40" s="90">
        <v>0</v>
      </c>
      <c r="V40" s="90">
        <v>191</v>
      </c>
      <c r="W40" s="90">
        <v>15</v>
      </c>
      <c r="X40" s="90">
        <v>146</v>
      </c>
      <c r="Y40" s="90">
        <v>0</v>
      </c>
      <c r="Z40" s="10">
        <f t="shared" si="16"/>
        <v>1681</v>
      </c>
      <c r="AA40" s="92"/>
      <c r="AB40" s="92"/>
      <c r="AC40" s="92"/>
      <c r="AD40" s="92"/>
      <c r="AE40" s="92"/>
      <c r="AF40" s="92"/>
      <c r="AG40" s="92"/>
      <c r="AH40" s="92"/>
    </row>
    <row r="41" spans="1:34" x14ac:dyDescent="0.3">
      <c r="A41" s="431" t="s">
        <v>116</v>
      </c>
      <c r="B41" s="3">
        <v>24</v>
      </c>
      <c r="C41" s="3" t="s">
        <v>28</v>
      </c>
      <c r="D41" s="10">
        <v>10</v>
      </c>
      <c r="E41" s="511"/>
      <c r="F41" s="11">
        <f t="shared" si="9"/>
        <v>1423</v>
      </c>
      <c r="G41" s="10">
        <f>COUNT(N41,O41,P41,Q41,R41,#REF!,T41,V41,X41,AA41,AC41,AE41,AG41)</f>
        <v>8</v>
      </c>
      <c r="H41" s="15">
        <f t="shared" si="10"/>
        <v>177.875</v>
      </c>
      <c r="I41" s="457">
        <f>((SUM(U41+W41+Y41))/30)+(COUNTIFS(AB41,"W")+(COUNTIFS(AD41,"W")+(COUNTIFS(AF41,"W")+(COUNTIFS(AH41,"W")))))</f>
        <v>1</v>
      </c>
      <c r="J41" s="457">
        <f>(3-(SUM(U41+W41+Y41)/30))+(COUNTIFS(AB41,"L"))+(COUNTIFS(AD41,"L"))+(COUNTIFS(AF41,"L"))+(COUNTIFS(AH41,"L"))</f>
        <v>2</v>
      </c>
      <c r="K41" s="52">
        <f t="shared" si="13"/>
        <v>212</v>
      </c>
      <c r="L41" s="90">
        <f t="shared" si="14"/>
        <v>578</v>
      </c>
      <c r="M41" s="458">
        <v>25</v>
      </c>
      <c r="N41" s="445">
        <v>180</v>
      </c>
      <c r="O41" s="445">
        <v>212</v>
      </c>
      <c r="P41" s="445">
        <v>186</v>
      </c>
      <c r="Q41" s="445">
        <v>170</v>
      </c>
      <c r="R41" s="445">
        <v>140</v>
      </c>
      <c r="S41" s="10">
        <f t="shared" si="15"/>
        <v>1013</v>
      </c>
      <c r="T41" s="444">
        <v>175</v>
      </c>
      <c r="U41" s="444">
        <v>30</v>
      </c>
      <c r="V41" s="444">
        <v>194</v>
      </c>
      <c r="W41" s="444">
        <v>0</v>
      </c>
      <c r="X41" s="444">
        <v>166</v>
      </c>
      <c r="Y41" s="444">
        <v>0</v>
      </c>
      <c r="Z41" s="10">
        <f t="shared" si="16"/>
        <v>1653</v>
      </c>
      <c r="AA41" s="92"/>
      <c r="AB41" s="92"/>
      <c r="AC41" s="92"/>
      <c r="AD41" s="92"/>
      <c r="AE41" s="92"/>
      <c r="AF41" s="92"/>
      <c r="AG41" s="92"/>
      <c r="AH41" s="92"/>
    </row>
    <row r="42" spans="1:34" x14ac:dyDescent="0.3">
      <c r="A42" s="3" t="s">
        <v>797</v>
      </c>
      <c r="B42" s="3">
        <v>24</v>
      </c>
      <c r="C42" s="3" t="s">
        <v>28</v>
      </c>
      <c r="D42" s="10">
        <v>11</v>
      </c>
      <c r="E42" s="511"/>
      <c r="F42" s="11">
        <f t="shared" si="9"/>
        <v>1158</v>
      </c>
      <c r="G42" s="10">
        <f>COUNT(N42,O42,P42,Q42,R42,#REF!,T42,V42,X42,AA42,AC42,AE42,AG42)</f>
        <v>8</v>
      </c>
      <c r="H42" s="15">
        <f t="shared" si="10"/>
        <v>144.75</v>
      </c>
      <c r="I42" s="457">
        <f>((SUM(U42+W42+Y42))/30)+(COUNTIFS(AB42,"W")+(COUNTIFS(AD42,"W")+(COUNTIFS(AF42,"W")+(COUNTIFS(AH42,"W")))))</f>
        <v>1</v>
      </c>
      <c r="J42" s="457">
        <f>(3-(SUM(U42+W42+Y42)/30))+(COUNTIFS(AB42,"L"))+(COUNTIFS(AD42,"L"))+(COUNTIFS(AF42,"L"))+(COUNTIFS(AH42,"L"))</f>
        <v>2</v>
      </c>
      <c r="K42" s="52">
        <f t="shared" si="13"/>
        <v>161</v>
      </c>
      <c r="L42" s="90">
        <f t="shared" si="14"/>
        <v>478</v>
      </c>
      <c r="M42" s="182">
        <v>57</v>
      </c>
      <c r="N42" s="90">
        <v>160</v>
      </c>
      <c r="O42" s="90">
        <v>161</v>
      </c>
      <c r="P42" s="90">
        <v>157</v>
      </c>
      <c r="Q42" s="90">
        <v>134</v>
      </c>
      <c r="R42" s="90">
        <v>141</v>
      </c>
      <c r="S42" s="10">
        <f t="shared" si="15"/>
        <v>1038</v>
      </c>
      <c r="T42" s="444">
        <v>126</v>
      </c>
      <c r="U42" s="444">
        <v>0</v>
      </c>
      <c r="V42" s="444">
        <v>137</v>
      </c>
      <c r="W42" s="444">
        <v>0</v>
      </c>
      <c r="X42" s="444">
        <v>142</v>
      </c>
      <c r="Y42" s="444">
        <v>30</v>
      </c>
      <c r="Z42" s="434">
        <f t="shared" si="16"/>
        <v>1644</v>
      </c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3" t="s">
        <v>326</v>
      </c>
      <c r="B43" s="3">
        <v>24</v>
      </c>
      <c r="C43" s="3" t="s">
        <v>28</v>
      </c>
      <c r="D43" s="10">
        <v>12</v>
      </c>
      <c r="E43" s="511"/>
      <c r="F43" s="11">
        <f t="shared" si="9"/>
        <v>1200</v>
      </c>
      <c r="G43" s="10">
        <f>COUNT(N43,O43,P43,Q43,R43,#REF!,T43,V43,X43,AA43,AC43,AE43,AG43)</f>
        <v>8</v>
      </c>
      <c r="H43" s="15">
        <f t="shared" si="10"/>
        <v>150</v>
      </c>
      <c r="I43" s="457">
        <f>((SUM(U43+W43+Y43))/30)+(COUNTIFS(AB43,"W")+(COUNTIFS(AD43,"W")+(COUNTIFS(AF43,"W")+(COUNTIFS(AH43,"W")))))</f>
        <v>0</v>
      </c>
      <c r="J43" s="457">
        <f>(3-(SUM(U43+W43+Y43)/30))+(COUNTIFS(AB43,"L"))+(COUNTIFS(AD43,"L"))+(COUNTIFS(AF43,"L"))+(COUNTIFS(AH43,"L"))</f>
        <v>3</v>
      </c>
      <c r="K43" s="52">
        <f t="shared" si="13"/>
        <v>190</v>
      </c>
      <c r="L43" s="90">
        <f t="shared" si="14"/>
        <v>543</v>
      </c>
      <c r="M43" s="182">
        <v>37</v>
      </c>
      <c r="N43" s="90">
        <v>166</v>
      </c>
      <c r="O43" s="90">
        <v>190</v>
      </c>
      <c r="P43" s="90">
        <v>187</v>
      </c>
      <c r="Q43" s="90">
        <v>155</v>
      </c>
      <c r="R43" s="90">
        <v>156</v>
      </c>
      <c r="S43" s="10">
        <f t="shared" si="15"/>
        <v>1039</v>
      </c>
      <c r="T43" s="444">
        <v>137</v>
      </c>
      <c r="U43" s="444">
        <v>0</v>
      </c>
      <c r="V43" s="444">
        <v>104</v>
      </c>
      <c r="W43" s="444">
        <v>0</v>
      </c>
      <c r="X43" s="444">
        <v>105</v>
      </c>
      <c r="Y43" s="444">
        <v>0</v>
      </c>
      <c r="Z43" s="434">
        <f t="shared" si="16"/>
        <v>1496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119</v>
      </c>
      <c r="B44" s="3">
        <v>24</v>
      </c>
      <c r="C44" s="3" t="s">
        <v>28</v>
      </c>
      <c r="D44" s="10">
        <v>13</v>
      </c>
      <c r="E44" s="250"/>
      <c r="F44" s="11">
        <f t="shared" ref="F44:F54" si="17">SUM(N44:R44)+T44+V44+X44+AA44+AC44+AE44+AG44</f>
        <v>975</v>
      </c>
      <c r="G44" s="10">
        <f>COUNT(N44,O44,P44,Q44,R44,#REF!,T44,V44,X44,AA44,AC44,AE44,AG44)</f>
        <v>5</v>
      </c>
      <c r="H44" s="15">
        <f t="shared" ref="H44:H54" si="18">F44/G44</f>
        <v>195</v>
      </c>
      <c r="I44" s="270"/>
      <c r="J44" s="270"/>
      <c r="K44" s="52">
        <f t="shared" ref="K44:K54" si="19">MAX(N44,O44,P44,Q44,R44,T44,V44,X44,AA44,AC44,AE44,AG44)</f>
        <v>225</v>
      </c>
      <c r="L44" s="90">
        <f t="shared" ref="L44:L54" si="20">MAX((SUM(N44:P44)), (SUM(T44,V44,X44)), (SUM(AA44,AC44,AE44)), (SUM(AE44,AG44,AC44)))</f>
        <v>527</v>
      </c>
      <c r="M44" s="182">
        <v>7</v>
      </c>
      <c r="N44" s="90">
        <v>159</v>
      </c>
      <c r="O44" s="90">
        <v>211</v>
      </c>
      <c r="P44" s="90">
        <v>157</v>
      </c>
      <c r="Q44" s="90">
        <v>225</v>
      </c>
      <c r="R44" s="90">
        <v>223</v>
      </c>
      <c r="S44" s="10">
        <f t="shared" ref="S44:S61" si="21">SUM(N44:R44)+(M44*5)</f>
        <v>1010</v>
      </c>
      <c r="T44" s="94"/>
      <c r="U44" s="94"/>
      <c r="V44" s="94"/>
      <c r="W44" s="94"/>
      <c r="X44" s="94"/>
      <c r="Y44" s="94"/>
      <c r="Z44" s="56">
        <f t="shared" ref="Z44:Z53" si="22">SUM(S44:Y44)+(M44*3)</f>
        <v>1031</v>
      </c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817</v>
      </c>
      <c r="B45" s="3">
        <v>24</v>
      </c>
      <c r="C45" s="3" t="s">
        <v>28</v>
      </c>
      <c r="D45" s="10">
        <v>14</v>
      </c>
      <c r="E45" s="302"/>
      <c r="F45" s="11">
        <f t="shared" si="17"/>
        <v>735</v>
      </c>
      <c r="G45" s="10">
        <f>COUNT(N45,O45,P45,Q45,R45,#REF!,T45,V45,X45,AA45,AC45,AE45,AG45)</f>
        <v>5</v>
      </c>
      <c r="H45" s="15">
        <f t="shared" si="18"/>
        <v>147</v>
      </c>
      <c r="I45" s="270"/>
      <c r="J45" s="270"/>
      <c r="K45" s="52">
        <f t="shared" si="19"/>
        <v>158</v>
      </c>
      <c r="L45" s="90">
        <f t="shared" si="20"/>
        <v>421</v>
      </c>
      <c r="M45" s="182">
        <v>53</v>
      </c>
      <c r="N45" s="90">
        <v>136</v>
      </c>
      <c r="O45" s="90">
        <v>138</v>
      </c>
      <c r="P45" s="90">
        <v>147</v>
      </c>
      <c r="Q45" s="90">
        <v>156</v>
      </c>
      <c r="R45" s="90">
        <v>158</v>
      </c>
      <c r="S45" s="10">
        <f t="shared" si="21"/>
        <v>1000</v>
      </c>
      <c r="T45" s="94"/>
      <c r="U45" s="94"/>
      <c r="V45" s="94"/>
      <c r="W45" s="94"/>
      <c r="X45" s="94"/>
      <c r="Y45" s="94"/>
      <c r="Z45" s="56">
        <f t="shared" si="22"/>
        <v>1159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818</v>
      </c>
      <c r="B46" s="3">
        <v>24</v>
      </c>
      <c r="C46" s="3" t="s">
        <v>28</v>
      </c>
      <c r="D46" s="10">
        <v>15</v>
      </c>
      <c r="E46" s="92"/>
      <c r="F46" s="11">
        <f t="shared" si="17"/>
        <v>948</v>
      </c>
      <c r="G46" s="10">
        <f>COUNT(N46,O46,P46,Q46,R46,#REF!,T46,V46,X46,AA46,AC46,AE46,AG46)</f>
        <v>5</v>
      </c>
      <c r="H46" s="15">
        <f t="shared" si="18"/>
        <v>189.6</v>
      </c>
      <c r="I46" s="270"/>
      <c r="J46" s="270"/>
      <c r="K46" s="52">
        <f t="shared" si="19"/>
        <v>243</v>
      </c>
      <c r="L46" s="90">
        <f t="shared" si="20"/>
        <v>567</v>
      </c>
      <c r="M46" s="182">
        <v>10</v>
      </c>
      <c r="N46" s="90">
        <v>159</v>
      </c>
      <c r="O46" s="90">
        <v>165</v>
      </c>
      <c r="P46" s="90">
        <v>243</v>
      </c>
      <c r="Q46" s="90">
        <v>199</v>
      </c>
      <c r="R46" s="90">
        <v>182</v>
      </c>
      <c r="S46" s="10">
        <f t="shared" si="21"/>
        <v>998</v>
      </c>
      <c r="T46" s="94"/>
      <c r="U46" s="94"/>
      <c r="V46" s="94"/>
      <c r="W46" s="94"/>
      <c r="X46" s="94"/>
      <c r="Y46" s="94"/>
      <c r="Z46" s="56">
        <f t="shared" si="22"/>
        <v>1028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819</v>
      </c>
      <c r="B47" s="3">
        <v>24</v>
      </c>
      <c r="C47" s="3" t="s">
        <v>28</v>
      </c>
      <c r="D47" s="10">
        <v>16</v>
      </c>
      <c r="E47" s="92"/>
      <c r="F47" s="11">
        <f t="shared" si="17"/>
        <v>972</v>
      </c>
      <c r="G47" s="10">
        <f>COUNT(N47,O47,P47,Q47,R47,#REF!,T47,V47,X47,AA47,AC47,AE47,AG47)</f>
        <v>5</v>
      </c>
      <c r="H47" s="15">
        <f t="shared" si="18"/>
        <v>194.4</v>
      </c>
      <c r="I47" s="270"/>
      <c r="J47" s="270"/>
      <c r="K47" s="52">
        <f t="shared" si="19"/>
        <v>248</v>
      </c>
      <c r="L47" s="90">
        <f t="shared" si="20"/>
        <v>532</v>
      </c>
      <c r="M47" s="182">
        <v>4</v>
      </c>
      <c r="N47" s="90">
        <v>194</v>
      </c>
      <c r="O47" s="90">
        <v>166</v>
      </c>
      <c r="P47" s="90">
        <v>172</v>
      </c>
      <c r="Q47" s="90">
        <v>248</v>
      </c>
      <c r="R47" s="90">
        <v>192</v>
      </c>
      <c r="S47" s="10">
        <f t="shared" si="21"/>
        <v>992</v>
      </c>
      <c r="T47" s="94"/>
      <c r="U47" s="94"/>
      <c r="V47" s="94"/>
      <c r="W47" s="94"/>
      <c r="X47" s="94"/>
      <c r="Y47" s="94"/>
      <c r="Z47" s="56">
        <f t="shared" si="22"/>
        <v>1004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535</v>
      </c>
      <c r="B48" s="3">
        <v>24</v>
      </c>
      <c r="C48" s="3" t="s">
        <v>28</v>
      </c>
      <c r="D48" s="10">
        <v>17</v>
      </c>
      <c r="E48" s="92"/>
      <c r="F48" s="11">
        <f t="shared" si="17"/>
        <v>874</v>
      </c>
      <c r="G48" s="10">
        <f>COUNT(N48,O48,P48,Q48,R48,#REF!,T48,V48,X48,AA48,AC48,AE48,AG48)</f>
        <v>5</v>
      </c>
      <c r="H48" s="15">
        <f t="shared" si="18"/>
        <v>174.8</v>
      </c>
      <c r="I48" s="270"/>
      <c r="J48" s="270"/>
      <c r="K48" s="52">
        <f t="shared" si="19"/>
        <v>223</v>
      </c>
      <c r="L48" s="90">
        <f t="shared" si="20"/>
        <v>538</v>
      </c>
      <c r="M48" s="182">
        <v>22</v>
      </c>
      <c r="N48" s="90">
        <v>136</v>
      </c>
      <c r="O48" s="90">
        <v>223</v>
      </c>
      <c r="P48" s="90">
        <v>179</v>
      </c>
      <c r="Q48" s="90">
        <v>180</v>
      </c>
      <c r="R48" s="90">
        <v>156</v>
      </c>
      <c r="S48" s="10">
        <f t="shared" si="21"/>
        <v>984</v>
      </c>
      <c r="T48" s="94"/>
      <c r="U48" s="94"/>
      <c r="V48" s="94"/>
      <c r="W48" s="94"/>
      <c r="X48" s="94"/>
      <c r="Y48" s="94"/>
      <c r="Z48" s="56">
        <f t="shared" si="22"/>
        <v>1050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171</v>
      </c>
      <c r="B49" s="3">
        <v>24</v>
      </c>
      <c r="C49" s="3" t="s">
        <v>28</v>
      </c>
      <c r="D49" s="10">
        <v>18</v>
      </c>
      <c r="E49" s="92"/>
      <c r="F49" s="11">
        <f t="shared" si="17"/>
        <v>757</v>
      </c>
      <c r="G49" s="10">
        <f>COUNT(N49,O49,P49,Q49,R49,#REF!,T49,V49,X49,AA49,AC49,AE49,AG49)</f>
        <v>5</v>
      </c>
      <c r="H49" s="15">
        <f t="shared" si="18"/>
        <v>151.4</v>
      </c>
      <c r="I49" s="270"/>
      <c r="J49" s="270"/>
      <c r="K49" s="52">
        <f t="shared" si="19"/>
        <v>162</v>
      </c>
      <c r="L49" s="90">
        <f t="shared" si="20"/>
        <v>443</v>
      </c>
      <c r="M49" s="182">
        <v>45</v>
      </c>
      <c r="N49" s="89">
        <v>149</v>
      </c>
      <c r="O49" s="89">
        <v>136</v>
      </c>
      <c r="P49" s="89">
        <v>158</v>
      </c>
      <c r="Q49" s="89">
        <v>162</v>
      </c>
      <c r="R49" s="89">
        <v>152</v>
      </c>
      <c r="S49" s="10">
        <f t="shared" si="21"/>
        <v>982</v>
      </c>
      <c r="T49" s="94"/>
      <c r="U49" s="94"/>
      <c r="V49" s="94"/>
      <c r="W49" s="94"/>
      <c r="X49" s="94"/>
      <c r="Y49" s="94"/>
      <c r="Z49" s="56">
        <f t="shared" si="22"/>
        <v>1117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162</v>
      </c>
      <c r="B50" s="3">
        <v>24</v>
      </c>
      <c r="C50" s="3" t="s">
        <v>28</v>
      </c>
      <c r="D50" s="10">
        <v>19</v>
      </c>
      <c r="E50" s="92"/>
      <c r="F50" s="11">
        <f t="shared" si="17"/>
        <v>740</v>
      </c>
      <c r="G50" s="10">
        <f>COUNT(N50,O50,P50,Q50,R50,#REF!,T50,V50,X50,AA50,AC50,AE50,AG50)</f>
        <v>5</v>
      </c>
      <c r="H50" s="15">
        <f t="shared" si="18"/>
        <v>148</v>
      </c>
      <c r="I50" s="270"/>
      <c r="J50" s="270"/>
      <c r="K50" s="52">
        <f t="shared" si="19"/>
        <v>161</v>
      </c>
      <c r="L50" s="90">
        <f t="shared" si="20"/>
        <v>440</v>
      </c>
      <c r="M50" s="182">
        <v>48</v>
      </c>
      <c r="N50" s="89">
        <v>144</v>
      </c>
      <c r="O50" s="89">
        <v>154</v>
      </c>
      <c r="P50" s="89">
        <v>142</v>
      </c>
      <c r="Q50" s="89">
        <v>139</v>
      </c>
      <c r="R50" s="89">
        <v>161</v>
      </c>
      <c r="S50" s="10">
        <f t="shared" si="21"/>
        <v>980</v>
      </c>
      <c r="T50" s="94"/>
      <c r="U50" s="94"/>
      <c r="V50" s="94"/>
      <c r="W50" s="94"/>
      <c r="X50" s="94"/>
      <c r="Y50" s="94"/>
      <c r="Z50" s="56">
        <f t="shared" si="22"/>
        <v>1124</v>
      </c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151</v>
      </c>
      <c r="B51" s="3">
        <v>24</v>
      </c>
      <c r="C51" s="3" t="s">
        <v>28</v>
      </c>
      <c r="D51" s="10">
        <v>20</v>
      </c>
      <c r="E51" s="92"/>
      <c r="F51" s="11">
        <f t="shared" si="17"/>
        <v>755</v>
      </c>
      <c r="G51" s="10">
        <f>COUNT(N51,O51,P51,Q51,R51,#REF!,T51,V51,X51,AA51,AC51,AE51,AG51)</f>
        <v>5</v>
      </c>
      <c r="H51" s="15">
        <f t="shared" si="18"/>
        <v>151</v>
      </c>
      <c r="I51" s="270"/>
      <c r="J51" s="270"/>
      <c r="K51" s="52">
        <f t="shared" si="19"/>
        <v>164</v>
      </c>
      <c r="L51" s="90">
        <f t="shared" si="20"/>
        <v>466</v>
      </c>
      <c r="M51" s="182">
        <v>45</v>
      </c>
      <c r="N51" s="89">
        <v>158</v>
      </c>
      <c r="O51" s="89">
        <v>164</v>
      </c>
      <c r="P51" s="89">
        <v>144</v>
      </c>
      <c r="Q51" s="89">
        <v>154</v>
      </c>
      <c r="R51" s="89">
        <v>135</v>
      </c>
      <c r="S51" s="10">
        <f t="shared" si="21"/>
        <v>980</v>
      </c>
      <c r="T51" s="94"/>
      <c r="U51" s="94"/>
      <c r="V51" s="94"/>
      <c r="W51" s="94"/>
      <c r="X51" s="94"/>
      <c r="Y51" s="94"/>
      <c r="Z51" s="56">
        <f t="shared" si="22"/>
        <v>1115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163</v>
      </c>
      <c r="B52" s="3">
        <v>24</v>
      </c>
      <c r="C52" s="3" t="s">
        <v>28</v>
      </c>
      <c r="D52" s="10">
        <v>21</v>
      </c>
      <c r="E52" s="92"/>
      <c r="F52" s="11">
        <f t="shared" si="17"/>
        <v>930</v>
      </c>
      <c r="G52" s="10">
        <f>COUNT(N52,O52,P52,Q52,R52,#REF!,T52,V52,X52,AA52,AC52,AE52,AG52)</f>
        <v>5</v>
      </c>
      <c r="H52" s="15">
        <f t="shared" si="18"/>
        <v>186</v>
      </c>
      <c r="I52" s="270"/>
      <c r="J52" s="270"/>
      <c r="K52" s="52">
        <f t="shared" si="19"/>
        <v>233</v>
      </c>
      <c r="L52" s="90">
        <f t="shared" si="20"/>
        <v>541</v>
      </c>
      <c r="M52" s="182">
        <v>9</v>
      </c>
      <c r="N52" s="89">
        <v>233</v>
      </c>
      <c r="O52" s="89">
        <v>143</v>
      </c>
      <c r="P52" s="89">
        <v>165</v>
      </c>
      <c r="Q52" s="89">
        <v>191</v>
      </c>
      <c r="R52" s="89">
        <v>198</v>
      </c>
      <c r="S52" s="10">
        <f t="shared" si="21"/>
        <v>975</v>
      </c>
      <c r="T52" s="94"/>
      <c r="U52" s="94"/>
      <c r="V52" s="94"/>
      <c r="W52" s="94"/>
      <c r="X52" s="94"/>
      <c r="Y52" s="94"/>
      <c r="Z52" s="56">
        <f t="shared" si="22"/>
        <v>1002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820</v>
      </c>
      <c r="B53" s="3">
        <v>24</v>
      </c>
      <c r="C53" s="3" t="s">
        <v>28</v>
      </c>
      <c r="D53" s="10">
        <v>22</v>
      </c>
      <c r="E53" s="92"/>
      <c r="F53" s="11">
        <f t="shared" si="17"/>
        <v>714</v>
      </c>
      <c r="G53" s="10">
        <f>COUNT(N53,O53,P53,Q53,R53,#REF!,T53,V53,X53,AA53,AC53,AE53,AG53)</f>
        <v>5</v>
      </c>
      <c r="H53" s="15">
        <f t="shared" si="18"/>
        <v>142.80000000000001</v>
      </c>
      <c r="I53" s="270"/>
      <c r="J53" s="270"/>
      <c r="K53" s="52">
        <f t="shared" si="19"/>
        <v>152</v>
      </c>
      <c r="L53" s="90">
        <f t="shared" si="20"/>
        <v>422</v>
      </c>
      <c r="M53" s="182">
        <v>51</v>
      </c>
      <c r="N53" s="89">
        <v>151</v>
      </c>
      <c r="O53" s="89">
        <v>123</v>
      </c>
      <c r="P53" s="89">
        <v>148</v>
      </c>
      <c r="Q53" s="89">
        <v>152</v>
      </c>
      <c r="R53" s="89">
        <v>140</v>
      </c>
      <c r="S53" s="10">
        <f t="shared" si="21"/>
        <v>969</v>
      </c>
      <c r="T53" s="94"/>
      <c r="U53" s="94"/>
      <c r="V53" s="94"/>
      <c r="W53" s="94"/>
      <c r="X53" s="94"/>
      <c r="Y53" s="94"/>
      <c r="Z53" s="56">
        <f t="shared" si="22"/>
        <v>1122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278</v>
      </c>
      <c r="B54" s="3">
        <v>24</v>
      </c>
      <c r="C54" s="3" t="s">
        <v>28</v>
      </c>
      <c r="D54" s="10">
        <v>23</v>
      </c>
      <c r="E54" s="92"/>
      <c r="F54" s="11">
        <f t="shared" si="17"/>
        <v>924</v>
      </c>
      <c r="G54" s="10">
        <f>COUNT(N54,O54,P54,Q54,R54,#REF!,T54,V54,X54,AA54,AC54,AE54,AG54)</f>
        <v>5</v>
      </c>
      <c r="H54" s="15">
        <f t="shared" si="18"/>
        <v>184.8</v>
      </c>
      <c r="I54" s="270"/>
      <c r="J54" s="270"/>
      <c r="K54" s="52">
        <f t="shared" si="19"/>
        <v>234</v>
      </c>
      <c r="L54" s="90">
        <f t="shared" si="20"/>
        <v>514</v>
      </c>
      <c r="M54" s="182">
        <v>8</v>
      </c>
      <c r="N54" s="89">
        <v>183</v>
      </c>
      <c r="O54" s="89">
        <v>154</v>
      </c>
      <c r="P54" s="89">
        <v>177</v>
      </c>
      <c r="Q54" s="89">
        <v>234</v>
      </c>
      <c r="R54" s="89">
        <v>176</v>
      </c>
      <c r="S54" s="10">
        <f t="shared" si="21"/>
        <v>964</v>
      </c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431" t="s">
        <v>102</v>
      </c>
      <c r="D55" s="434">
        <v>24</v>
      </c>
      <c r="E55" s="447"/>
      <c r="F55" s="503">
        <f t="shared" ref="F55:F61" si="23">SUM(N55:R55)+T55+V55+X55+AA55+AC55+AE55+AG55</f>
        <v>868</v>
      </c>
      <c r="G55" s="434">
        <f>COUNT(N55,O55,P55,Q55,R55,#REF!,T55,V55,X55,AA55,AC55,AE55,AG55)</f>
        <v>5</v>
      </c>
      <c r="H55" s="504">
        <f t="shared" ref="H55:H62" si="24">F55/G55</f>
        <v>173.6</v>
      </c>
      <c r="I55" s="512"/>
      <c r="J55" s="512"/>
      <c r="K55" s="439">
        <f t="shared" ref="K55:K61" si="25">MAX(N55,O55,P55,Q55,R55,T55,V55,X55,AA55,AC55,AE55,AG55)</f>
        <v>189</v>
      </c>
      <c r="L55" s="445">
        <f t="shared" ref="L55:L61" si="26">MAX((SUM(N55:P55)), (SUM(T55,V55,X55)), (SUM(AA55,AC55,AE55)), (SUM(AE55,AG55,AC55)))</f>
        <v>492</v>
      </c>
      <c r="M55" s="458">
        <v>18</v>
      </c>
      <c r="N55" s="444">
        <v>165</v>
      </c>
      <c r="O55" s="444">
        <v>154</v>
      </c>
      <c r="P55" s="444">
        <v>173</v>
      </c>
      <c r="Q55" s="444">
        <v>187</v>
      </c>
      <c r="R55" s="444">
        <v>189</v>
      </c>
      <c r="S55" s="434">
        <f t="shared" si="21"/>
        <v>958</v>
      </c>
    </row>
    <row r="56" spans="1:34" x14ac:dyDescent="0.3">
      <c r="A56" s="431" t="s">
        <v>277</v>
      </c>
      <c r="D56" s="434">
        <v>25</v>
      </c>
      <c r="E56" s="447"/>
      <c r="F56" s="503">
        <f t="shared" si="23"/>
        <v>819</v>
      </c>
      <c r="G56" s="434">
        <f>COUNT(N56,O56,P56,Q56,R56,#REF!,T56,V56,X56,AA56,AC56,AE56,AG56)</f>
        <v>5</v>
      </c>
      <c r="H56" s="504">
        <f t="shared" si="24"/>
        <v>163.80000000000001</v>
      </c>
      <c r="I56" s="512"/>
      <c r="J56" s="512"/>
      <c r="K56" s="439">
        <f t="shared" si="25"/>
        <v>216</v>
      </c>
      <c r="L56" s="445">
        <f t="shared" si="26"/>
        <v>454</v>
      </c>
      <c r="M56" s="458">
        <v>27</v>
      </c>
      <c r="N56" s="444">
        <v>156</v>
      </c>
      <c r="O56" s="444">
        <v>124</v>
      </c>
      <c r="P56" s="444">
        <v>174</v>
      </c>
      <c r="Q56" s="444">
        <v>216</v>
      </c>
      <c r="R56" s="444">
        <v>149</v>
      </c>
      <c r="S56" s="434">
        <f t="shared" si="21"/>
        <v>954</v>
      </c>
    </row>
    <row r="57" spans="1:34" x14ac:dyDescent="0.3">
      <c r="A57" s="431" t="s">
        <v>571</v>
      </c>
      <c r="D57" s="434">
        <v>26</v>
      </c>
      <c r="E57" s="447"/>
      <c r="F57" s="503">
        <f t="shared" si="23"/>
        <v>760</v>
      </c>
      <c r="G57" s="434">
        <f>COUNT(N57,O57,P57,Q57,R57,#REF!,T57,V57,X57,AA57,AC57,AE57,AG57)</f>
        <v>5</v>
      </c>
      <c r="H57" s="504">
        <f t="shared" si="24"/>
        <v>152</v>
      </c>
      <c r="I57" s="512"/>
      <c r="J57" s="512"/>
      <c r="K57" s="439">
        <f t="shared" si="25"/>
        <v>185</v>
      </c>
      <c r="L57" s="445">
        <f t="shared" si="26"/>
        <v>421</v>
      </c>
      <c r="M57" s="458">
        <v>37</v>
      </c>
      <c r="N57" s="444">
        <v>162</v>
      </c>
      <c r="O57" s="444">
        <v>163</v>
      </c>
      <c r="P57" s="444">
        <v>96</v>
      </c>
      <c r="Q57" s="444">
        <v>154</v>
      </c>
      <c r="R57" s="444">
        <v>185</v>
      </c>
      <c r="S57" s="434">
        <f t="shared" si="21"/>
        <v>945</v>
      </c>
    </row>
    <row r="58" spans="1:34" x14ac:dyDescent="0.3">
      <c r="A58" s="431" t="s">
        <v>821</v>
      </c>
      <c r="D58" s="434">
        <v>27</v>
      </c>
      <c r="E58" s="447"/>
      <c r="F58" s="503">
        <f t="shared" si="23"/>
        <v>803</v>
      </c>
      <c r="G58" s="434">
        <f>COUNT(N58,O58,P58,Q58,R58,#REF!,T58,V58,X58,AA58,AC58,AE58,AG58)</f>
        <v>5</v>
      </c>
      <c r="H58" s="504">
        <f t="shared" si="24"/>
        <v>160.6</v>
      </c>
      <c r="I58" s="512"/>
      <c r="J58" s="512"/>
      <c r="K58" s="439">
        <f t="shared" si="25"/>
        <v>168</v>
      </c>
      <c r="L58" s="445">
        <f t="shared" si="26"/>
        <v>474</v>
      </c>
      <c r="M58" s="458">
        <v>27</v>
      </c>
      <c r="N58" s="444">
        <v>155</v>
      </c>
      <c r="O58" s="444">
        <v>156</v>
      </c>
      <c r="P58" s="444">
        <v>163</v>
      </c>
      <c r="Q58" s="444">
        <v>168</v>
      </c>
      <c r="R58" s="444">
        <v>161</v>
      </c>
      <c r="S58" s="434">
        <f t="shared" si="21"/>
        <v>938</v>
      </c>
    </row>
    <row r="59" spans="1:34" x14ac:dyDescent="0.3">
      <c r="A59" s="431" t="s">
        <v>160</v>
      </c>
      <c r="D59" s="434">
        <v>28</v>
      </c>
      <c r="E59" s="447"/>
      <c r="F59" s="503">
        <f t="shared" si="23"/>
        <v>792</v>
      </c>
      <c r="G59" s="434">
        <f>COUNT(N59,O59,P59,Q59,R59,#REF!,T59,V59,X59,AA59,AC59,AE59,AG59)</f>
        <v>5</v>
      </c>
      <c r="H59" s="504">
        <f t="shared" si="24"/>
        <v>158.4</v>
      </c>
      <c r="I59" s="512"/>
      <c r="J59" s="512"/>
      <c r="K59" s="439">
        <f t="shared" si="25"/>
        <v>183</v>
      </c>
      <c r="L59" s="445">
        <f t="shared" si="26"/>
        <v>493</v>
      </c>
      <c r="M59" s="458">
        <v>27</v>
      </c>
      <c r="N59" s="444">
        <v>129</v>
      </c>
      <c r="O59" s="444">
        <v>181</v>
      </c>
      <c r="P59" s="444">
        <v>183</v>
      </c>
      <c r="Q59" s="444">
        <v>152</v>
      </c>
      <c r="R59" s="444">
        <v>147</v>
      </c>
      <c r="S59" s="434">
        <f t="shared" si="21"/>
        <v>927</v>
      </c>
    </row>
    <row r="60" spans="1:34" x14ac:dyDescent="0.3">
      <c r="A60" s="431" t="s">
        <v>174</v>
      </c>
      <c r="D60" s="434">
        <v>29</v>
      </c>
      <c r="E60" s="447"/>
      <c r="F60" s="503">
        <f t="shared" si="23"/>
        <v>786</v>
      </c>
      <c r="G60" s="434">
        <f>COUNT(N60,O60,P60,Q60,R60,#REF!,T60,V60,X60,AA60,AC60,AE60,AG60)</f>
        <v>5</v>
      </c>
      <c r="H60" s="504">
        <f t="shared" si="24"/>
        <v>157.19999999999999</v>
      </c>
      <c r="I60" s="512"/>
      <c r="J60" s="512"/>
      <c r="K60" s="439">
        <f t="shared" si="25"/>
        <v>193</v>
      </c>
      <c r="L60" s="445">
        <f t="shared" si="26"/>
        <v>441</v>
      </c>
      <c r="M60" s="458">
        <v>25</v>
      </c>
      <c r="N60" s="444">
        <v>129</v>
      </c>
      <c r="O60" s="444">
        <v>119</v>
      </c>
      <c r="P60" s="444">
        <v>193</v>
      </c>
      <c r="Q60" s="444">
        <v>176</v>
      </c>
      <c r="R60" s="444">
        <v>169</v>
      </c>
      <c r="S60" s="434">
        <f t="shared" si="21"/>
        <v>911</v>
      </c>
    </row>
    <row r="61" spans="1:34" x14ac:dyDescent="0.3">
      <c r="A61" s="431" t="s">
        <v>338</v>
      </c>
      <c r="D61" s="434">
        <v>30</v>
      </c>
      <c r="E61" s="447"/>
      <c r="F61" s="503">
        <f t="shared" si="23"/>
        <v>838</v>
      </c>
      <c r="G61" s="434">
        <f>COUNT(N61,O61,P61,Q61,R61,#REF!,T61,V61,X61,AA61,AC61,AE61,AG61)</f>
        <v>5</v>
      </c>
      <c r="H61" s="504">
        <f t="shared" si="24"/>
        <v>167.6</v>
      </c>
      <c r="I61" s="512"/>
      <c r="J61" s="512"/>
      <c r="K61" s="439">
        <f t="shared" si="25"/>
        <v>191</v>
      </c>
      <c r="L61" s="445">
        <f t="shared" si="26"/>
        <v>471</v>
      </c>
      <c r="M61" s="458">
        <v>6</v>
      </c>
      <c r="N61" s="444">
        <v>149</v>
      </c>
      <c r="O61" s="444">
        <v>160</v>
      </c>
      <c r="P61" s="444">
        <v>162</v>
      </c>
      <c r="Q61" s="444">
        <v>176</v>
      </c>
      <c r="R61" s="444">
        <v>191</v>
      </c>
      <c r="S61" s="434">
        <f t="shared" si="21"/>
        <v>868</v>
      </c>
    </row>
    <row r="62" spans="1:34" x14ac:dyDescent="0.3">
      <c r="F62" s="64">
        <f>SUM(F32:F61)</f>
        <v>33160</v>
      </c>
      <c r="G62" s="64">
        <f>SUM(G32:G61)</f>
        <v>194</v>
      </c>
      <c r="H62" s="504">
        <f t="shared" si="24"/>
        <v>170.9278350515464</v>
      </c>
      <c r="N62" s="88">
        <f>AVERAGE(N32:N61)</f>
        <v>165.1</v>
      </c>
      <c r="O62" s="443">
        <f t="shared" ref="O62:X62" si="27">AVERAGE(O32:O61)</f>
        <v>161.1</v>
      </c>
      <c r="P62" s="443">
        <f t="shared" si="27"/>
        <v>171.23333333333332</v>
      </c>
      <c r="Q62" s="443">
        <f t="shared" si="27"/>
        <v>181.1</v>
      </c>
      <c r="R62" s="443">
        <f t="shared" si="27"/>
        <v>174.2</v>
      </c>
      <c r="T62" s="443">
        <f t="shared" si="27"/>
        <v>176.58333333333334</v>
      </c>
      <c r="V62" s="443">
        <f t="shared" si="27"/>
        <v>180</v>
      </c>
      <c r="X62" s="443">
        <f t="shared" si="27"/>
        <v>159</v>
      </c>
      <c r="AA62" s="443">
        <f>AVERAGE(AA32:AA61)</f>
        <v>190</v>
      </c>
      <c r="AC62" s="443">
        <f>AVERAGE(AC32:AC61)</f>
        <v>160.5</v>
      </c>
      <c r="AE62" s="443">
        <f>AVERAGE(AE32:AE61)</f>
        <v>164</v>
      </c>
      <c r="AG62" s="443">
        <f>AVERAGE(AG32:AG61)</f>
        <v>181</v>
      </c>
    </row>
    <row r="64" spans="1:34" x14ac:dyDescent="0.3">
      <c r="A64" s="587" t="s">
        <v>770</v>
      </c>
      <c r="B64" s="587"/>
      <c r="C64" s="587"/>
      <c r="D64" s="587"/>
      <c r="E64" s="587"/>
      <c r="F64" s="587"/>
      <c r="G64" s="587"/>
      <c r="H64" s="587"/>
      <c r="I64" s="587"/>
      <c r="J64" s="587"/>
      <c r="K64" s="587"/>
      <c r="L64" s="587"/>
      <c r="M64" s="587"/>
      <c r="N64" s="587"/>
      <c r="O64" s="587"/>
      <c r="P64" s="587"/>
      <c r="Q64" s="587"/>
      <c r="R64" s="587"/>
      <c r="S64" s="587"/>
      <c r="T64" s="587"/>
      <c r="U64" s="587"/>
      <c r="V64" s="587"/>
      <c r="W64" s="587"/>
    </row>
    <row r="65" spans="1:23" x14ac:dyDescent="0.3">
      <c r="A65" s="587"/>
      <c r="B65" s="587"/>
      <c r="C65" s="587"/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</row>
    <row r="66" spans="1:23" x14ac:dyDescent="0.3">
      <c r="A66" s="429" t="s">
        <v>0</v>
      </c>
      <c r="D66" s="430" t="s">
        <v>2</v>
      </c>
      <c r="F66" s="429" t="s">
        <v>4</v>
      </c>
      <c r="G66" s="429" t="s">
        <v>5</v>
      </c>
      <c r="H66" s="429" t="s">
        <v>6</v>
      </c>
      <c r="M66" s="429">
        <v>1</v>
      </c>
      <c r="N66" s="429">
        <v>2</v>
      </c>
      <c r="O66" s="429">
        <v>3</v>
      </c>
      <c r="P66" s="429">
        <v>4</v>
      </c>
      <c r="Q66" s="429">
        <v>5</v>
      </c>
      <c r="R66" s="429">
        <v>6</v>
      </c>
      <c r="S66" s="429" t="s">
        <v>8</v>
      </c>
      <c r="T66" s="429">
        <v>7</v>
      </c>
      <c r="U66" s="429">
        <v>8</v>
      </c>
      <c r="V66" s="429">
        <v>9</v>
      </c>
      <c r="W66" s="429">
        <v>10</v>
      </c>
    </row>
    <row r="67" spans="1:23" x14ac:dyDescent="0.3">
      <c r="A67" s="502" t="s">
        <v>306</v>
      </c>
      <c r="D67" s="503">
        <v>1</v>
      </c>
      <c r="F67" s="432">
        <f t="shared" ref="F67:F92" si="28">SUM(M67:R67)+T67+U67+V67+W67</f>
        <v>1670</v>
      </c>
      <c r="G67" s="432">
        <f>COUNT(M67,N67,O67,P67,Q67,R67,#REF!,#REF!,#REF!,T67,U67, V67, W67)</f>
        <v>8</v>
      </c>
      <c r="H67" s="433">
        <f t="shared" ref="H67:H93" si="29">F67/G67</f>
        <v>208.75</v>
      </c>
      <c r="M67" s="501">
        <v>196</v>
      </c>
      <c r="N67" s="501">
        <v>218</v>
      </c>
      <c r="O67" s="501">
        <v>208</v>
      </c>
      <c r="P67" s="501">
        <v>223</v>
      </c>
      <c r="Q67" s="501">
        <v>199</v>
      </c>
      <c r="R67" s="501">
        <v>231</v>
      </c>
      <c r="S67" s="434">
        <f t="shared" ref="S67:S92" si="30">SUM(M67:R67)</f>
        <v>1275</v>
      </c>
      <c r="T67" s="501"/>
      <c r="U67" s="501"/>
      <c r="V67" s="501">
        <v>183</v>
      </c>
      <c r="W67" s="501">
        <v>212</v>
      </c>
    </row>
    <row r="68" spans="1:23" x14ac:dyDescent="0.3">
      <c r="A68" s="502" t="s">
        <v>305</v>
      </c>
      <c r="D68" s="503">
        <v>2</v>
      </c>
      <c r="F68" s="432">
        <f t="shared" si="28"/>
        <v>1543</v>
      </c>
      <c r="G68" s="432">
        <f>COUNT(M68,N68,O68,P68,Q68,R68,#REF!,#REF!,#REF!,T68,U68, V68, W68)</f>
        <v>7</v>
      </c>
      <c r="H68" s="433">
        <f t="shared" si="29"/>
        <v>220.42857142857142</v>
      </c>
      <c r="M68" s="501">
        <v>225</v>
      </c>
      <c r="N68" s="501">
        <v>267</v>
      </c>
      <c r="O68" s="501">
        <v>224</v>
      </c>
      <c r="P68" s="501">
        <v>185</v>
      </c>
      <c r="Q68" s="501">
        <v>245</v>
      </c>
      <c r="R68" s="501">
        <v>204</v>
      </c>
      <c r="S68" s="434">
        <f t="shared" si="30"/>
        <v>1350</v>
      </c>
      <c r="T68" s="501"/>
      <c r="U68" s="501"/>
      <c r="V68" s="501"/>
      <c r="W68" s="501">
        <v>193</v>
      </c>
    </row>
    <row r="69" spans="1:23" x14ac:dyDescent="0.3">
      <c r="A69" s="502" t="s">
        <v>298</v>
      </c>
      <c r="D69" s="503">
        <v>3</v>
      </c>
      <c r="F69" s="432">
        <f t="shared" si="28"/>
        <v>1867</v>
      </c>
      <c r="G69" s="432">
        <f>COUNT(M69,N69,O69,P69,Q69,R69,#REF!,#REF!,#REF!,T69,U69, V69, W69)</f>
        <v>9</v>
      </c>
      <c r="H69" s="433">
        <f t="shared" si="29"/>
        <v>207.44444444444446</v>
      </c>
      <c r="M69" s="501">
        <v>225</v>
      </c>
      <c r="N69" s="501">
        <v>207</v>
      </c>
      <c r="O69" s="501">
        <v>175</v>
      </c>
      <c r="P69" s="501">
        <v>216</v>
      </c>
      <c r="Q69" s="501">
        <v>235</v>
      </c>
      <c r="R69" s="501">
        <v>184</v>
      </c>
      <c r="S69" s="434">
        <f t="shared" si="30"/>
        <v>1242</v>
      </c>
      <c r="T69" s="501">
        <v>227</v>
      </c>
      <c r="U69" s="501">
        <v>218</v>
      </c>
      <c r="V69" s="501">
        <v>180</v>
      </c>
      <c r="W69" s="505"/>
    </row>
    <row r="70" spans="1:23" x14ac:dyDescent="0.3">
      <c r="A70" s="502" t="s">
        <v>807</v>
      </c>
      <c r="D70" s="503">
        <v>4</v>
      </c>
      <c r="F70" s="432">
        <f t="shared" si="28"/>
        <v>1433</v>
      </c>
      <c r="G70" s="432">
        <f>COUNT(M70,N70,O70,P70,Q70,R70,#REF!,#REF!,#REF!,T70,U70, V70, W70)</f>
        <v>7</v>
      </c>
      <c r="H70" s="433">
        <f t="shared" si="29"/>
        <v>204.71428571428572</v>
      </c>
      <c r="M70" s="501">
        <v>204</v>
      </c>
      <c r="N70" s="501">
        <v>210</v>
      </c>
      <c r="O70" s="501">
        <v>219</v>
      </c>
      <c r="P70" s="501">
        <v>209</v>
      </c>
      <c r="Q70" s="501">
        <v>245</v>
      </c>
      <c r="R70" s="501">
        <v>166</v>
      </c>
      <c r="S70" s="434">
        <f t="shared" si="30"/>
        <v>1253</v>
      </c>
      <c r="T70" s="501"/>
      <c r="U70" s="501">
        <v>180</v>
      </c>
      <c r="V70" s="505"/>
      <c r="W70" s="505"/>
    </row>
    <row r="71" spans="1:23" x14ac:dyDescent="0.3">
      <c r="A71" s="502" t="s">
        <v>304</v>
      </c>
      <c r="D71" s="503">
        <v>5</v>
      </c>
      <c r="F71" s="432">
        <f t="shared" si="28"/>
        <v>1451</v>
      </c>
      <c r="G71" s="432">
        <f>COUNT(M71,N71,O71,P71,Q71,R71,#REF!,#REF!,#REF!,T71,U71, V71, W71)</f>
        <v>7</v>
      </c>
      <c r="H71" s="433">
        <f t="shared" si="29"/>
        <v>207.28571428571428</v>
      </c>
      <c r="M71" s="501">
        <v>170</v>
      </c>
      <c r="N71" s="501">
        <v>242</v>
      </c>
      <c r="O71" s="501">
        <v>166</v>
      </c>
      <c r="P71" s="501">
        <v>205</v>
      </c>
      <c r="Q71" s="501">
        <v>265</v>
      </c>
      <c r="R71" s="501">
        <v>198</v>
      </c>
      <c r="S71" s="434">
        <f t="shared" si="30"/>
        <v>1246</v>
      </c>
      <c r="T71" s="501">
        <v>205</v>
      </c>
      <c r="U71" s="505"/>
      <c r="V71" s="505"/>
      <c r="W71" s="505"/>
    </row>
    <row r="72" spans="1:23" x14ac:dyDescent="0.3">
      <c r="A72" s="502" t="s">
        <v>302</v>
      </c>
      <c r="D72" s="503">
        <v>6</v>
      </c>
      <c r="F72" s="432">
        <f t="shared" si="28"/>
        <v>1220</v>
      </c>
      <c r="G72" s="432">
        <f>COUNT(M72,N72,O72,P72,Q72,R72,#REF!,#REF!,#REF!,T72,U72, V72, W72)</f>
        <v>6</v>
      </c>
      <c r="H72" s="433">
        <f t="shared" si="29"/>
        <v>203.33333333333334</v>
      </c>
      <c r="M72" s="501">
        <v>171</v>
      </c>
      <c r="N72" s="501">
        <v>181</v>
      </c>
      <c r="O72" s="501">
        <v>219</v>
      </c>
      <c r="P72" s="501">
        <v>211</v>
      </c>
      <c r="Q72" s="501">
        <v>243</v>
      </c>
      <c r="R72" s="501">
        <v>195</v>
      </c>
      <c r="S72" s="434">
        <f t="shared" si="30"/>
        <v>1220</v>
      </c>
      <c r="T72" s="505"/>
      <c r="U72" s="505"/>
      <c r="V72" s="505"/>
      <c r="W72" s="505"/>
    </row>
    <row r="73" spans="1:23" x14ac:dyDescent="0.3">
      <c r="A73" s="502" t="s">
        <v>802</v>
      </c>
      <c r="D73" s="503">
        <v>7</v>
      </c>
      <c r="F73" s="432">
        <f t="shared" si="28"/>
        <v>1220</v>
      </c>
      <c r="G73" s="432">
        <f>COUNT(M73,N73,O73,P73,Q73,R73,#REF!,#REF!,#REF!,T73,U73, V73, W73)</f>
        <v>6</v>
      </c>
      <c r="H73" s="433">
        <f t="shared" si="29"/>
        <v>203.33333333333334</v>
      </c>
      <c r="M73" s="501">
        <v>188</v>
      </c>
      <c r="N73" s="501">
        <v>214</v>
      </c>
      <c r="O73" s="501">
        <v>219</v>
      </c>
      <c r="P73" s="501">
        <v>248</v>
      </c>
      <c r="Q73" s="501">
        <v>195</v>
      </c>
      <c r="R73" s="501">
        <v>156</v>
      </c>
      <c r="S73" s="434">
        <f t="shared" si="30"/>
        <v>1220</v>
      </c>
      <c r="T73" s="505"/>
      <c r="U73" s="505"/>
      <c r="V73" s="505"/>
      <c r="W73" s="505"/>
    </row>
    <row r="74" spans="1:23" x14ac:dyDescent="0.3">
      <c r="A74" s="502" t="s">
        <v>808</v>
      </c>
      <c r="D74" s="503">
        <v>8</v>
      </c>
      <c r="F74" s="432">
        <f t="shared" si="28"/>
        <v>1190</v>
      </c>
      <c r="G74" s="432">
        <f>COUNT(M74,N74,O74,P74,Q74,R74,#REF!,#REF!,#REF!,T74,U74, V74, W74)</f>
        <v>6</v>
      </c>
      <c r="H74" s="433">
        <f t="shared" si="29"/>
        <v>198.33333333333334</v>
      </c>
      <c r="M74" s="501">
        <v>224</v>
      </c>
      <c r="N74" s="501">
        <v>185</v>
      </c>
      <c r="O74" s="501">
        <v>199</v>
      </c>
      <c r="P74" s="501">
        <v>182</v>
      </c>
      <c r="Q74" s="501">
        <v>234</v>
      </c>
      <c r="R74" s="501">
        <v>166</v>
      </c>
      <c r="S74" s="434">
        <f t="shared" si="30"/>
        <v>1190</v>
      </c>
      <c r="T74" s="505"/>
      <c r="U74" s="505"/>
      <c r="V74" s="505"/>
      <c r="W74" s="505"/>
    </row>
    <row r="75" spans="1:23" x14ac:dyDescent="0.3">
      <c r="A75" s="502" t="s">
        <v>809</v>
      </c>
      <c r="D75" s="503">
        <v>9</v>
      </c>
      <c r="F75" s="432">
        <f t="shared" si="28"/>
        <v>1189</v>
      </c>
      <c r="G75" s="432">
        <f>COUNT(M75,N75,O75,P75,Q75,R75,#REF!,#REF!,#REF!,T75,U75, V75, W75)</f>
        <v>6</v>
      </c>
      <c r="H75" s="433">
        <f t="shared" si="29"/>
        <v>198.16666666666666</v>
      </c>
      <c r="M75" s="501">
        <v>211</v>
      </c>
      <c r="N75" s="501">
        <v>209</v>
      </c>
      <c r="O75" s="501">
        <v>212</v>
      </c>
      <c r="P75" s="501">
        <v>182</v>
      </c>
      <c r="Q75" s="501">
        <v>173</v>
      </c>
      <c r="R75" s="501">
        <v>202</v>
      </c>
      <c r="S75" s="434">
        <f t="shared" si="30"/>
        <v>1189</v>
      </c>
      <c r="T75" s="500"/>
      <c r="U75" s="500"/>
      <c r="V75" s="500"/>
      <c r="W75" s="500"/>
    </row>
    <row r="76" spans="1:23" x14ac:dyDescent="0.3">
      <c r="A76" s="502" t="s">
        <v>354</v>
      </c>
      <c r="D76" s="503">
        <v>10</v>
      </c>
      <c r="F76" s="432">
        <f t="shared" si="28"/>
        <v>1189</v>
      </c>
      <c r="G76" s="432">
        <f>COUNT(M76,N76,O76,P76,Q76,R76,#REF!,#REF!,#REF!,T76,U76, V76, W76)</f>
        <v>6</v>
      </c>
      <c r="H76" s="433">
        <f t="shared" si="29"/>
        <v>198.16666666666666</v>
      </c>
      <c r="M76" s="501">
        <v>197</v>
      </c>
      <c r="N76" s="501">
        <v>220</v>
      </c>
      <c r="O76" s="501">
        <v>215</v>
      </c>
      <c r="P76" s="501">
        <v>179</v>
      </c>
      <c r="Q76" s="501">
        <v>226</v>
      </c>
      <c r="R76" s="501">
        <v>152</v>
      </c>
      <c r="S76" s="434">
        <f t="shared" si="30"/>
        <v>1189</v>
      </c>
      <c r="T76" s="500"/>
      <c r="U76" s="500"/>
      <c r="V76" s="500"/>
      <c r="W76" s="500"/>
    </row>
    <row r="77" spans="1:23" x14ac:dyDescent="0.3">
      <c r="A77" s="502" t="s">
        <v>810</v>
      </c>
      <c r="D77" s="503">
        <v>11</v>
      </c>
      <c r="F77" s="432">
        <f t="shared" si="28"/>
        <v>1181</v>
      </c>
      <c r="G77" s="432">
        <f>COUNT(M77,N77,O77,P77,Q77,R77,#REF!,#REF!,#REF!,T77,U77, V77, W77)</f>
        <v>6</v>
      </c>
      <c r="H77" s="433">
        <f t="shared" si="29"/>
        <v>196.83333333333334</v>
      </c>
      <c r="M77" s="501">
        <v>199</v>
      </c>
      <c r="N77" s="501">
        <v>211</v>
      </c>
      <c r="O77" s="501">
        <v>201</v>
      </c>
      <c r="P77" s="501">
        <v>184</v>
      </c>
      <c r="Q77" s="501">
        <v>220</v>
      </c>
      <c r="R77" s="501">
        <v>166</v>
      </c>
      <c r="S77" s="434">
        <f t="shared" si="30"/>
        <v>1181</v>
      </c>
      <c r="T77" s="500"/>
      <c r="U77" s="500"/>
      <c r="V77" s="500"/>
      <c r="W77" s="500"/>
    </row>
    <row r="78" spans="1:23" x14ac:dyDescent="0.3">
      <c r="A78" s="502" t="s">
        <v>139</v>
      </c>
      <c r="D78" s="503">
        <v>12</v>
      </c>
      <c r="F78" s="432">
        <f t="shared" si="28"/>
        <v>1172</v>
      </c>
      <c r="G78" s="432">
        <f>COUNT(M78,N78,O78,P78,Q78,R78,#REF!,#REF!,#REF!,T78,U78, V78, W78)</f>
        <v>6</v>
      </c>
      <c r="H78" s="433">
        <f t="shared" si="29"/>
        <v>195.33333333333334</v>
      </c>
      <c r="M78" s="501">
        <v>196</v>
      </c>
      <c r="N78" s="501">
        <v>181</v>
      </c>
      <c r="O78" s="501">
        <v>155</v>
      </c>
      <c r="P78" s="501">
        <v>183</v>
      </c>
      <c r="Q78" s="501">
        <v>233</v>
      </c>
      <c r="R78" s="501">
        <v>224</v>
      </c>
      <c r="S78" s="434">
        <f t="shared" si="30"/>
        <v>1172</v>
      </c>
      <c r="T78" s="500"/>
      <c r="U78" s="500"/>
      <c r="V78" s="500"/>
      <c r="W78" s="500"/>
    </row>
    <row r="79" spans="1:23" x14ac:dyDescent="0.3">
      <c r="A79" s="502" t="s">
        <v>351</v>
      </c>
      <c r="D79" s="503">
        <v>13</v>
      </c>
      <c r="F79" s="432">
        <f t="shared" si="28"/>
        <v>1155</v>
      </c>
      <c r="G79" s="432">
        <f>COUNT(M79,N79,O79,P79,Q79,R79,#REF!,#REF!,#REF!,T79,U79, V79, W79)</f>
        <v>6</v>
      </c>
      <c r="H79" s="433">
        <f t="shared" si="29"/>
        <v>192.5</v>
      </c>
      <c r="M79" s="501">
        <v>187</v>
      </c>
      <c r="N79" s="501">
        <v>247</v>
      </c>
      <c r="O79" s="501">
        <v>197</v>
      </c>
      <c r="P79" s="501">
        <v>185</v>
      </c>
      <c r="Q79" s="501">
        <v>181</v>
      </c>
      <c r="R79" s="501">
        <v>158</v>
      </c>
      <c r="S79" s="434">
        <f t="shared" si="30"/>
        <v>1155</v>
      </c>
      <c r="T79" s="500"/>
      <c r="U79" s="500"/>
      <c r="V79" s="500"/>
      <c r="W79" s="500"/>
    </row>
    <row r="80" spans="1:23" x14ac:dyDescent="0.3">
      <c r="A80" s="502" t="s">
        <v>138</v>
      </c>
      <c r="D80" s="503">
        <v>14</v>
      </c>
      <c r="F80" s="432">
        <f t="shared" si="28"/>
        <v>1148</v>
      </c>
      <c r="G80" s="432">
        <f>COUNT(M80,N80,O80,P80,Q80,R80,#REF!,#REF!,#REF!,T80,U80, V80, W80)</f>
        <v>6</v>
      </c>
      <c r="H80" s="433">
        <f t="shared" si="29"/>
        <v>191.33333333333334</v>
      </c>
      <c r="M80" s="501">
        <v>221</v>
      </c>
      <c r="N80" s="501">
        <v>168</v>
      </c>
      <c r="O80" s="501">
        <v>164</v>
      </c>
      <c r="P80" s="501">
        <v>235</v>
      </c>
      <c r="Q80" s="501">
        <v>193</v>
      </c>
      <c r="R80" s="501">
        <v>167</v>
      </c>
      <c r="S80" s="434">
        <f t="shared" si="30"/>
        <v>1148</v>
      </c>
      <c r="T80" s="500"/>
      <c r="U80" s="500"/>
      <c r="V80" s="500"/>
      <c r="W80" s="500"/>
    </row>
    <row r="81" spans="1:23" x14ac:dyDescent="0.3">
      <c r="A81" s="502" t="s">
        <v>308</v>
      </c>
      <c r="D81" s="503">
        <v>15</v>
      </c>
      <c r="F81" s="432">
        <f t="shared" si="28"/>
        <v>1144</v>
      </c>
      <c r="G81" s="432">
        <f>COUNT(M81,N81,O81,P81,Q81,R81,#REF!,#REF!,#REF!,T81,U81, V81, W81)</f>
        <v>6</v>
      </c>
      <c r="H81" s="433">
        <f t="shared" si="29"/>
        <v>190.66666666666666</v>
      </c>
      <c r="M81" s="501">
        <v>166</v>
      </c>
      <c r="N81" s="501">
        <v>205</v>
      </c>
      <c r="O81" s="501">
        <v>170</v>
      </c>
      <c r="P81" s="501">
        <v>163</v>
      </c>
      <c r="Q81" s="501">
        <v>194</v>
      </c>
      <c r="R81" s="501">
        <v>246</v>
      </c>
      <c r="S81" s="434">
        <f t="shared" si="30"/>
        <v>1144</v>
      </c>
      <c r="T81" s="500"/>
      <c r="U81" s="500"/>
      <c r="V81" s="500"/>
      <c r="W81" s="500"/>
    </row>
    <row r="82" spans="1:23" x14ac:dyDescent="0.3">
      <c r="A82" s="502" t="s">
        <v>811</v>
      </c>
      <c r="D82" s="503">
        <v>16</v>
      </c>
      <c r="F82" s="432">
        <f t="shared" si="28"/>
        <v>1126</v>
      </c>
      <c r="G82" s="432">
        <f>COUNT(M82,N82,O82,P82,Q82,R82,#REF!,#REF!,#REF!,T82,U82, V82, W82)</f>
        <v>6</v>
      </c>
      <c r="H82" s="433">
        <f t="shared" si="29"/>
        <v>187.66666666666666</v>
      </c>
      <c r="M82" s="501">
        <v>220</v>
      </c>
      <c r="N82" s="501">
        <v>184</v>
      </c>
      <c r="O82" s="501">
        <v>166</v>
      </c>
      <c r="P82" s="501">
        <v>223</v>
      </c>
      <c r="Q82" s="501">
        <v>178</v>
      </c>
      <c r="R82" s="501">
        <v>155</v>
      </c>
      <c r="S82" s="434">
        <f t="shared" si="30"/>
        <v>1126</v>
      </c>
      <c r="T82" s="500"/>
      <c r="U82" s="500"/>
      <c r="V82" s="500"/>
      <c r="W82" s="500"/>
    </row>
    <row r="83" spans="1:23" x14ac:dyDescent="0.3">
      <c r="A83" s="502" t="s">
        <v>812</v>
      </c>
      <c r="D83" s="503">
        <v>17</v>
      </c>
      <c r="F83" s="432">
        <f t="shared" si="28"/>
        <v>1119</v>
      </c>
      <c r="G83" s="432">
        <f>COUNT(M83,N83,O83,P83,Q83,R83,#REF!,#REF!,#REF!,T83,U83, V83, W83)</f>
        <v>6</v>
      </c>
      <c r="H83" s="433">
        <f t="shared" si="29"/>
        <v>186.5</v>
      </c>
      <c r="M83" s="501">
        <v>187</v>
      </c>
      <c r="N83" s="501">
        <v>184</v>
      </c>
      <c r="O83" s="501">
        <v>191</v>
      </c>
      <c r="P83" s="501">
        <v>157</v>
      </c>
      <c r="Q83" s="501">
        <v>185</v>
      </c>
      <c r="R83" s="501">
        <v>215</v>
      </c>
      <c r="S83" s="434">
        <f t="shared" si="30"/>
        <v>1119</v>
      </c>
      <c r="T83" s="500"/>
      <c r="U83" s="500"/>
      <c r="V83" s="500"/>
      <c r="W83" s="500"/>
    </row>
    <row r="84" spans="1:23" x14ac:dyDescent="0.3">
      <c r="A84" s="502" t="s">
        <v>779</v>
      </c>
      <c r="D84" s="503">
        <v>18</v>
      </c>
      <c r="F84" s="432">
        <f t="shared" si="28"/>
        <v>1115</v>
      </c>
      <c r="G84" s="432">
        <f>COUNT(M84,N84,O84,P84,Q84,R84,#REF!,#REF!,#REF!,T84,U84, V84, W84)</f>
        <v>6</v>
      </c>
      <c r="H84" s="433">
        <f t="shared" si="29"/>
        <v>185.83333333333334</v>
      </c>
      <c r="M84" s="501">
        <v>170</v>
      </c>
      <c r="N84" s="501">
        <v>193</v>
      </c>
      <c r="O84" s="501">
        <v>168</v>
      </c>
      <c r="P84" s="501">
        <v>195</v>
      </c>
      <c r="Q84" s="501">
        <v>221</v>
      </c>
      <c r="R84" s="501">
        <v>168</v>
      </c>
      <c r="S84" s="434">
        <f t="shared" si="30"/>
        <v>1115</v>
      </c>
      <c r="T84" s="500"/>
      <c r="U84" s="500"/>
      <c r="V84" s="500"/>
      <c r="W84" s="500"/>
    </row>
    <row r="85" spans="1:23" x14ac:dyDescent="0.3">
      <c r="A85" s="502" t="s">
        <v>813</v>
      </c>
      <c r="D85" s="503">
        <v>19</v>
      </c>
      <c r="F85" s="432">
        <f t="shared" si="28"/>
        <v>1111</v>
      </c>
      <c r="G85" s="432">
        <f>COUNT(M85,N85,O85,P85,Q85,R85,#REF!,#REF!,#REF!,T85,U85, V85, W85)</f>
        <v>6</v>
      </c>
      <c r="H85" s="433">
        <f t="shared" si="29"/>
        <v>185.16666666666666</v>
      </c>
      <c r="M85" s="501">
        <v>179</v>
      </c>
      <c r="N85" s="501">
        <v>202</v>
      </c>
      <c r="O85" s="501">
        <v>182</v>
      </c>
      <c r="P85" s="501">
        <v>212</v>
      </c>
      <c r="Q85" s="501">
        <v>165</v>
      </c>
      <c r="R85" s="501">
        <v>171</v>
      </c>
      <c r="S85" s="434">
        <f t="shared" si="30"/>
        <v>1111</v>
      </c>
      <c r="T85" s="500"/>
      <c r="U85" s="500"/>
      <c r="V85" s="500"/>
      <c r="W85" s="500"/>
    </row>
    <row r="86" spans="1:23" x14ac:dyDescent="0.3">
      <c r="A86" s="502" t="s">
        <v>805</v>
      </c>
      <c r="D86" s="503">
        <v>20</v>
      </c>
      <c r="F86" s="432">
        <f t="shared" si="28"/>
        <v>1094</v>
      </c>
      <c r="G86" s="432">
        <f>COUNT(M86,N86,O86,P86,Q86,R86,#REF!,#REF!,#REF!,T86,U86, V86, W86)</f>
        <v>6</v>
      </c>
      <c r="H86" s="433">
        <f t="shared" si="29"/>
        <v>182.33333333333334</v>
      </c>
      <c r="M86" s="501">
        <v>163</v>
      </c>
      <c r="N86" s="501">
        <v>192</v>
      </c>
      <c r="O86" s="501">
        <v>211</v>
      </c>
      <c r="P86" s="501">
        <v>192</v>
      </c>
      <c r="Q86" s="501">
        <v>186</v>
      </c>
      <c r="R86" s="501">
        <v>150</v>
      </c>
      <c r="S86" s="434">
        <f t="shared" si="30"/>
        <v>1094</v>
      </c>
      <c r="T86" s="500"/>
      <c r="U86" s="500"/>
      <c r="V86" s="500"/>
      <c r="W86" s="500"/>
    </row>
    <row r="87" spans="1:23" x14ac:dyDescent="0.3">
      <c r="A87" s="502" t="s">
        <v>299</v>
      </c>
      <c r="D87" s="503">
        <v>21</v>
      </c>
      <c r="F87" s="432">
        <f t="shared" si="28"/>
        <v>1085</v>
      </c>
      <c r="G87" s="432">
        <f>COUNT(M87,N87,O87,P87,Q87,R87,#REF!,#REF!,#REF!,T87,U87, V87, W87)</f>
        <v>6</v>
      </c>
      <c r="H87" s="433">
        <f t="shared" si="29"/>
        <v>180.83333333333334</v>
      </c>
      <c r="M87" s="501">
        <v>155</v>
      </c>
      <c r="N87" s="501">
        <v>220</v>
      </c>
      <c r="O87" s="501">
        <v>187</v>
      </c>
      <c r="P87" s="501">
        <v>207</v>
      </c>
      <c r="Q87" s="501">
        <v>167</v>
      </c>
      <c r="R87" s="501">
        <v>149</v>
      </c>
      <c r="S87" s="434">
        <f t="shared" si="30"/>
        <v>1085</v>
      </c>
      <c r="T87" s="500"/>
      <c r="U87" s="500"/>
      <c r="V87" s="500"/>
      <c r="W87" s="500"/>
    </row>
    <row r="88" spans="1:23" x14ac:dyDescent="0.3">
      <c r="A88" s="502" t="s">
        <v>806</v>
      </c>
      <c r="D88" s="503">
        <v>22</v>
      </c>
      <c r="F88" s="432">
        <f t="shared" si="28"/>
        <v>1081</v>
      </c>
      <c r="G88" s="432">
        <f>COUNT(M88,N88,O88,P88,Q88,R88,#REF!,#REF!,#REF!,T88,U88, V88, W88)</f>
        <v>6</v>
      </c>
      <c r="H88" s="433">
        <f t="shared" si="29"/>
        <v>180.16666666666666</v>
      </c>
      <c r="M88" s="501">
        <v>142</v>
      </c>
      <c r="N88" s="501">
        <v>200</v>
      </c>
      <c r="O88" s="501">
        <v>165</v>
      </c>
      <c r="P88" s="501">
        <v>191</v>
      </c>
      <c r="Q88" s="501">
        <v>181</v>
      </c>
      <c r="R88" s="501">
        <v>202</v>
      </c>
      <c r="S88" s="434">
        <f t="shared" si="30"/>
        <v>1081</v>
      </c>
      <c r="T88" s="500"/>
      <c r="U88" s="500"/>
      <c r="V88" s="500"/>
      <c r="W88" s="500"/>
    </row>
    <row r="89" spans="1:23" x14ac:dyDescent="0.3">
      <c r="A89" s="502" t="s">
        <v>303</v>
      </c>
      <c r="D89" s="503">
        <v>23</v>
      </c>
      <c r="F89" s="432">
        <f t="shared" si="28"/>
        <v>1077</v>
      </c>
      <c r="G89" s="432">
        <f>COUNT(M89,N89,O89,P89,Q89,R89,#REF!,#REF!,#REF!,T89,U89, V89, W89)</f>
        <v>6</v>
      </c>
      <c r="H89" s="433">
        <f t="shared" si="29"/>
        <v>179.5</v>
      </c>
      <c r="M89" s="501">
        <v>149</v>
      </c>
      <c r="N89" s="501">
        <v>176</v>
      </c>
      <c r="O89" s="501">
        <v>180</v>
      </c>
      <c r="P89" s="501">
        <v>226</v>
      </c>
      <c r="Q89" s="501">
        <v>174</v>
      </c>
      <c r="R89" s="501">
        <v>172</v>
      </c>
      <c r="S89" s="434">
        <f t="shared" si="30"/>
        <v>1077</v>
      </c>
      <c r="T89" s="500"/>
      <c r="U89" s="500"/>
      <c r="V89" s="500"/>
      <c r="W89" s="500"/>
    </row>
    <row r="90" spans="1:23" x14ac:dyDescent="0.3">
      <c r="A90" s="502" t="s">
        <v>814</v>
      </c>
      <c r="D90" s="503">
        <v>24</v>
      </c>
      <c r="F90" s="432">
        <f t="shared" si="28"/>
        <v>1041</v>
      </c>
      <c r="G90" s="432">
        <f>COUNT(M90,N90,O90,P90,Q90,R90,#REF!,#REF!,#REF!,T90,U90, V90, W90)</f>
        <v>6</v>
      </c>
      <c r="H90" s="433">
        <f t="shared" si="29"/>
        <v>173.5</v>
      </c>
      <c r="M90" s="501">
        <v>179</v>
      </c>
      <c r="N90" s="501">
        <v>182</v>
      </c>
      <c r="O90" s="501">
        <v>163</v>
      </c>
      <c r="P90" s="501">
        <v>170</v>
      </c>
      <c r="Q90" s="501">
        <v>179</v>
      </c>
      <c r="R90" s="501">
        <v>168</v>
      </c>
      <c r="S90" s="434">
        <f t="shared" si="30"/>
        <v>1041</v>
      </c>
      <c r="T90" s="500"/>
      <c r="U90" s="500"/>
      <c r="V90" s="500"/>
      <c r="W90" s="500"/>
    </row>
    <row r="91" spans="1:23" x14ac:dyDescent="0.3">
      <c r="A91" s="502" t="s">
        <v>815</v>
      </c>
      <c r="D91" s="503">
        <v>25</v>
      </c>
      <c r="F91" s="432">
        <f t="shared" si="28"/>
        <v>954</v>
      </c>
      <c r="G91" s="432">
        <f>COUNT(M91,N91,O91,P91,Q91,R91,#REF!,#REF!,#REF!,T91,U91, V91, W91)</f>
        <v>6</v>
      </c>
      <c r="H91" s="433">
        <f t="shared" si="29"/>
        <v>159</v>
      </c>
      <c r="M91" s="501">
        <v>139</v>
      </c>
      <c r="N91" s="501">
        <v>178</v>
      </c>
      <c r="O91" s="501">
        <v>168</v>
      </c>
      <c r="P91" s="501">
        <v>155</v>
      </c>
      <c r="Q91" s="501">
        <v>183</v>
      </c>
      <c r="R91" s="501">
        <v>131</v>
      </c>
      <c r="S91" s="434">
        <f t="shared" si="30"/>
        <v>954</v>
      </c>
      <c r="T91" s="500"/>
      <c r="U91" s="500"/>
      <c r="V91" s="500"/>
      <c r="W91" s="500"/>
    </row>
    <row r="92" spans="1:23" x14ac:dyDescent="0.3">
      <c r="A92" s="502" t="s">
        <v>356</v>
      </c>
      <c r="D92" s="503">
        <v>26</v>
      </c>
      <c r="F92" s="432">
        <f t="shared" si="28"/>
        <v>929</v>
      </c>
      <c r="G92" s="432">
        <f>COUNT(M92,N92,O92,P92,Q92,R92,#REF!,#REF!,#REF!,T92,U92, V92, W92)</f>
        <v>6</v>
      </c>
      <c r="H92" s="433">
        <f t="shared" si="29"/>
        <v>154.83333333333334</v>
      </c>
      <c r="M92" s="501">
        <v>157</v>
      </c>
      <c r="N92" s="501">
        <v>172</v>
      </c>
      <c r="O92" s="501">
        <v>175</v>
      </c>
      <c r="P92" s="501">
        <v>150</v>
      </c>
      <c r="Q92" s="501">
        <v>130</v>
      </c>
      <c r="R92" s="501">
        <v>145</v>
      </c>
      <c r="S92" s="434">
        <f t="shared" si="30"/>
        <v>929</v>
      </c>
      <c r="T92" s="500"/>
      <c r="U92" s="500"/>
      <c r="V92" s="500"/>
      <c r="W92" s="500"/>
    </row>
    <row r="93" spans="1:23" x14ac:dyDescent="0.3">
      <c r="A93" s="500"/>
      <c r="D93" s="500"/>
      <c r="F93" s="48">
        <f>SUM(F67:F92)</f>
        <v>31504</v>
      </c>
      <c r="G93" s="48">
        <f>SUM(G67:G92)</f>
        <v>164</v>
      </c>
      <c r="H93" s="433">
        <f t="shared" si="29"/>
        <v>192.09756097560975</v>
      </c>
      <c r="M93" s="124">
        <f>AVERAGE(M67:M92)</f>
        <v>185.38461538461539</v>
      </c>
      <c r="N93" s="124">
        <f t="shared" ref="N93:W93" si="31">AVERAGE(N67:N92)</f>
        <v>201.84615384615384</v>
      </c>
      <c r="O93" s="124">
        <f t="shared" si="31"/>
        <v>188.42307692307693</v>
      </c>
      <c r="P93" s="124">
        <f t="shared" si="31"/>
        <v>194.92307692307693</v>
      </c>
      <c r="Q93" s="124">
        <f t="shared" si="31"/>
        <v>201.15384615384616</v>
      </c>
      <c r="R93" s="124">
        <f t="shared" si="31"/>
        <v>178.5</v>
      </c>
      <c r="S93" s="500"/>
      <c r="T93" s="124">
        <f t="shared" si="31"/>
        <v>216</v>
      </c>
      <c r="U93" s="124">
        <f t="shared" si="31"/>
        <v>199</v>
      </c>
      <c r="V93" s="124">
        <f t="shared" si="31"/>
        <v>181.5</v>
      </c>
      <c r="W93" s="124">
        <f t="shared" si="31"/>
        <v>202.5</v>
      </c>
    </row>
  </sheetData>
  <sortState ref="A34:Y36">
    <sortCondition ref="D34:D36"/>
  </sortState>
  <mergeCells count="3">
    <mergeCell ref="A1:AH2"/>
    <mergeCell ref="A29:AH30"/>
    <mergeCell ref="A64:W65"/>
  </mergeCells>
  <pageMargins left="0.7" right="0.7" top="0.75" bottom="0.75" header="0.3" footer="0.3"/>
  <pageSetup scale="44" orientation="portrait" r:id="rId1"/>
  <rowBreaks count="1" manualBreakCount="1">
    <brk id="63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F147"/>
  <sheetViews>
    <sheetView topLeftCell="A35" zoomScaleNormal="100" workbookViewId="0">
      <selection activeCell="A46" sqref="A46"/>
    </sheetView>
  </sheetViews>
  <sheetFormatPr defaultRowHeight="14.4" x14ac:dyDescent="0.3"/>
  <cols>
    <col min="1" max="1" width="18.33203125" bestFit="1" customWidth="1"/>
    <col min="2" max="2" width="3" hidden="1" customWidth="1"/>
    <col min="3" max="3" width="3.33203125" hidden="1" customWidth="1"/>
    <col min="4" max="4" width="5.6640625" bestFit="1" customWidth="1"/>
    <col min="5" max="5" width="5.6640625" customWidth="1"/>
    <col min="6" max="6" width="6" bestFit="1" customWidth="1"/>
    <col min="7" max="7" width="4" bestFit="1" customWidth="1"/>
    <col min="8" max="8" width="6.5546875" bestFit="1" customWidth="1"/>
    <col min="9" max="10" width="4" customWidth="1"/>
    <col min="11" max="11" width="5.33203125" style="522" bestFit="1" customWidth="1"/>
    <col min="12" max="16" width="4" bestFit="1" customWidth="1"/>
    <col min="17" max="17" width="6.5546875" bestFit="1" customWidth="1"/>
    <col min="18" max="18" width="6" bestFit="1" customWidth="1"/>
    <col min="19" max="21" width="4" bestFit="1" customWidth="1"/>
    <col min="22" max="22" width="6.5546875" bestFit="1" customWidth="1"/>
    <col min="23" max="23" width="6" bestFit="1" customWidth="1"/>
    <col min="24" max="24" width="4" style="236" bestFit="1" customWidth="1"/>
    <col min="25" max="27" width="4" bestFit="1" customWidth="1"/>
    <col min="29" max="29" width="7.33203125" bestFit="1" customWidth="1"/>
    <col min="30" max="30" width="7.5546875" bestFit="1" customWidth="1"/>
    <col min="31" max="31" width="5.109375" bestFit="1" customWidth="1"/>
    <col min="32" max="32" width="8" bestFit="1" customWidth="1"/>
  </cols>
  <sheetData>
    <row r="1" spans="1:32" x14ac:dyDescent="0.3">
      <c r="A1" s="591" t="s">
        <v>822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C1" s="178"/>
      <c r="AD1" s="178"/>
      <c r="AE1" s="178"/>
      <c r="AF1" s="178"/>
    </row>
    <row r="2" spans="1:32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C2" s="179"/>
      <c r="AD2" s="179"/>
      <c r="AE2" s="179"/>
      <c r="AF2" s="179"/>
    </row>
    <row r="3" spans="1:32" x14ac:dyDescent="0.3">
      <c r="A3" s="24" t="s">
        <v>0</v>
      </c>
      <c r="B3" s="24"/>
      <c r="C3" s="24"/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518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  <c r="Y3" s="24">
        <v>10</v>
      </c>
      <c r="Z3" s="24">
        <v>11</v>
      </c>
      <c r="AA3" s="24">
        <v>12</v>
      </c>
    </row>
    <row r="4" spans="1:32" x14ac:dyDescent="0.3">
      <c r="A4" s="25" t="s">
        <v>187</v>
      </c>
      <c r="B4" s="9">
        <v>25</v>
      </c>
      <c r="C4" s="9" t="s">
        <v>29</v>
      </c>
      <c r="D4" s="592">
        <v>1</v>
      </c>
      <c r="E4" s="40">
        <v>200</v>
      </c>
      <c r="F4" s="21">
        <f t="shared" ref="F4:F35" si="0">SUM(L4:P4)+SUM(S4:U4)</f>
        <v>1938</v>
      </c>
      <c r="G4" s="21">
        <f t="shared" ref="G4:G49" si="1">COUNT(L4,M4,N4,O4,P4,S4,T4,U4)</f>
        <v>8</v>
      </c>
      <c r="H4" s="23">
        <f t="shared" ref="H4:H50" si="2">F4/G4</f>
        <v>242.25</v>
      </c>
      <c r="I4" s="143">
        <f>MAX(L4:P4,S4:U4,X4)</f>
        <v>258</v>
      </c>
      <c r="J4" s="143">
        <f>MAX(SUM(L4:N4),SUM(S4:U4))</f>
        <v>758</v>
      </c>
      <c r="K4" s="519"/>
      <c r="L4" s="26">
        <v>257</v>
      </c>
      <c r="M4" s="26">
        <v>208</v>
      </c>
      <c r="N4" s="26">
        <v>223</v>
      </c>
      <c r="O4" s="26">
        <v>245</v>
      </c>
      <c r="P4" s="26">
        <v>247</v>
      </c>
      <c r="Q4" s="27">
        <f>SUM(L4:P4)</f>
        <v>1180</v>
      </c>
      <c r="R4" s="27"/>
      <c r="S4" s="28">
        <v>242</v>
      </c>
      <c r="T4" s="28">
        <v>258</v>
      </c>
      <c r="U4" s="28">
        <v>258</v>
      </c>
      <c r="V4" s="27">
        <f>SUM(Q4:U4)-R4</f>
        <v>1938</v>
      </c>
      <c r="W4" s="27"/>
      <c r="X4" s="605"/>
      <c r="Y4" s="605"/>
      <c r="Z4" s="605">
        <v>223</v>
      </c>
      <c r="AA4" s="605">
        <v>248</v>
      </c>
    </row>
    <row r="5" spans="1:32" x14ac:dyDescent="0.3">
      <c r="A5" s="29" t="s">
        <v>264</v>
      </c>
      <c r="B5" s="9">
        <v>25</v>
      </c>
      <c r="C5" s="9" t="s">
        <v>29</v>
      </c>
      <c r="D5" s="602"/>
      <c r="E5" s="41">
        <v>200</v>
      </c>
      <c r="F5" s="21">
        <f t="shared" si="0"/>
        <v>1712</v>
      </c>
      <c r="G5" s="21">
        <f t="shared" si="1"/>
        <v>8</v>
      </c>
      <c r="H5" s="23">
        <f t="shared" si="2"/>
        <v>214</v>
      </c>
      <c r="I5" s="143">
        <f t="shared" ref="I5:I49" si="3">MAX(L5:P5,S5:U5,X5)</f>
        <v>246</v>
      </c>
      <c r="J5" s="143">
        <f t="shared" ref="J5:J49" si="4">MAX(SUM(L5:N5),SUM(S5:U5))</f>
        <v>628</v>
      </c>
      <c r="K5" s="520"/>
      <c r="L5">
        <v>211</v>
      </c>
      <c r="M5" s="300">
        <v>214</v>
      </c>
      <c r="N5" s="300">
        <v>203</v>
      </c>
      <c r="O5" s="300">
        <v>237</v>
      </c>
      <c r="P5" s="300">
        <v>246</v>
      </c>
      <c r="Q5" s="31">
        <f t="shared" ref="Q5:Q19" si="5">SUM(L5:P5)</f>
        <v>1111</v>
      </c>
      <c r="R5" s="31">
        <f>Q4+Q5</f>
        <v>2291</v>
      </c>
      <c r="S5" s="300">
        <v>211</v>
      </c>
      <c r="T5" s="300">
        <v>224</v>
      </c>
      <c r="U5" s="300">
        <v>166</v>
      </c>
      <c r="V5" s="27">
        <f t="shared" ref="V5:V23" si="6">SUM(Q5:U5)-R5</f>
        <v>1712</v>
      </c>
      <c r="W5" s="31">
        <f>V4+V5</f>
        <v>3650</v>
      </c>
      <c r="X5" s="606"/>
      <c r="Y5" s="606"/>
      <c r="Z5" s="606"/>
      <c r="AA5" s="606"/>
    </row>
    <row r="6" spans="1:32" x14ac:dyDescent="0.3">
      <c r="A6" s="25" t="s">
        <v>134</v>
      </c>
      <c r="B6" s="9">
        <v>25</v>
      </c>
      <c r="C6" s="9" t="s">
        <v>29</v>
      </c>
      <c r="D6" s="592">
        <v>2</v>
      </c>
      <c r="E6" s="40">
        <v>100</v>
      </c>
      <c r="F6" s="21">
        <f t="shared" si="0"/>
        <v>1802</v>
      </c>
      <c r="G6" s="21">
        <f t="shared" si="1"/>
        <v>8</v>
      </c>
      <c r="H6" s="23">
        <f t="shared" si="2"/>
        <v>225.25</v>
      </c>
      <c r="I6" s="143">
        <f t="shared" si="3"/>
        <v>278</v>
      </c>
      <c r="J6" s="143">
        <f t="shared" si="4"/>
        <v>748</v>
      </c>
      <c r="K6" s="519"/>
      <c r="L6" s="26">
        <v>242</v>
      </c>
      <c r="M6" s="26">
        <v>201</v>
      </c>
      <c r="N6" s="26">
        <v>257</v>
      </c>
      <c r="O6" s="26">
        <v>159</v>
      </c>
      <c r="P6" s="26">
        <v>195</v>
      </c>
      <c r="Q6" s="27">
        <f>SUM(L6:P6)</f>
        <v>1054</v>
      </c>
      <c r="R6" s="27"/>
      <c r="S6" s="26">
        <v>225</v>
      </c>
      <c r="T6" s="26">
        <v>278</v>
      </c>
      <c r="U6" s="26">
        <v>245</v>
      </c>
      <c r="V6" s="27">
        <f t="shared" si="6"/>
        <v>1802</v>
      </c>
      <c r="W6" s="27"/>
      <c r="X6" s="605"/>
      <c r="Y6" s="605"/>
      <c r="Z6" s="605"/>
      <c r="AA6" s="605">
        <v>207</v>
      </c>
    </row>
    <row r="7" spans="1:32" x14ac:dyDescent="0.3">
      <c r="A7" s="29" t="s">
        <v>135</v>
      </c>
      <c r="B7" s="9">
        <v>25</v>
      </c>
      <c r="C7" s="9" t="s">
        <v>29</v>
      </c>
      <c r="D7" s="602"/>
      <c r="E7" s="41">
        <v>100</v>
      </c>
      <c r="F7" s="21">
        <f t="shared" si="0"/>
        <v>1862</v>
      </c>
      <c r="G7" s="21">
        <f t="shared" si="1"/>
        <v>8</v>
      </c>
      <c r="H7" s="23">
        <f t="shared" si="2"/>
        <v>232.75</v>
      </c>
      <c r="I7" s="143">
        <f t="shared" si="3"/>
        <v>258</v>
      </c>
      <c r="J7" s="143">
        <f t="shared" si="4"/>
        <v>684</v>
      </c>
      <c r="K7" s="521"/>
      <c r="L7" s="300">
        <v>219</v>
      </c>
      <c r="M7" s="300">
        <v>248</v>
      </c>
      <c r="N7" s="300">
        <v>217</v>
      </c>
      <c r="O7" s="300">
        <v>258</v>
      </c>
      <c r="P7" s="300">
        <v>258</v>
      </c>
      <c r="Q7" s="31">
        <f>SUM(L7:P7)</f>
        <v>1200</v>
      </c>
      <c r="R7" s="31">
        <f>Q6+Q7</f>
        <v>2254</v>
      </c>
      <c r="S7" s="300">
        <v>200</v>
      </c>
      <c r="T7" s="300">
        <v>225</v>
      </c>
      <c r="U7" s="300">
        <v>237</v>
      </c>
      <c r="V7" s="27">
        <f t="shared" si="6"/>
        <v>1862</v>
      </c>
      <c r="W7" s="31">
        <f>V6+V7</f>
        <v>3664</v>
      </c>
      <c r="X7" s="606"/>
      <c r="Y7" s="606"/>
      <c r="Z7" s="606"/>
      <c r="AA7" s="606"/>
    </row>
    <row r="8" spans="1:32" x14ac:dyDescent="0.3">
      <c r="A8" s="25" t="s">
        <v>125</v>
      </c>
      <c r="B8" s="9">
        <v>25</v>
      </c>
      <c r="C8" s="9" t="s">
        <v>29</v>
      </c>
      <c r="D8" s="592">
        <v>3</v>
      </c>
      <c r="E8" s="40">
        <v>75</v>
      </c>
      <c r="F8" s="21">
        <f t="shared" si="0"/>
        <v>1638</v>
      </c>
      <c r="G8" s="21">
        <f t="shared" si="1"/>
        <v>8</v>
      </c>
      <c r="H8" s="23">
        <f t="shared" si="2"/>
        <v>204.75</v>
      </c>
      <c r="I8" s="143">
        <f t="shared" si="3"/>
        <v>225</v>
      </c>
      <c r="J8" s="143">
        <f t="shared" si="4"/>
        <v>646</v>
      </c>
      <c r="K8" s="519"/>
      <c r="L8" s="26">
        <v>216</v>
      </c>
      <c r="M8" s="26">
        <v>204</v>
      </c>
      <c r="N8" s="26">
        <v>214</v>
      </c>
      <c r="O8" s="26">
        <v>211</v>
      </c>
      <c r="P8" s="26">
        <v>147</v>
      </c>
      <c r="Q8" s="27">
        <f t="shared" si="5"/>
        <v>992</v>
      </c>
      <c r="R8" s="27"/>
      <c r="S8" s="26">
        <v>211</v>
      </c>
      <c r="T8" s="26">
        <v>213</v>
      </c>
      <c r="U8" s="26">
        <v>222</v>
      </c>
      <c r="V8" s="27">
        <f t="shared" si="6"/>
        <v>1638</v>
      </c>
      <c r="W8" s="27"/>
      <c r="X8" s="605">
        <v>225</v>
      </c>
      <c r="Y8" s="605">
        <v>198</v>
      </c>
      <c r="Z8" s="605">
        <v>175</v>
      </c>
      <c r="AA8" s="605"/>
    </row>
    <row r="9" spans="1:32" x14ac:dyDescent="0.3">
      <c r="A9" s="29" t="s">
        <v>527</v>
      </c>
      <c r="B9" s="9">
        <v>25</v>
      </c>
      <c r="C9" s="9" t="s">
        <v>29</v>
      </c>
      <c r="D9" s="602"/>
      <c r="E9" s="41">
        <v>75</v>
      </c>
      <c r="F9" s="21">
        <f t="shared" si="0"/>
        <v>1852</v>
      </c>
      <c r="G9" s="21">
        <f t="shared" si="1"/>
        <v>8</v>
      </c>
      <c r="H9" s="23">
        <f t="shared" si="2"/>
        <v>231.5</v>
      </c>
      <c r="I9" s="143">
        <f t="shared" si="3"/>
        <v>300</v>
      </c>
      <c r="J9" s="143">
        <f t="shared" si="4"/>
        <v>656</v>
      </c>
      <c r="K9" s="521"/>
      <c r="L9" s="300">
        <v>188</v>
      </c>
      <c r="M9" s="300">
        <v>233</v>
      </c>
      <c r="N9" s="300">
        <v>186</v>
      </c>
      <c r="O9" s="300">
        <v>300</v>
      </c>
      <c r="P9" s="300">
        <v>289</v>
      </c>
      <c r="Q9" s="31">
        <f t="shared" si="5"/>
        <v>1196</v>
      </c>
      <c r="R9" s="31">
        <f>Q8+Q9</f>
        <v>2188</v>
      </c>
      <c r="S9" s="300">
        <v>189</v>
      </c>
      <c r="T9" s="300">
        <v>245</v>
      </c>
      <c r="U9" s="300">
        <v>222</v>
      </c>
      <c r="V9" s="27">
        <f t="shared" si="6"/>
        <v>1852</v>
      </c>
      <c r="W9" s="31">
        <f>V8+V9</f>
        <v>3490</v>
      </c>
      <c r="X9" s="606"/>
      <c r="Y9" s="606"/>
      <c r="Z9" s="606"/>
      <c r="AA9" s="606"/>
    </row>
    <row r="10" spans="1:32" x14ac:dyDescent="0.3">
      <c r="A10" s="25" t="s">
        <v>130</v>
      </c>
      <c r="B10" s="9">
        <v>25</v>
      </c>
      <c r="C10" s="9" t="s">
        <v>29</v>
      </c>
      <c r="D10" s="592">
        <v>4</v>
      </c>
      <c r="E10" s="38">
        <v>50</v>
      </c>
      <c r="F10" s="21">
        <f t="shared" si="0"/>
        <v>1709</v>
      </c>
      <c r="G10" s="21">
        <f t="shared" si="1"/>
        <v>8</v>
      </c>
      <c r="H10" s="23">
        <f t="shared" si="2"/>
        <v>213.625</v>
      </c>
      <c r="I10" s="143">
        <f t="shared" si="3"/>
        <v>256</v>
      </c>
      <c r="J10" s="143">
        <f t="shared" si="4"/>
        <v>677</v>
      </c>
      <c r="K10" s="519"/>
      <c r="L10" s="26">
        <v>222</v>
      </c>
      <c r="M10" s="26">
        <v>220</v>
      </c>
      <c r="N10" s="26">
        <v>235</v>
      </c>
      <c r="O10" s="26">
        <v>215</v>
      </c>
      <c r="P10" s="26">
        <v>256</v>
      </c>
      <c r="Q10" s="27">
        <f t="shared" si="5"/>
        <v>1148</v>
      </c>
      <c r="R10" s="27"/>
      <c r="S10" s="26">
        <v>155</v>
      </c>
      <c r="T10" s="26">
        <v>237</v>
      </c>
      <c r="U10" s="26">
        <v>169</v>
      </c>
      <c r="V10" s="27">
        <f t="shared" si="6"/>
        <v>1709</v>
      </c>
      <c r="W10" s="27"/>
      <c r="X10" s="605"/>
      <c r="Y10" s="605">
        <v>194</v>
      </c>
      <c r="Z10" s="605"/>
      <c r="AA10" s="605"/>
    </row>
    <row r="11" spans="1:32" x14ac:dyDescent="0.3">
      <c r="A11" s="29" t="s">
        <v>188</v>
      </c>
      <c r="B11" s="9">
        <v>25</v>
      </c>
      <c r="C11" s="9" t="s">
        <v>29</v>
      </c>
      <c r="D11" s="602"/>
      <c r="E11" s="39">
        <v>50</v>
      </c>
      <c r="F11" s="21">
        <f t="shared" si="0"/>
        <v>1843</v>
      </c>
      <c r="G11" s="21">
        <f t="shared" si="1"/>
        <v>8</v>
      </c>
      <c r="H11" s="23">
        <f t="shared" si="2"/>
        <v>230.375</v>
      </c>
      <c r="I11" s="143">
        <f t="shared" si="3"/>
        <v>279</v>
      </c>
      <c r="J11" s="143">
        <f t="shared" si="4"/>
        <v>730</v>
      </c>
      <c r="K11" s="521"/>
      <c r="L11" s="300">
        <v>235</v>
      </c>
      <c r="M11" s="300">
        <v>214</v>
      </c>
      <c r="N11" s="300">
        <v>217</v>
      </c>
      <c r="O11" s="300">
        <v>236</v>
      </c>
      <c r="P11" s="300">
        <v>211</v>
      </c>
      <c r="Q11" s="31">
        <f t="shared" si="5"/>
        <v>1113</v>
      </c>
      <c r="R11" s="31">
        <f>Q10+Q11</f>
        <v>2261</v>
      </c>
      <c r="S11" s="32">
        <v>252</v>
      </c>
      <c r="T11" s="32">
        <v>199</v>
      </c>
      <c r="U11" s="32">
        <v>279</v>
      </c>
      <c r="V11" s="27">
        <f t="shared" si="6"/>
        <v>1843</v>
      </c>
      <c r="W11" s="31">
        <f>V10+V11</f>
        <v>3552</v>
      </c>
      <c r="X11" s="606"/>
      <c r="Y11" s="606"/>
      <c r="Z11" s="606"/>
      <c r="AA11" s="606"/>
    </row>
    <row r="12" spans="1:32" x14ac:dyDescent="0.3">
      <c r="A12" s="25" t="s">
        <v>146</v>
      </c>
      <c r="B12" s="9">
        <v>25</v>
      </c>
      <c r="C12" s="9" t="s">
        <v>29</v>
      </c>
      <c r="D12" s="592">
        <v>5</v>
      </c>
      <c r="E12" s="38">
        <v>35</v>
      </c>
      <c r="F12" s="21">
        <f t="shared" si="0"/>
        <v>1674</v>
      </c>
      <c r="G12" s="21">
        <f t="shared" si="1"/>
        <v>8</v>
      </c>
      <c r="H12" s="23">
        <f t="shared" si="2"/>
        <v>209.25</v>
      </c>
      <c r="I12" s="143">
        <f t="shared" si="3"/>
        <v>299</v>
      </c>
      <c r="J12" s="143">
        <f t="shared" si="4"/>
        <v>685</v>
      </c>
      <c r="K12" s="519"/>
      <c r="L12" s="26">
        <v>188</v>
      </c>
      <c r="M12" s="26">
        <v>181</v>
      </c>
      <c r="N12" s="26">
        <v>214</v>
      </c>
      <c r="O12" s="26">
        <v>182</v>
      </c>
      <c r="P12" s="26">
        <v>224</v>
      </c>
      <c r="Q12" s="27">
        <f t="shared" si="5"/>
        <v>989</v>
      </c>
      <c r="R12" s="27"/>
      <c r="S12" s="26">
        <v>213</v>
      </c>
      <c r="T12" s="26">
        <v>173</v>
      </c>
      <c r="U12" s="26">
        <v>299</v>
      </c>
      <c r="V12" s="27">
        <f t="shared" si="6"/>
        <v>1674</v>
      </c>
      <c r="W12" s="27"/>
      <c r="X12" s="605">
        <v>203</v>
      </c>
      <c r="Y12" s="605"/>
      <c r="Z12" s="605"/>
      <c r="AA12" s="605"/>
    </row>
    <row r="13" spans="1:32" x14ac:dyDescent="0.3">
      <c r="A13" s="29" t="s">
        <v>131</v>
      </c>
      <c r="B13" s="9">
        <v>25</v>
      </c>
      <c r="C13" s="9" t="s">
        <v>29</v>
      </c>
      <c r="D13" s="602"/>
      <c r="E13" s="39">
        <v>35</v>
      </c>
      <c r="F13" s="21">
        <f t="shared" si="0"/>
        <v>1826</v>
      </c>
      <c r="G13" s="21">
        <f t="shared" si="1"/>
        <v>8</v>
      </c>
      <c r="H13" s="23">
        <f t="shared" si="2"/>
        <v>228.25</v>
      </c>
      <c r="I13" s="143">
        <f t="shared" si="3"/>
        <v>287</v>
      </c>
      <c r="J13" s="143">
        <f t="shared" si="4"/>
        <v>776</v>
      </c>
      <c r="K13" s="521"/>
      <c r="L13" s="300">
        <v>235</v>
      </c>
      <c r="M13" s="300">
        <v>287</v>
      </c>
      <c r="N13" s="300">
        <v>254</v>
      </c>
      <c r="O13" s="300">
        <v>211</v>
      </c>
      <c r="P13" s="300">
        <v>217</v>
      </c>
      <c r="Q13" s="31">
        <f t="shared" si="5"/>
        <v>1204</v>
      </c>
      <c r="R13" s="31">
        <f>Q12+Q13</f>
        <v>2193</v>
      </c>
      <c r="S13" s="300">
        <v>209</v>
      </c>
      <c r="T13" s="300">
        <v>223</v>
      </c>
      <c r="U13" s="300">
        <v>190</v>
      </c>
      <c r="V13" s="27">
        <f t="shared" si="6"/>
        <v>1826</v>
      </c>
      <c r="W13" s="31">
        <f>V12+V13</f>
        <v>3500</v>
      </c>
      <c r="X13" s="606"/>
      <c r="Y13" s="606"/>
      <c r="Z13" s="606"/>
      <c r="AA13" s="606"/>
    </row>
    <row r="14" spans="1:32" x14ac:dyDescent="0.3">
      <c r="A14" s="25" t="s">
        <v>109</v>
      </c>
      <c r="B14" s="9">
        <v>25</v>
      </c>
      <c r="C14" s="9" t="s">
        <v>29</v>
      </c>
      <c r="D14" s="592">
        <v>6</v>
      </c>
      <c r="E14" s="34"/>
      <c r="F14" s="21">
        <f t="shared" si="0"/>
        <v>1730</v>
      </c>
      <c r="G14" s="21">
        <f t="shared" si="1"/>
        <v>8</v>
      </c>
      <c r="H14" s="23">
        <f t="shared" si="2"/>
        <v>216.25</v>
      </c>
      <c r="I14" s="143">
        <f t="shared" si="3"/>
        <v>257</v>
      </c>
      <c r="J14" s="143">
        <f t="shared" si="4"/>
        <v>636</v>
      </c>
      <c r="K14" s="519"/>
      <c r="L14" s="26">
        <v>153</v>
      </c>
      <c r="M14" s="26">
        <v>226</v>
      </c>
      <c r="N14" s="26">
        <v>257</v>
      </c>
      <c r="O14" s="26">
        <v>256</v>
      </c>
      <c r="P14" s="26">
        <v>211</v>
      </c>
      <c r="Q14" s="27">
        <f t="shared" si="5"/>
        <v>1103</v>
      </c>
      <c r="R14" s="27"/>
      <c r="S14" s="26">
        <v>220</v>
      </c>
      <c r="T14" s="26">
        <v>190</v>
      </c>
      <c r="U14" s="26">
        <v>217</v>
      </c>
      <c r="V14" s="27">
        <f t="shared" si="6"/>
        <v>1730</v>
      </c>
      <c r="W14" s="27"/>
      <c r="X14" s="26"/>
      <c r="Y14" s="26"/>
      <c r="Z14" s="26"/>
      <c r="AA14" s="26"/>
    </row>
    <row r="15" spans="1:32" x14ac:dyDescent="0.3">
      <c r="A15" s="29" t="s">
        <v>201</v>
      </c>
      <c r="B15" s="9">
        <v>25</v>
      </c>
      <c r="C15" s="9" t="s">
        <v>29</v>
      </c>
      <c r="D15" s="602"/>
      <c r="E15" s="33"/>
      <c r="F15" s="21">
        <f t="shared" si="0"/>
        <v>1736</v>
      </c>
      <c r="G15" s="21">
        <f t="shared" si="1"/>
        <v>8</v>
      </c>
      <c r="H15" s="23">
        <f t="shared" si="2"/>
        <v>217</v>
      </c>
      <c r="I15" s="143">
        <f t="shared" si="3"/>
        <v>259</v>
      </c>
      <c r="J15" s="143">
        <f t="shared" si="4"/>
        <v>660</v>
      </c>
      <c r="K15" s="521"/>
      <c r="L15" s="300">
        <v>199</v>
      </c>
      <c r="M15" s="300">
        <v>216</v>
      </c>
      <c r="N15" s="300">
        <v>245</v>
      </c>
      <c r="O15" s="300">
        <v>200</v>
      </c>
      <c r="P15" s="300">
        <v>259</v>
      </c>
      <c r="Q15" s="31">
        <f t="shared" si="5"/>
        <v>1119</v>
      </c>
      <c r="R15" s="31">
        <f>Q14+Q15</f>
        <v>2222</v>
      </c>
      <c r="S15" s="300">
        <v>183</v>
      </c>
      <c r="T15" s="300">
        <v>195</v>
      </c>
      <c r="U15" s="300">
        <v>239</v>
      </c>
      <c r="V15" s="27">
        <f t="shared" si="6"/>
        <v>1736</v>
      </c>
      <c r="W15" s="31">
        <f>V14+V15</f>
        <v>3466</v>
      </c>
      <c r="X15" s="16"/>
      <c r="Y15" s="16"/>
      <c r="Z15" s="16"/>
      <c r="AA15" s="16"/>
    </row>
    <row r="16" spans="1:32" x14ac:dyDescent="0.3">
      <c r="A16" s="25" t="s">
        <v>136</v>
      </c>
      <c r="B16" s="9">
        <v>25</v>
      </c>
      <c r="C16" s="9" t="s">
        <v>29</v>
      </c>
      <c r="D16" s="592">
        <v>7</v>
      </c>
      <c r="E16" s="34"/>
      <c r="F16" s="21">
        <f t="shared" si="0"/>
        <v>1705</v>
      </c>
      <c r="G16" s="21">
        <f t="shared" si="1"/>
        <v>8</v>
      </c>
      <c r="H16" s="23">
        <f t="shared" si="2"/>
        <v>213.125</v>
      </c>
      <c r="I16" s="143">
        <f t="shared" si="3"/>
        <v>276</v>
      </c>
      <c r="J16" s="143">
        <f t="shared" si="4"/>
        <v>681</v>
      </c>
      <c r="K16" s="519"/>
      <c r="L16" s="26">
        <v>161</v>
      </c>
      <c r="M16" s="26">
        <v>232</v>
      </c>
      <c r="N16" s="26">
        <v>195</v>
      </c>
      <c r="O16" s="26">
        <v>233</v>
      </c>
      <c r="P16" s="26">
        <v>203</v>
      </c>
      <c r="Q16" s="27">
        <f t="shared" si="5"/>
        <v>1024</v>
      </c>
      <c r="R16" s="27"/>
      <c r="S16" s="28">
        <v>204</v>
      </c>
      <c r="T16" s="28">
        <v>276</v>
      </c>
      <c r="U16" s="28">
        <v>201</v>
      </c>
      <c r="V16" s="27">
        <f t="shared" si="6"/>
        <v>1705</v>
      </c>
      <c r="W16" s="27"/>
      <c r="X16" s="16"/>
      <c r="Y16" s="16"/>
      <c r="Z16" s="16"/>
      <c r="AA16" s="16"/>
    </row>
    <row r="17" spans="1:27" x14ac:dyDescent="0.3">
      <c r="A17" s="29" t="s">
        <v>244</v>
      </c>
      <c r="B17" s="9">
        <v>25</v>
      </c>
      <c r="C17" s="9" t="s">
        <v>29</v>
      </c>
      <c r="D17" s="602"/>
      <c r="E17" s="33"/>
      <c r="F17" s="21">
        <f t="shared" si="0"/>
        <v>1744</v>
      </c>
      <c r="G17" s="21">
        <f t="shared" si="1"/>
        <v>8</v>
      </c>
      <c r="H17" s="23">
        <f t="shared" si="2"/>
        <v>218</v>
      </c>
      <c r="I17" s="143">
        <f t="shared" si="3"/>
        <v>267</v>
      </c>
      <c r="J17" s="143">
        <f t="shared" si="4"/>
        <v>637</v>
      </c>
      <c r="K17" s="521"/>
      <c r="L17" s="300">
        <v>208</v>
      </c>
      <c r="M17" s="300">
        <v>204</v>
      </c>
      <c r="N17" s="300">
        <v>225</v>
      </c>
      <c r="O17" s="300">
        <v>267</v>
      </c>
      <c r="P17" s="300">
        <v>203</v>
      </c>
      <c r="Q17" s="31">
        <f t="shared" si="5"/>
        <v>1107</v>
      </c>
      <c r="R17" s="31">
        <f>Q16+Q17</f>
        <v>2131</v>
      </c>
      <c r="S17" s="32">
        <v>231</v>
      </c>
      <c r="T17" s="32">
        <v>189</v>
      </c>
      <c r="U17" s="32">
        <v>217</v>
      </c>
      <c r="V17" s="27">
        <f t="shared" si="6"/>
        <v>1744</v>
      </c>
      <c r="W17" s="31">
        <f>V16+V17</f>
        <v>3449</v>
      </c>
      <c r="X17" s="16"/>
      <c r="Y17" s="16"/>
      <c r="Z17" s="16"/>
      <c r="AA17" s="16"/>
    </row>
    <row r="18" spans="1:27" x14ac:dyDescent="0.3">
      <c r="A18" s="25" t="s">
        <v>440</v>
      </c>
      <c r="B18" s="9">
        <v>25</v>
      </c>
      <c r="C18" s="9" t="s">
        <v>29</v>
      </c>
      <c r="D18" s="592">
        <v>8</v>
      </c>
      <c r="E18" s="34"/>
      <c r="F18" s="21">
        <f t="shared" si="0"/>
        <v>1732</v>
      </c>
      <c r="G18" s="21">
        <f t="shared" si="1"/>
        <v>8</v>
      </c>
      <c r="H18" s="23">
        <f t="shared" si="2"/>
        <v>216.5</v>
      </c>
      <c r="I18" s="143">
        <f t="shared" si="3"/>
        <v>257</v>
      </c>
      <c r="J18" s="143">
        <f t="shared" si="4"/>
        <v>653</v>
      </c>
      <c r="K18" s="519"/>
      <c r="L18" s="28">
        <v>231</v>
      </c>
      <c r="M18" s="28">
        <v>205</v>
      </c>
      <c r="N18" s="28">
        <v>217</v>
      </c>
      <c r="O18" s="28">
        <v>218</v>
      </c>
      <c r="P18" s="28">
        <v>257</v>
      </c>
      <c r="Q18" s="27">
        <f t="shared" si="5"/>
        <v>1128</v>
      </c>
      <c r="R18" s="27"/>
      <c r="S18" s="28">
        <v>200</v>
      </c>
      <c r="T18" s="28">
        <v>204</v>
      </c>
      <c r="U18" s="28">
        <v>200</v>
      </c>
      <c r="V18" s="27">
        <f t="shared" si="6"/>
        <v>1732</v>
      </c>
      <c r="W18" s="27"/>
      <c r="X18" s="16"/>
      <c r="Y18" s="16"/>
      <c r="Z18" s="16"/>
      <c r="AA18" s="16"/>
    </row>
    <row r="19" spans="1:27" x14ac:dyDescent="0.3">
      <c r="A19" s="36" t="s">
        <v>437</v>
      </c>
      <c r="B19" s="9">
        <v>25</v>
      </c>
      <c r="C19" s="9" t="s">
        <v>29</v>
      </c>
      <c r="D19" s="602"/>
      <c r="E19" s="37"/>
      <c r="F19" s="21">
        <f t="shared" si="0"/>
        <v>1636</v>
      </c>
      <c r="G19" s="21">
        <f t="shared" si="1"/>
        <v>8</v>
      </c>
      <c r="H19" s="23">
        <f t="shared" si="2"/>
        <v>204.5</v>
      </c>
      <c r="I19" s="143">
        <f t="shared" si="3"/>
        <v>267</v>
      </c>
      <c r="J19" s="143">
        <f t="shared" si="4"/>
        <v>573</v>
      </c>
      <c r="K19" s="520"/>
      <c r="L19" s="506">
        <v>200</v>
      </c>
      <c r="M19" s="506">
        <v>168</v>
      </c>
      <c r="N19" s="506">
        <v>170</v>
      </c>
      <c r="O19" s="506">
        <v>267</v>
      </c>
      <c r="P19" s="506">
        <v>258</v>
      </c>
      <c r="Q19" s="21">
        <f t="shared" si="5"/>
        <v>1063</v>
      </c>
      <c r="R19" s="31">
        <f>Q18+Q19</f>
        <v>2191</v>
      </c>
      <c r="S19" s="506">
        <v>202</v>
      </c>
      <c r="T19" s="506">
        <v>170</v>
      </c>
      <c r="U19" s="506">
        <v>201</v>
      </c>
      <c r="V19" s="27">
        <f t="shared" si="6"/>
        <v>1636</v>
      </c>
      <c r="W19" s="31">
        <f>V18+V19</f>
        <v>3368</v>
      </c>
      <c r="X19" s="16"/>
      <c r="Y19" s="16"/>
      <c r="Z19" s="16"/>
      <c r="AA19" s="16"/>
    </row>
    <row r="20" spans="1:27" x14ac:dyDescent="0.3">
      <c r="A20" s="25" t="s">
        <v>402</v>
      </c>
      <c r="B20" s="9">
        <v>25</v>
      </c>
      <c r="C20" s="9" t="s">
        <v>29</v>
      </c>
      <c r="D20" s="592">
        <v>9</v>
      </c>
      <c r="E20" s="34"/>
      <c r="F20" s="21">
        <f t="shared" si="0"/>
        <v>1679</v>
      </c>
      <c r="G20" s="21">
        <f t="shared" si="1"/>
        <v>8</v>
      </c>
      <c r="H20" s="23">
        <f t="shared" si="2"/>
        <v>209.875</v>
      </c>
      <c r="I20" s="143">
        <f t="shared" si="3"/>
        <v>245</v>
      </c>
      <c r="J20" s="143">
        <f t="shared" si="4"/>
        <v>657</v>
      </c>
      <c r="K20" s="519"/>
      <c r="L20" s="28">
        <v>172</v>
      </c>
      <c r="M20" s="28">
        <v>245</v>
      </c>
      <c r="N20" s="28">
        <v>240</v>
      </c>
      <c r="O20" s="28">
        <v>194</v>
      </c>
      <c r="P20" s="28">
        <v>226</v>
      </c>
      <c r="Q20" s="27">
        <f t="shared" ref="Q20:Q49" si="7">SUM(L20:P20)</f>
        <v>1077</v>
      </c>
      <c r="R20" s="27"/>
      <c r="S20" s="28">
        <v>200</v>
      </c>
      <c r="T20" s="28">
        <v>232</v>
      </c>
      <c r="U20" s="28">
        <v>170</v>
      </c>
      <c r="V20" s="27">
        <f t="shared" si="6"/>
        <v>1679</v>
      </c>
      <c r="W20" s="27"/>
      <c r="X20" s="16"/>
      <c r="Y20" s="16"/>
      <c r="Z20" s="16"/>
      <c r="AA20" s="16"/>
    </row>
    <row r="21" spans="1:27" x14ac:dyDescent="0.3">
      <c r="A21" s="36" t="s">
        <v>276</v>
      </c>
      <c r="B21" s="9">
        <v>25</v>
      </c>
      <c r="C21" s="9" t="s">
        <v>29</v>
      </c>
      <c r="D21" s="602"/>
      <c r="E21" s="37"/>
      <c r="F21" s="21">
        <f t="shared" si="0"/>
        <v>1685</v>
      </c>
      <c r="G21" s="21">
        <f t="shared" si="1"/>
        <v>8</v>
      </c>
      <c r="H21" s="23">
        <f t="shared" si="2"/>
        <v>210.625</v>
      </c>
      <c r="I21" s="143">
        <f t="shared" si="3"/>
        <v>278</v>
      </c>
      <c r="J21" s="143">
        <f t="shared" si="4"/>
        <v>634</v>
      </c>
      <c r="K21" s="520"/>
      <c r="L21" s="506">
        <v>185</v>
      </c>
      <c r="M21" s="506">
        <v>201</v>
      </c>
      <c r="N21" s="506">
        <v>170</v>
      </c>
      <c r="O21" s="506">
        <v>278</v>
      </c>
      <c r="P21" s="506">
        <v>217</v>
      </c>
      <c r="Q21" s="21">
        <f t="shared" si="7"/>
        <v>1051</v>
      </c>
      <c r="R21" s="31">
        <f>Q20+Q21</f>
        <v>2128</v>
      </c>
      <c r="S21" s="506">
        <v>216</v>
      </c>
      <c r="T21" s="506">
        <v>203</v>
      </c>
      <c r="U21" s="506">
        <v>215</v>
      </c>
      <c r="V21" s="27">
        <f t="shared" si="6"/>
        <v>1685</v>
      </c>
      <c r="W21" s="31">
        <f>V20+V21</f>
        <v>3364</v>
      </c>
      <c r="X21" s="16"/>
      <c r="Y21" s="16"/>
      <c r="Z21" s="16"/>
      <c r="AA21" s="16"/>
    </row>
    <row r="22" spans="1:27" x14ac:dyDescent="0.3">
      <c r="A22" s="25" t="s">
        <v>191</v>
      </c>
      <c r="B22" s="9">
        <v>25</v>
      </c>
      <c r="C22" s="9" t="s">
        <v>29</v>
      </c>
      <c r="D22" s="592">
        <v>10</v>
      </c>
      <c r="E22" s="34"/>
      <c r="F22" s="21">
        <f t="shared" si="0"/>
        <v>1456</v>
      </c>
      <c r="G22" s="21">
        <f t="shared" si="1"/>
        <v>8</v>
      </c>
      <c r="H22" s="23">
        <f t="shared" si="2"/>
        <v>182</v>
      </c>
      <c r="I22" s="143">
        <f t="shared" si="3"/>
        <v>227</v>
      </c>
      <c r="J22" s="143">
        <f t="shared" si="4"/>
        <v>577</v>
      </c>
      <c r="K22" s="519"/>
      <c r="L22" s="26">
        <v>189</v>
      </c>
      <c r="M22" s="26">
        <v>200</v>
      </c>
      <c r="N22" s="26">
        <v>188</v>
      </c>
      <c r="O22" s="26">
        <v>169</v>
      </c>
      <c r="P22" s="26">
        <v>189</v>
      </c>
      <c r="Q22" s="27">
        <f t="shared" si="7"/>
        <v>935</v>
      </c>
      <c r="R22" s="27"/>
      <c r="S22" s="28">
        <v>148</v>
      </c>
      <c r="T22" s="28">
        <v>227</v>
      </c>
      <c r="U22" s="28">
        <v>146</v>
      </c>
      <c r="V22" s="27">
        <f t="shared" si="6"/>
        <v>1456</v>
      </c>
      <c r="W22" s="27"/>
      <c r="X22" s="16"/>
      <c r="Y22" s="16"/>
      <c r="Z22" s="16"/>
      <c r="AA22" s="16"/>
    </row>
    <row r="23" spans="1:27" x14ac:dyDescent="0.3">
      <c r="A23" s="36" t="s">
        <v>196</v>
      </c>
      <c r="B23" s="9">
        <v>25</v>
      </c>
      <c r="C23" s="9" t="s">
        <v>29</v>
      </c>
      <c r="D23" s="602"/>
      <c r="E23" s="37"/>
      <c r="F23" s="21">
        <f t="shared" si="0"/>
        <v>1802</v>
      </c>
      <c r="G23" s="21">
        <f t="shared" si="1"/>
        <v>8</v>
      </c>
      <c r="H23" s="23">
        <f t="shared" si="2"/>
        <v>225.25</v>
      </c>
      <c r="I23" s="143">
        <f t="shared" si="3"/>
        <v>247</v>
      </c>
      <c r="J23" s="143">
        <f t="shared" si="4"/>
        <v>728</v>
      </c>
      <c r="K23" s="520"/>
      <c r="L23" s="506">
        <v>241</v>
      </c>
      <c r="M23" s="506">
        <v>247</v>
      </c>
      <c r="N23" s="506">
        <v>240</v>
      </c>
      <c r="O23" s="506">
        <v>243</v>
      </c>
      <c r="P23" s="506">
        <v>234</v>
      </c>
      <c r="Q23" s="21">
        <f t="shared" si="7"/>
        <v>1205</v>
      </c>
      <c r="R23" s="31">
        <f>Q22+Q23</f>
        <v>2140</v>
      </c>
      <c r="S23" s="506">
        <v>210</v>
      </c>
      <c r="T23" s="506">
        <v>187</v>
      </c>
      <c r="U23" s="506">
        <v>200</v>
      </c>
      <c r="V23" s="72">
        <f t="shared" si="6"/>
        <v>1802</v>
      </c>
      <c r="W23" s="31">
        <f>V22+V23</f>
        <v>3258</v>
      </c>
      <c r="X23" s="16"/>
      <c r="Y23" s="16"/>
      <c r="Z23" s="16"/>
      <c r="AA23" s="16"/>
    </row>
    <row r="24" spans="1:27" x14ac:dyDescent="0.3">
      <c r="A24" s="25" t="s">
        <v>202</v>
      </c>
      <c r="B24" s="9">
        <v>25</v>
      </c>
      <c r="C24" s="9" t="s">
        <v>29</v>
      </c>
      <c r="D24" s="592">
        <v>11</v>
      </c>
      <c r="E24" s="34"/>
      <c r="F24" s="21">
        <f t="shared" si="0"/>
        <v>1072</v>
      </c>
      <c r="G24" s="21">
        <f t="shared" si="1"/>
        <v>5</v>
      </c>
      <c r="H24" s="23">
        <f t="shared" si="2"/>
        <v>214.4</v>
      </c>
      <c r="I24" s="143">
        <f t="shared" si="3"/>
        <v>249</v>
      </c>
      <c r="J24" s="143">
        <f t="shared" si="4"/>
        <v>687</v>
      </c>
      <c r="K24" s="519"/>
      <c r="L24" s="26">
        <v>249</v>
      </c>
      <c r="M24" s="26">
        <v>223</v>
      </c>
      <c r="N24" s="26">
        <v>215</v>
      </c>
      <c r="O24" s="26">
        <v>179</v>
      </c>
      <c r="P24" s="26">
        <v>206</v>
      </c>
      <c r="Q24" s="27">
        <f t="shared" si="7"/>
        <v>1072</v>
      </c>
      <c r="R24" s="27"/>
      <c r="S24" s="28"/>
      <c r="T24" s="28"/>
      <c r="U24" s="28"/>
      <c r="V24" s="20"/>
      <c r="W24" s="20"/>
      <c r="X24" s="16"/>
      <c r="Y24" s="16"/>
      <c r="Z24" s="16"/>
      <c r="AA24" s="16"/>
    </row>
    <row r="25" spans="1:27" x14ac:dyDescent="0.3">
      <c r="A25" s="36" t="s">
        <v>395</v>
      </c>
      <c r="B25" s="9">
        <v>25</v>
      </c>
      <c r="C25" s="9" t="s">
        <v>29</v>
      </c>
      <c r="D25" s="602"/>
      <c r="E25" s="37"/>
      <c r="F25" s="21">
        <f t="shared" si="0"/>
        <v>1046</v>
      </c>
      <c r="G25" s="21">
        <f t="shared" si="1"/>
        <v>5</v>
      </c>
      <c r="H25" s="23">
        <f t="shared" si="2"/>
        <v>209.2</v>
      </c>
      <c r="I25" s="143">
        <f t="shared" si="3"/>
        <v>221</v>
      </c>
      <c r="J25" s="143">
        <f t="shared" si="4"/>
        <v>615</v>
      </c>
      <c r="K25" s="520"/>
      <c r="L25" s="19">
        <v>214</v>
      </c>
      <c r="M25" s="19">
        <v>183</v>
      </c>
      <c r="N25" s="19">
        <v>218</v>
      </c>
      <c r="O25" s="506">
        <v>221</v>
      </c>
      <c r="P25" s="506">
        <v>210</v>
      </c>
      <c r="Q25" s="21">
        <f t="shared" si="7"/>
        <v>1046</v>
      </c>
      <c r="R25" s="31">
        <f>Q24+Q25</f>
        <v>2118</v>
      </c>
      <c r="S25" s="19"/>
      <c r="T25" s="19"/>
      <c r="U25" s="19"/>
      <c r="V25" s="35"/>
      <c r="W25" s="35"/>
      <c r="X25" s="16"/>
      <c r="Y25" s="16"/>
      <c r="Z25" s="16"/>
      <c r="AA25" s="16"/>
    </row>
    <row r="26" spans="1:27" x14ac:dyDescent="0.3">
      <c r="A26" s="25" t="s">
        <v>133</v>
      </c>
      <c r="B26" s="9">
        <v>25</v>
      </c>
      <c r="C26" s="9" t="s">
        <v>29</v>
      </c>
      <c r="D26" s="592">
        <v>12</v>
      </c>
      <c r="E26" s="34"/>
      <c r="F26" s="21">
        <f t="shared" si="0"/>
        <v>1041</v>
      </c>
      <c r="G26" s="21">
        <f t="shared" si="1"/>
        <v>5</v>
      </c>
      <c r="H26" s="23">
        <f t="shared" si="2"/>
        <v>208.2</v>
      </c>
      <c r="I26" s="143">
        <f t="shared" si="3"/>
        <v>228</v>
      </c>
      <c r="J26" s="143">
        <f t="shared" si="4"/>
        <v>633</v>
      </c>
      <c r="K26" s="519"/>
      <c r="L26" s="26">
        <v>200</v>
      </c>
      <c r="M26" s="26">
        <v>205</v>
      </c>
      <c r="N26" s="26">
        <v>228</v>
      </c>
      <c r="O26" s="26">
        <v>186</v>
      </c>
      <c r="P26" s="26">
        <v>222</v>
      </c>
      <c r="Q26" s="27">
        <f t="shared" si="7"/>
        <v>1041</v>
      </c>
      <c r="R26" s="27"/>
      <c r="S26" s="28"/>
      <c r="T26" s="28"/>
      <c r="U26" s="28"/>
      <c r="V26" s="20"/>
      <c r="W26" s="20"/>
      <c r="X26" s="26"/>
      <c r="Y26" s="26"/>
      <c r="Z26" s="26"/>
      <c r="AA26" s="26"/>
    </row>
    <row r="27" spans="1:27" x14ac:dyDescent="0.3">
      <c r="A27" s="36" t="s">
        <v>141</v>
      </c>
      <c r="B27" s="9">
        <v>25</v>
      </c>
      <c r="C27" s="9" t="s">
        <v>29</v>
      </c>
      <c r="D27" s="593"/>
      <c r="E27" s="37"/>
      <c r="F27" s="21">
        <f t="shared" si="0"/>
        <v>1040</v>
      </c>
      <c r="G27" s="21">
        <f t="shared" si="1"/>
        <v>5</v>
      </c>
      <c r="H27" s="23">
        <f t="shared" si="2"/>
        <v>208</v>
      </c>
      <c r="I27" s="143">
        <f t="shared" si="3"/>
        <v>236</v>
      </c>
      <c r="J27" s="143">
        <f t="shared" si="4"/>
        <v>652</v>
      </c>
      <c r="K27" s="520"/>
      <c r="L27" s="506">
        <v>188</v>
      </c>
      <c r="M27" s="506">
        <v>236</v>
      </c>
      <c r="N27" s="506">
        <v>228</v>
      </c>
      <c r="O27" s="506">
        <v>214</v>
      </c>
      <c r="P27" s="506">
        <v>174</v>
      </c>
      <c r="Q27" s="21">
        <f>SUM(L27:P27)</f>
        <v>1040</v>
      </c>
      <c r="R27" s="21">
        <f>Q26+Q27</f>
        <v>2081</v>
      </c>
      <c r="S27" s="16"/>
      <c r="T27" s="16"/>
      <c r="U27" s="16"/>
      <c r="V27" s="35"/>
      <c r="W27" s="35"/>
      <c r="X27" s="16"/>
      <c r="Y27" s="16"/>
      <c r="Z27" s="16"/>
      <c r="AA27" s="16"/>
    </row>
    <row r="28" spans="1:27" x14ac:dyDescent="0.3">
      <c r="A28" s="25" t="s">
        <v>824</v>
      </c>
      <c r="B28" s="9">
        <v>25</v>
      </c>
      <c r="C28" s="9" t="s">
        <v>29</v>
      </c>
      <c r="D28" s="592">
        <v>13</v>
      </c>
      <c r="E28" s="34"/>
      <c r="F28" s="21">
        <f t="shared" si="0"/>
        <v>983</v>
      </c>
      <c r="G28" s="21">
        <f t="shared" si="1"/>
        <v>5</v>
      </c>
      <c r="H28" s="23">
        <f t="shared" si="2"/>
        <v>196.6</v>
      </c>
      <c r="I28" s="143">
        <f t="shared" si="3"/>
        <v>233</v>
      </c>
      <c r="J28" s="143">
        <f t="shared" si="4"/>
        <v>600</v>
      </c>
      <c r="K28" s="519"/>
      <c r="L28" s="28">
        <v>190</v>
      </c>
      <c r="M28" s="28">
        <v>233</v>
      </c>
      <c r="N28" s="28">
        <v>177</v>
      </c>
      <c r="O28" s="28">
        <v>224</v>
      </c>
      <c r="P28" s="28">
        <v>159</v>
      </c>
      <c r="Q28" s="27">
        <f>SUM(L28:P28)</f>
        <v>983</v>
      </c>
      <c r="R28" s="27"/>
      <c r="S28" s="26"/>
      <c r="T28" s="26"/>
      <c r="U28" s="26"/>
      <c r="V28" s="16"/>
      <c r="W28" s="16"/>
      <c r="X28" s="26"/>
      <c r="Y28" s="26"/>
      <c r="Z28" s="26"/>
      <c r="AA28" s="26"/>
    </row>
    <row r="29" spans="1:27" x14ac:dyDescent="0.3">
      <c r="A29" s="29" t="s">
        <v>825</v>
      </c>
      <c r="B29" s="9">
        <v>25</v>
      </c>
      <c r="C29" s="9" t="s">
        <v>29</v>
      </c>
      <c r="D29" s="602"/>
      <c r="E29" s="33"/>
      <c r="F29" s="21">
        <f t="shared" si="0"/>
        <v>1094</v>
      </c>
      <c r="G29" s="21">
        <f t="shared" si="1"/>
        <v>5</v>
      </c>
      <c r="H29" s="23">
        <f t="shared" si="2"/>
        <v>218.8</v>
      </c>
      <c r="I29" s="143">
        <f t="shared" si="3"/>
        <v>269</v>
      </c>
      <c r="J29" s="143">
        <f t="shared" si="4"/>
        <v>700</v>
      </c>
      <c r="K29" s="521"/>
      <c r="L29" s="32">
        <v>269</v>
      </c>
      <c r="M29" s="32">
        <v>174</v>
      </c>
      <c r="N29" s="32">
        <v>257</v>
      </c>
      <c r="O29" s="32">
        <v>194</v>
      </c>
      <c r="P29" s="32">
        <v>200</v>
      </c>
      <c r="Q29" s="31">
        <f t="shared" si="7"/>
        <v>1094</v>
      </c>
      <c r="R29" s="21">
        <f>Q28+Q29</f>
        <v>2077</v>
      </c>
      <c r="S29" s="300"/>
      <c r="T29" s="300"/>
      <c r="U29" s="300"/>
      <c r="V29" s="300"/>
      <c r="W29" s="300"/>
      <c r="X29" s="300"/>
      <c r="Y29" s="300"/>
      <c r="Z29" s="300"/>
      <c r="AA29" s="300"/>
    </row>
    <row r="30" spans="1:27" x14ac:dyDescent="0.3">
      <c r="A30" s="25" t="s">
        <v>358</v>
      </c>
      <c r="B30" s="9">
        <v>25</v>
      </c>
      <c r="C30" s="9" t="s">
        <v>29</v>
      </c>
      <c r="D30" s="592">
        <v>14</v>
      </c>
      <c r="E30" s="34"/>
      <c r="F30" s="21">
        <f t="shared" si="0"/>
        <v>1094</v>
      </c>
      <c r="G30" s="21">
        <f t="shared" si="1"/>
        <v>5</v>
      </c>
      <c r="H30" s="23">
        <f t="shared" si="2"/>
        <v>218.8</v>
      </c>
      <c r="I30" s="143">
        <f t="shared" si="3"/>
        <v>266</v>
      </c>
      <c r="J30" s="143">
        <f t="shared" si="4"/>
        <v>663</v>
      </c>
      <c r="K30" s="519"/>
      <c r="L30" s="28">
        <v>225</v>
      </c>
      <c r="M30" s="28">
        <v>201</v>
      </c>
      <c r="N30" s="28">
        <v>237</v>
      </c>
      <c r="O30" s="28">
        <v>266</v>
      </c>
      <c r="P30" s="28">
        <v>165</v>
      </c>
      <c r="Q30" s="27">
        <f t="shared" si="7"/>
        <v>1094</v>
      </c>
      <c r="R30" s="27"/>
      <c r="S30" s="26"/>
      <c r="T30" s="26"/>
      <c r="U30" s="26"/>
      <c r="V30" s="26"/>
      <c r="W30" s="26"/>
      <c r="X30" s="26"/>
      <c r="Y30" s="26"/>
      <c r="Z30" s="26"/>
      <c r="AA30" s="26"/>
    </row>
    <row r="31" spans="1:27" x14ac:dyDescent="0.3">
      <c r="A31" s="29" t="s">
        <v>296</v>
      </c>
      <c r="B31" s="9">
        <v>25</v>
      </c>
      <c r="C31" s="9" t="s">
        <v>29</v>
      </c>
      <c r="D31" s="602"/>
      <c r="E31" s="33"/>
      <c r="F31" s="21">
        <f t="shared" si="0"/>
        <v>955</v>
      </c>
      <c r="G31" s="21">
        <f t="shared" si="1"/>
        <v>5</v>
      </c>
      <c r="H31" s="23">
        <f t="shared" si="2"/>
        <v>191</v>
      </c>
      <c r="I31" s="143">
        <f t="shared" si="3"/>
        <v>207</v>
      </c>
      <c r="J31" s="143">
        <f t="shared" si="4"/>
        <v>597</v>
      </c>
      <c r="K31" s="521"/>
      <c r="L31" s="32">
        <v>186</v>
      </c>
      <c r="M31" s="32">
        <v>204</v>
      </c>
      <c r="N31" s="32">
        <v>207</v>
      </c>
      <c r="O31" s="32">
        <v>160</v>
      </c>
      <c r="P31" s="32">
        <v>198</v>
      </c>
      <c r="Q31" s="31">
        <f t="shared" si="7"/>
        <v>955</v>
      </c>
      <c r="R31" s="21">
        <f>Q30+Q31</f>
        <v>2049</v>
      </c>
      <c r="S31" s="300"/>
      <c r="T31" s="300"/>
      <c r="U31" s="300"/>
      <c r="V31" s="300"/>
      <c r="W31" s="300"/>
      <c r="X31" s="300"/>
      <c r="Y31" s="300"/>
      <c r="Z31" s="300"/>
      <c r="AA31" s="300"/>
    </row>
    <row r="32" spans="1:27" x14ac:dyDescent="0.3">
      <c r="A32" s="25" t="s">
        <v>826</v>
      </c>
      <c r="B32" s="9">
        <v>25</v>
      </c>
      <c r="C32" s="9" t="s">
        <v>29</v>
      </c>
      <c r="D32" s="592">
        <v>15</v>
      </c>
      <c r="E32" s="34"/>
      <c r="F32" s="21">
        <f t="shared" si="0"/>
        <v>1030</v>
      </c>
      <c r="G32" s="21">
        <f t="shared" si="1"/>
        <v>5</v>
      </c>
      <c r="H32" s="23">
        <f t="shared" si="2"/>
        <v>206</v>
      </c>
      <c r="I32" s="143">
        <f t="shared" si="3"/>
        <v>212</v>
      </c>
      <c r="J32" s="143">
        <f t="shared" si="4"/>
        <v>612</v>
      </c>
      <c r="K32" s="519"/>
      <c r="L32" s="28">
        <v>208</v>
      </c>
      <c r="M32" s="28">
        <v>210</v>
      </c>
      <c r="N32" s="28">
        <v>194</v>
      </c>
      <c r="O32" s="28">
        <v>206</v>
      </c>
      <c r="P32" s="28">
        <v>212</v>
      </c>
      <c r="Q32" s="27">
        <f t="shared" si="7"/>
        <v>1030</v>
      </c>
      <c r="R32" s="27"/>
      <c r="S32" s="26"/>
      <c r="T32" s="26"/>
      <c r="U32" s="26"/>
      <c r="V32" s="26"/>
      <c r="W32" s="26"/>
      <c r="X32" s="26"/>
      <c r="Y32" s="26"/>
      <c r="Z32" s="26"/>
      <c r="AA32" s="26"/>
    </row>
    <row r="33" spans="1:27" x14ac:dyDescent="0.3">
      <c r="A33" s="29" t="s">
        <v>403</v>
      </c>
      <c r="B33" s="9">
        <v>25</v>
      </c>
      <c r="C33" s="9" t="s">
        <v>29</v>
      </c>
      <c r="D33" s="602"/>
      <c r="E33" s="33"/>
      <c r="F33" s="21">
        <f t="shared" si="0"/>
        <v>1013</v>
      </c>
      <c r="G33" s="21">
        <f t="shared" si="1"/>
        <v>5</v>
      </c>
      <c r="H33" s="23">
        <f t="shared" si="2"/>
        <v>202.6</v>
      </c>
      <c r="I33" s="143">
        <f t="shared" si="3"/>
        <v>213</v>
      </c>
      <c r="J33" s="143">
        <f t="shared" si="4"/>
        <v>629</v>
      </c>
      <c r="K33" s="521"/>
      <c r="L33" s="32">
        <v>205</v>
      </c>
      <c r="M33" s="32">
        <v>213</v>
      </c>
      <c r="N33" s="32">
        <v>211</v>
      </c>
      <c r="O33" s="32">
        <v>193</v>
      </c>
      <c r="P33" s="32">
        <v>191</v>
      </c>
      <c r="Q33" s="31">
        <f t="shared" si="7"/>
        <v>1013</v>
      </c>
      <c r="R33" s="21">
        <f>Q32+Q33</f>
        <v>2043</v>
      </c>
      <c r="S33" s="300"/>
      <c r="T33" s="300"/>
      <c r="U33" s="300"/>
      <c r="V33" s="300"/>
      <c r="W33" s="300"/>
      <c r="X33" s="300"/>
      <c r="Y33" s="300"/>
      <c r="Z33" s="300"/>
      <c r="AA33" s="300"/>
    </row>
    <row r="34" spans="1:27" x14ac:dyDescent="0.3">
      <c r="A34" s="25" t="s">
        <v>783</v>
      </c>
      <c r="B34" s="9">
        <v>25</v>
      </c>
      <c r="C34" s="9" t="s">
        <v>29</v>
      </c>
      <c r="D34" s="592" t="s">
        <v>217</v>
      </c>
      <c r="E34" s="34"/>
      <c r="F34" s="21">
        <f t="shared" si="0"/>
        <v>997</v>
      </c>
      <c r="G34" s="21">
        <f t="shared" si="1"/>
        <v>5</v>
      </c>
      <c r="H34" s="23">
        <f t="shared" si="2"/>
        <v>199.4</v>
      </c>
      <c r="I34" s="143">
        <f t="shared" si="3"/>
        <v>225</v>
      </c>
      <c r="J34" s="143">
        <f t="shared" si="4"/>
        <v>552</v>
      </c>
      <c r="K34" s="519"/>
      <c r="L34" s="28">
        <v>169</v>
      </c>
      <c r="M34" s="28">
        <v>213</v>
      </c>
      <c r="N34" s="28">
        <v>170</v>
      </c>
      <c r="O34" s="28">
        <v>225</v>
      </c>
      <c r="P34" s="28">
        <v>220</v>
      </c>
      <c r="Q34" s="27">
        <f t="shared" si="7"/>
        <v>997</v>
      </c>
      <c r="R34" s="27"/>
      <c r="S34" s="26"/>
      <c r="T34" s="26"/>
      <c r="U34" s="26"/>
      <c r="V34" s="26"/>
      <c r="W34" s="26"/>
      <c r="X34" s="26"/>
      <c r="Y34" s="26"/>
      <c r="Z34" s="26"/>
      <c r="AA34" s="26"/>
    </row>
    <row r="35" spans="1:27" x14ac:dyDescent="0.3">
      <c r="A35" s="29" t="s">
        <v>144</v>
      </c>
      <c r="B35" s="9">
        <v>25</v>
      </c>
      <c r="C35" s="9" t="s">
        <v>29</v>
      </c>
      <c r="D35" s="602"/>
      <c r="E35" s="33"/>
      <c r="F35" s="21">
        <f t="shared" si="0"/>
        <v>1024</v>
      </c>
      <c r="G35" s="21">
        <f t="shared" si="1"/>
        <v>5</v>
      </c>
      <c r="H35" s="23">
        <f t="shared" si="2"/>
        <v>204.8</v>
      </c>
      <c r="I35" s="143">
        <f t="shared" si="3"/>
        <v>234</v>
      </c>
      <c r="J35" s="143">
        <f t="shared" si="4"/>
        <v>640</v>
      </c>
      <c r="K35" s="521"/>
      <c r="L35" s="32">
        <v>234</v>
      </c>
      <c r="M35" s="32">
        <v>172</v>
      </c>
      <c r="N35" s="32">
        <v>234</v>
      </c>
      <c r="O35" s="32">
        <v>217</v>
      </c>
      <c r="P35" s="32">
        <v>167</v>
      </c>
      <c r="Q35" s="31">
        <f t="shared" si="7"/>
        <v>1024</v>
      </c>
      <c r="R35" s="21">
        <f>Q34+Q35</f>
        <v>2021</v>
      </c>
      <c r="S35" s="300"/>
      <c r="T35" s="300"/>
      <c r="U35" s="300"/>
      <c r="V35" s="300"/>
      <c r="W35" s="300"/>
      <c r="X35" s="300"/>
      <c r="Y35" s="300"/>
      <c r="Z35" s="300"/>
      <c r="AA35" s="300"/>
    </row>
    <row r="36" spans="1:27" x14ac:dyDescent="0.3">
      <c r="A36" s="25" t="s">
        <v>439</v>
      </c>
      <c r="B36" s="9">
        <v>25</v>
      </c>
      <c r="C36" s="9" t="s">
        <v>29</v>
      </c>
      <c r="D36" s="592" t="s">
        <v>217</v>
      </c>
      <c r="E36" s="34"/>
      <c r="F36" s="21">
        <f t="shared" ref="F36:F49" si="8">SUM(L36:P36)+SUM(S36:U36)</f>
        <v>990</v>
      </c>
      <c r="G36" s="21">
        <f t="shared" si="1"/>
        <v>5</v>
      </c>
      <c r="H36" s="23">
        <f t="shared" si="2"/>
        <v>198</v>
      </c>
      <c r="I36" s="143">
        <f t="shared" si="3"/>
        <v>225</v>
      </c>
      <c r="J36" s="143">
        <f t="shared" si="4"/>
        <v>573</v>
      </c>
      <c r="K36" s="519"/>
      <c r="L36" s="28">
        <v>204</v>
      </c>
      <c r="M36" s="28">
        <v>201</v>
      </c>
      <c r="N36" s="28">
        <v>168</v>
      </c>
      <c r="O36" s="28">
        <v>225</v>
      </c>
      <c r="P36" s="28">
        <v>192</v>
      </c>
      <c r="Q36" s="27">
        <f t="shared" si="7"/>
        <v>990</v>
      </c>
      <c r="R36" s="27"/>
      <c r="S36" s="26"/>
      <c r="T36" s="26"/>
      <c r="U36" s="26"/>
      <c r="V36" s="26"/>
      <c r="W36" s="26"/>
      <c r="X36" s="26"/>
      <c r="Y36" s="26"/>
      <c r="Z36" s="26"/>
      <c r="AA36" s="26"/>
    </row>
    <row r="37" spans="1:27" x14ac:dyDescent="0.3">
      <c r="A37" s="29" t="s">
        <v>145</v>
      </c>
      <c r="B37" s="9">
        <v>25</v>
      </c>
      <c r="C37" s="9" t="s">
        <v>29</v>
      </c>
      <c r="D37" s="602"/>
      <c r="E37" s="33"/>
      <c r="F37" s="21">
        <f t="shared" si="8"/>
        <v>1031</v>
      </c>
      <c r="G37" s="21">
        <f t="shared" si="1"/>
        <v>5</v>
      </c>
      <c r="H37" s="23">
        <f t="shared" si="2"/>
        <v>206.2</v>
      </c>
      <c r="I37" s="143">
        <f t="shared" si="3"/>
        <v>277</v>
      </c>
      <c r="J37" s="143">
        <f t="shared" si="4"/>
        <v>584</v>
      </c>
      <c r="K37" s="521"/>
      <c r="L37" s="32">
        <v>198</v>
      </c>
      <c r="M37" s="32">
        <v>204</v>
      </c>
      <c r="N37" s="32">
        <v>182</v>
      </c>
      <c r="O37" s="32">
        <v>277</v>
      </c>
      <c r="P37" s="32">
        <v>170</v>
      </c>
      <c r="Q37" s="31">
        <f t="shared" si="7"/>
        <v>1031</v>
      </c>
      <c r="R37" s="21">
        <f>Q36+Q37</f>
        <v>2021</v>
      </c>
      <c r="S37" s="300"/>
      <c r="T37" s="300"/>
      <c r="U37" s="300"/>
      <c r="V37" s="300"/>
      <c r="W37" s="300"/>
      <c r="X37" s="300"/>
      <c r="Y37" s="300"/>
      <c r="Z37" s="300"/>
      <c r="AA37" s="300"/>
    </row>
    <row r="38" spans="1:27" x14ac:dyDescent="0.3">
      <c r="A38" s="25" t="s">
        <v>129</v>
      </c>
      <c r="B38" s="9">
        <v>25</v>
      </c>
      <c r="C38" s="9" t="s">
        <v>29</v>
      </c>
      <c r="D38" s="592">
        <v>18</v>
      </c>
      <c r="E38" s="34"/>
      <c r="F38" s="21">
        <f t="shared" si="8"/>
        <v>1067</v>
      </c>
      <c r="G38" s="21">
        <f t="shared" si="1"/>
        <v>5</v>
      </c>
      <c r="H38" s="23">
        <f t="shared" si="2"/>
        <v>213.4</v>
      </c>
      <c r="I38" s="143">
        <f t="shared" si="3"/>
        <v>226</v>
      </c>
      <c r="J38" s="143">
        <f t="shared" si="4"/>
        <v>633</v>
      </c>
      <c r="K38" s="519"/>
      <c r="L38" s="28">
        <v>204</v>
      </c>
      <c r="M38" s="28">
        <v>207</v>
      </c>
      <c r="N38" s="28">
        <v>222</v>
      </c>
      <c r="O38" s="28">
        <v>226</v>
      </c>
      <c r="P38" s="28">
        <v>208</v>
      </c>
      <c r="Q38" s="27">
        <f t="shared" si="7"/>
        <v>1067</v>
      </c>
      <c r="R38" s="27"/>
      <c r="S38" s="26"/>
      <c r="T38" s="26"/>
      <c r="U38" s="26"/>
      <c r="V38" s="26"/>
      <c r="W38" s="26"/>
      <c r="X38" s="26"/>
      <c r="Y38" s="26"/>
      <c r="Z38" s="26"/>
      <c r="AA38" s="26"/>
    </row>
    <row r="39" spans="1:27" x14ac:dyDescent="0.3">
      <c r="A39" s="29" t="s">
        <v>242</v>
      </c>
      <c r="B39" s="9">
        <v>25</v>
      </c>
      <c r="C39" s="9" t="s">
        <v>29</v>
      </c>
      <c r="D39" s="602"/>
      <c r="E39" s="42"/>
      <c r="F39" s="21">
        <f t="shared" si="8"/>
        <v>942</v>
      </c>
      <c r="G39" s="21">
        <f t="shared" si="1"/>
        <v>5</v>
      </c>
      <c r="H39" s="23">
        <f t="shared" si="2"/>
        <v>188.4</v>
      </c>
      <c r="I39" s="143">
        <f t="shared" si="3"/>
        <v>221</v>
      </c>
      <c r="J39" s="143">
        <f t="shared" si="4"/>
        <v>508</v>
      </c>
      <c r="K39" s="521"/>
      <c r="L39" s="32">
        <v>189</v>
      </c>
      <c r="M39" s="32">
        <v>155</v>
      </c>
      <c r="N39" s="32">
        <v>164</v>
      </c>
      <c r="O39" s="32">
        <v>221</v>
      </c>
      <c r="P39" s="32">
        <v>213</v>
      </c>
      <c r="Q39" s="31">
        <f t="shared" si="7"/>
        <v>942</v>
      </c>
      <c r="R39" s="21">
        <f>Q38+Q39</f>
        <v>2009</v>
      </c>
      <c r="S39" s="300"/>
      <c r="T39" s="300"/>
      <c r="U39" s="300"/>
      <c r="V39" s="300"/>
      <c r="W39" s="300"/>
      <c r="X39" s="300"/>
      <c r="Y39" s="300"/>
      <c r="Z39" s="300"/>
      <c r="AA39" s="300"/>
    </row>
    <row r="40" spans="1:27" x14ac:dyDescent="0.3">
      <c r="A40" s="25" t="s">
        <v>149</v>
      </c>
      <c r="B40" s="9">
        <v>25</v>
      </c>
      <c r="C40" s="9" t="s">
        <v>29</v>
      </c>
      <c r="D40" s="592">
        <v>19</v>
      </c>
      <c r="E40" s="43"/>
      <c r="F40" s="21">
        <f t="shared" si="8"/>
        <v>994</v>
      </c>
      <c r="G40" s="21">
        <f t="shared" si="1"/>
        <v>5</v>
      </c>
      <c r="H40" s="23">
        <f t="shared" si="2"/>
        <v>198.8</v>
      </c>
      <c r="I40" s="143">
        <f t="shared" si="3"/>
        <v>222</v>
      </c>
      <c r="J40" s="143">
        <f t="shared" si="4"/>
        <v>620</v>
      </c>
      <c r="K40" s="519"/>
      <c r="L40" s="28">
        <v>222</v>
      </c>
      <c r="M40" s="28">
        <v>203</v>
      </c>
      <c r="N40" s="28">
        <v>195</v>
      </c>
      <c r="O40" s="28">
        <v>158</v>
      </c>
      <c r="P40" s="28">
        <v>216</v>
      </c>
      <c r="Q40" s="27">
        <f t="shared" si="7"/>
        <v>994</v>
      </c>
      <c r="R40" s="27"/>
      <c r="S40" s="26"/>
      <c r="T40" s="26"/>
      <c r="U40" s="26"/>
      <c r="V40" s="26"/>
      <c r="W40" s="26"/>
      <c r="X40" s="26"/>
      <c r="Y40" s="26"/>
      <c r="Z40" s="26"/>
      <c r="AA40" s="26"/>
    </row>
    <row r="41" spans="1:27" x14ac:dyDescent="0.3">
      <c r="A41" s="29" t="s">
        <v>209</v>
      </c>
      <c r="B41" s="9">
        <v>25</v>
      </c>
      <c r="C41" s="9" t="s">
        <v>29</v>
      </c>
      <c r="D41" s="602"/>
      <c r="E41" s="42"/>
      <c r="F41" s="21">
        <f t="shared" si="8"/>
        <v>1000</v>
      </c>
      <c r="G41" s="21">
        <f t="shared" si="1"/>
        <v>5</v>
      </c>
      <c r="H41" s="23">
        <f t="shared" si="2"/>
        <v>200</v>
      </c>
      <c r="I41" s="143">
        <f t="shared" si="3"/>
        <v>239</v>
      </c>
      <c r="J41" s="143">
        <f t="shared" si="4"/>
        <v>652</v>
      </c>
      <c r="K41" s="521"/>
      <c r="L41" s="32">
        <v>239</v>
      </c>
      <c r="M41" s="32">
        <v>212</v>
      </c>
      <c r="N41" s="32">
        <v>201</v>
      </c>
      <c r="O41" s="32">
        <v>166</v>
      </c>
      <c r="P41" s="32">
        <v>182</v>
      </c>
      <c r="Q41" s="31">
        <f t="shared" si="7"/>
        <v>1000</v>
      </c>
      <c r="R41" s="21">
        <f>Q40+Q41</f>
        <v>1994</v>
      </c>
      <c r="S41" s="300"/>
      <c r="T41" s="300"/>
      <c r="U41" s="300"/>
      <c r="V41" s="300"/>
      <c r="W41" s="300"/>
      <c r="X41" s="300"/>
      <c r="Y41" s="300"/>
      <c r="Z41" s="300"/>
      <c r="AA41" s="300"/>
    </row>
    <row r="42" spans="1:27" x14ac:dyDescent="0.3">
      <c r="A42" s="25" t="s">
        <v>166</v>
      </c>
      <c r="B42" s="9">
        <v>25</v>
      </c>
      <c r="C42" s="9" t="s">
        <v>29</v>
      </c>
      <c r="D42" s="592">
        <v>20</v>
      </c>
      <c r="E42" s="43"/>
      <c r="F42" s="21">
        <f t="shared" si="8"/>
        <v>1092</v>
      </c>
      <c r="G42" s="21">
        <f t="shared" si="1"/>
        <v>5</v>
      </c>
      <c r="H42" s="23">
        <f t="shared" si="2"/>
        <v>218.4</v>
      </c>
      <c r="I42" s="143">
        <f t="shared" si="3"/>
        <v>253</v>
      </c>
      <c r="J42" s="143">
        <f t="shared" si="4"/>
        <v>674</v>
      </c>
      <c r="K42" s="519"/>
      <c r="L42" s="28">
        <v>213</v>
      </c>
      <c r="M42" s="28">
        <v>208</v>
      </c>
      <c r="N42" s="28">
        <v>253</v>
      </c>
      <c r="O42" s="28">
        <v>228</v>
      </c>
      <c r="P42" s="28">
        <v>190</v>
      </c>
      <c r="Q42" s="27">
        <f t="shared" si="7"/>
        <v>1092</v>
      </c>
      <c r="R42" s="27"/>
      <c r="S42" s="26"/>
      <c r="T42" s="26"/>
      <c r="U42" s="26"/>
      <c r="V42" s="26"/>
      <c r="W42" s="26"/>
      <c r="X42" s="26"/>
      <c r="Y42" s="26"/>
      <c r="Z42" s="26"/>
      <c r="AA42" s="26"/>
    </row>
    <row r="43" spans="1:27" x14ac:dyDescent="0.3">
      <c r="A43" s="29" t="s">
        <v>123</v>
      </c>
      <c r="B43" s="9">
        <v>25</v>
      </c>
      <c r="C43" s="9" t="s">
        <v>29</v>
      </c>
      <c r="D43" s="602"/>
      <c r="E43" s="42"/>
      <c r="F43" s="21">
        <f t="shared" si="8"/>
        <v>871</v>
      </c>
      <c r="G43" s="21">
        <f t="shared" si="1"/>
        <v>5</v>
      </c>
      <c r="H43" s="23">
        <f t="shared" si="2"/>
        <v>174.2</v>
      </c>
      <c r="I43" s="143">
        <f t="shared" si="3"/>
        <v>234</v>
      </c>
      <c r="J43" s="143">
        <f t="shared" si="4"/>
        <v>497</v>
      </c>
      <c r="K43" s="521"/>
      <c r="L43" s="32">
        <v>152</v>
      </c>
      <c r="M43" s="32">
        <v>161</v>
      </c>
      <c r="N43" s="32">
        <v>184</v>
      </c>
      <c r="O43" s="32">
        <v>140</v>
      </c>
      <c r="P43" s="32">
        <v>234</v>
      </c>
      <c r="Q43" s="31">
        <f t="shared" si="7"/>
        <v>871</v>
      </c>
      <c r="R43" s="21">
        <f>Q42+Q43</f>
        <v>1963</v>
      </c>
      <c r="S43" s="300"/>
      <c r="T43" s="300"/>
      <c r="U43" s="300"/>
      <c r="V43" s="300"/>
      <c r="W43" s="300"/>
      <c r="X43" s="300"/>
      <c r="Y43" s="300"/>
      <c r="Z43" s="300"/>
      <c r="AA43" s="300"/>
    </row>
    <row r="44" spans="1:27" x14ac:dyDescent="0.3">
      <c r="A44" s="25" t="s">
        <v>827</v>
      </c>
      <c r="B44" s="9">
        <v>25</v>
      </c>
      <c r="C44" s="9" t="s">
        <v>29</v>
      </c>
      <c r="D44" s="592">
        <v>21</v>
      </c>
      <c r="E44" s="43"/>
      <c r="F44" s="21">
        <f t="shared" si="8"/>
        <v>1060</v>
      </c>
      <c r="G44" s="21">
        <f t="shared" si="1"/>
        <v>5</v>
      </c>
      <c r="H44" s="23">
        <f t="shared" si="2"/>
        <v>212</v>
      </c>
      <c r="I44" s="143">
        <f t="shared" si="3"/>
        <v>257</v>
      </c>
      <c r="J44" s="143">
        <f t="shared" si="4"/>
        <v>590</v>
      </c>
      <c r="K44" s="519"/>
      <c r="L44" s="28">
        <v>234</v>
      </c>
      <c r="M44" s="28">
        <v>202</v>
      </c>
      <c r="N44" s="28">
        <v>154</v>
      </c>
      <c r="O44" s="28">
        <v>257</v>
      </c>
      <c r="P44" s="28">
        <v>213</v>
      </c>
      <c r="Q44" s="27">
        <f t="shared" si="7"/>
        <v>1060</v>
      </c>
      <c r="R44" s="27"/>
      <c r="S44" s="26"/>
      <c r="T44" s="26"/>
      <c r="U44" s="26"/>
      <c r="V44" s="26"/>
      <c r="W44" s="26"/>
      <c r="X44" s="26"/>
      <c r="Y44" s="26"/>
      <c r="Z44" s="26"/>
      <c r="AA44" s="26"/>
    </row>
    <row r="45" spans="1:27" x14ac:dyDescent="0.3">
      <c r="A45" s="29" t="s">
        <v>828</v>
      </c>
      <c r="B45" s="9">
        <v>25</v>
      </c>
      <c r="C45" s="9" t="s">
        <v>29</v>
      </c>
      <c r="D45" s="602"/>
      <c r="E45" s="42"/>
      <c r="F45" s="21">
        <f t="shared" si="8"/>
        <v>900</v>
      </c>
      <c r="G45" s="21">
        <f t="shared" si="1"/>
        <v>5</v>
      </c>
      <c r="H45" s="23">
        <f t="shared" si="2"/>
        <v>180</v>
      </c>
      <c r="I45" s="143">
        <f t="shared" si="3"/>
        <v>204</v>
      </c>
      <c r="J45" s="143">
        <f t="shared" si="4"/>
        <v>566</v>
      </c>
      <c r="K45" s="521"/>
      <c r="L45" s="32">
        <v>204</v>
      </c>
      <c r="M45" s="32">
        <v>199</v>
      </c>
      <c r="N45" s="32">
        <v>163</v>
      </c>
      <c r="O45" s="32">
        <v>168</v>
      </c>
      <c r="P45" s="32">
        <v>166</v>
      </c>
      <c r="Q45" s="31">
        <f t="shared" si="7"/>
        <v>900</v>
      </c>
      <c r="R45" s="21">
        <f>Q44+Q45</f>
        <v>1960</v>
      </c>
      <c r="S45" s="300"/>
      <c r="T45" s="300"/>
      <c r="U45" s="300"/>
      <c r="V45" s="300"/>
      <c r="W45" s="300"/>
      <c r="X45" s="300"/>
      <c r="Y45" s="300"/>
      <c r="Z45" s="300"/>
      <c r="AA45" s="300"/>
    </row>
    <row r="46" spans="1:27" x14ac:dyDescent="0.3">
      <c r="A46" s="25" t="s">
        <v>247</v>
      </c>
      <c r="B46" s="9">
        <v>25</v>
      </c>
      <c r="C46" s="9" t="s">
        <v>29</v>
      </c>
      <c r="D46" s="592">
        <v>22</v>
      </c>
      <c r="E46" s="43"/>
      <c r="F46" s="21">
        <f t="shared" si="8"/>
        <v>939</v>
      </c>
      <c r="G46" s="21">
        <f t="shared" si="1"/>
        <v>5</v>
      </c>
      <c r="H46" s="23">
        <f t="shared" si="2"/>
        <v>187.8</v>
      </c>
      <c r="I46" s="143">
        <f t="shared" si="3"/>
        <v>246</v>
      </c>
      <c r="J46" s="143">
        <f t="shared" si="4"/>
        <v>536</v>
      </c>
      <c r="K46" s="519"/>
      <c r="L46" s="28">
        <v>182</v>
      </c>
      <c r="M46" s="28">
        <v>212</v>
      </c>
      <c r="N46" s="28">
        <v>142</v>
      </c>
      <c r="O46" s="28">
        <v>157</v>
      </c>
      <c r="P46" s="28">
        <v>246</v>
      </c>
      <c r="Q46" s="27">
        <f t="shared" si="7"/>
        <v>939</v>
      </c>
      <c r="R46" s="27"/>
      <c r="S46" s="26"/>
      <c r="T46" s="26"/>
      <c r="U46" s="26"/>
      <c r="V46" s="26"/>
      <c r="W46" s="26"/>
      <c r="X46" s="26"/>
      <c r="Y46" s="26"/>
      <c r="Z46" s="26"/>
      <c r="AA46" s="26"/>
    </row>
    <row r="47" spans="1:27" x14ac:dyDescent="0.3">
      <c r="A47" s="29" t="s">
        <v>248</v>
      </c>
      <c r="B47" s="9">
        <v>25</v>
      </c>
      <c r="C47" s="9" t="s">
        <v>29</v>
      </c>
      <c r="D47" s="602"/>
      <c r="E47" s="42"/>
      <c r="F47" s="21">
        <f t="shared" si="8"/>
        <v>1000</v>
      </c>
      <c r="G47" s="21">
        <f t="shared" si="1"/>
        <v>5</v>
      </c>
      <c r="H47" s="23">
        <f t="shared" si="2"/>
        <v>200</v>
      </c>
      <c r="I47" s="143">
        <f t="shared" si="3"/>
        <v>247</v>
      </c>
      <c r="J47" s="143">
        <f t="shared" si="4"/>
        <v>621</v>
      </c>
      <c r="K47" s="521"/>
      <c r="L47" s="32">
        <v>213</v>
      </c>
      <c r="M47" s="32">
        <v>161</v>
      </c>
      <c r="N47" s="32">
        <v>247</v>
      </c>
      <c r="O47" s="32">
        <v>187</v>
      </c>
      <c r="P47" s="32">
        <v>192</v>
      </c>
      <c r="Q47" s="31">
        <f t="shared" si="7"/>
        <v>1000</v>
      </c>
      <c r="R47" s="21">
        <f>Q46+Q47</f>
        <v>1939</v>
      </c>
      <c r="S47" s="300"/>
      <c r="T47" s="300"/>
      <c r="U47" s="300"/>
      <c r="V47" s="300"/>
      <c r="W47" s="300"/>
      <c r="X47" s="300"/>
      <c r="Y47" s="300"/>
      <c r="Z47" s="300"/>
      <c r="AA47" s="300"/>
    </row>
    <row r="48" spans="1:27" x14ac:dyDescent="0.3">
      <c r="A48" s="25" t="s">
        <v>280</v>
      </c>
      <c r="B48" s="9">
        <v>25</v>
      </c>
      <c r="C48" s="9" t="s">
        <v>29</v>
      </c>
      <c r="D48" s="592">
        <v>23</v>
      </c>
      <c r="E48" s="43"/>
      <c r="F48" s="21">
        <f t="shared" si="8"/>
        <v>943</v>
      </c>
      <c r="G48" s="21">
        <f t="shared" si="1"/>
        <v>5</v>
      </c>
      <c r="H48" s="23">
        <f t="shared" si="2"/>
        <v>188.6</v>
      </c>
      <c r="I48" s="143">
        <f t="shared" si="3"/>
        <v>221</v>
      </c>
      <c r="J48" s="143">
        <f t="shared" si="4"/>
        <v>536</v>
      </c>
      <c r="K48" s="519"/>
      <c r="L48" s="28">
        <v>167</v>
      </c>
      <c r="M48" s="28">
        <v>195</v>
      </c>
      <c r="N48" s="28">
        <v>174</v>
      </c>
      <c r="O48" s="28">
        <v>186</v>
      </c>
      <c r="P48" s="28">
        <v>221</v>
      </c>
      <c r="Q48" s="27">
        <f t="shared" si="7"/>
        <v>943</v>
      </c>
      <c r="R48" s="27"/>
      <c r="S48" s="26"/>
      <c r="T48" s="26"/>
      <c r="U48" s="26"/>
      <c r="V48" s="26"/>
      <c r="W48" s="26"/>
      <c r="X48" s="26"/>
      <c r="Y48" s="26"/>
      <c r="Z48" s="26"/>
      <c r="AA48" s="26"/>
    </row>
    <row r="49" spans="1:32" x14ac:dyDescent="0.3">
      <c r="A49" s="29" t="s">
        <v>829</v>
      </c>
      <c r="B49" s="9">
        <v>25</v>
      </c>
      <c r="C49" s="9" t="s">
        <v>29</v>
      </c>
      <c r="D49" s="602"/>
      <c r="E49" s="42"/>
      <c r="F49" s="21">
        <f t="shared" si="8"/>
        <v>892</v>
      </c>
      <c r="G49" s="21">
        <f t="shared" si="1"/>
        <v>5</v>
      </c>
      <c r="H49" s="23">
        <f t="shared" si="2"/>
        <v>178.4</v>
      </c>
      <c r="I49" s="143">
        <f t="shared" si="3"/>
        <v>204</v>
      </c>
      <c r="J49" s="143">
        <f t="shared" si="4"/>
        <v>522</v>
      </c>
      <c r="K49" s="521"/>
      <c r="L49" s="32">
        <v>194</v>
      </c>
      <c r="M49" s="32">
        <v>161</v>
      </c>
      <c r="N49" s="32">
        <v>167</v>
      </c>
      <c r="O49" s="32">
        <v>204</v>
      </c>
      <c r="P49" s="32">
        <v>166</v>
      </c>
      <c r="Q49" s="21">
        <f t="shared" si="7"/>
        <v>892</v>
      </c>
      <c r="R49" s="21">
        <f>Q48+Q49</f>
        <v>1835</v>
      </c>
      <c r="S49" s="300"/>
      <c r="T49" s="300"/>
      <c r="U49" s="300"/>
      <c r="V49" s="300"/>
      <c r="W49" s="300"/>
      <c r="X49" s="300"/>
      <c r="Y49" s="300"/>
      <c r="Z49" s="300"/>
      <c r="AA49" s="300"/>
    </row>
    <row r="50" spans="1:32" x14ac:dyDescent="0.3">
      <c r="A50" s="84"/>
      <c r="B50" s="84"/>
      <c r="C50" s="84"/>
      <c r="D50" s="299"/>
      <c r="E50" s="16"/>
      <c r="F50" s="21">
        <f>SUM(F4:F49)</f>
        <v>60871</v>
      </c>
      <c r="G50" s="21">
        <f>SUM(G4:G49)</f>
        <v>290</v>
      </c>
      <c r="H50" s="23">
        <f t="shared" si="2"/>
        <v>209.9</v>
      </c>
      <c r="I50" s="141"/>
      <c r="J50" s="141"/>
      <c r="K50" s="520"/>
      <c r="L50" s="422">
        <f>AVERAGE(L4:L49)</f>
        <v>206.60869565217391</v>
      </c>
      <c r="M50" s="422">
        <f>AVERAGE(M4:M49)</f>
        <v>206.56521739130434</v>
      </c>
      <c r="N50" s="422">
        <f>AVERAGE(N4:N49)</f>
        <v>207.80434782608697</v>
      </c>
      <c r="O50" s="422">
        <f>AVERAGE(O4:O49)</f>
        <v>214.43478260869566</v>
      </c>
      <c r="P50" s="422">
        <f>AVERAGE(P4:P49)</f>
        <v>210.43478260869566</v>
      </c>
      <c r="Q50" s="21"/>
      <c r="R50" s="21"/>
      <c r="S50" s="422">
        <f>AVERAGE(S4:S49)</f>
        <v>206.05</v>
      </c>
      <c r="T50" s="422">
        <f>AVERAGE(T4:T49)</f>
        <v>217.4</v>
      </c>
      <c r="U50" s="422">
        <f>AVERAGE(U4:U49)</f>
        <v>214.65</v>
      </c>
      <c r="V50" s="16"/>
      <c r="W50" s="16"/>
      <c r="X50" s="16"/>
      <c r="Y50" s="16"/>
      <c r="Z50" s="16"/>
      <c r="AA50" s="16"/>
    </row>
    <row r="51" spans="1:32" x14ac:dyDescent="0.3">
      <c r="X51"/>
    </row>
    <row r="52" spans="1:32" x14ac:dyDescent="0.3">
      <c r="A52" s="591" t="s">
        <v>823</v>
      </c>
      <c r="B52" s="591"/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</row>
    <row r="53" spans="1:32" x14ac:dyDescent="0.3">
      <c r="A53" s="591"/>
      <c r="B53" s="591"/>
      <c r="C53" s="591"/>
      <c r="D53" s="591"/>
      <c r="E53" s="591"/>
      <c r="F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</row>
    <row r="54" spans="1:32" x14ac:dyDescent="0.3">
      <c r="A54" s="24" t="s">
        <v>0</v>
      </c>
      <c r="B54" s="24"/>
      <c r="C54" s="24"/>
      <c r="D54" s="22" t="s">
        <v>2</v>
      </c>
      <c r="E54" s="24" t="s">
        <v>3</v>
      </c>
      <c r="F54" s="24" t="s">
        <v>4</v>
      </c>
      <c r="G54" s="24" t="s">
        <v>5</v>
      </c>
      <c r="H54" s="24" t="s">
        <v>6</v>
      </c>
      <c r="I54" s="24"/>
      <c r="J54" s="24"/>
      <c r="K54" s="518" t="s">
        <v>11</v>
      </c>
      <c r="L54" s="24">
        <v>1</v>
      </c>
      <c r="M54" s="24">
        <v>2</v>
      </c>
      <c r="N54" s="24">
        <v>3</v>
      </c>
      <c r="O54" s="24">
        <v>4</v>
      </c>
      <c r="P54" s="24">
        <v>5</v>
      </c>
      <c r="Q54" s="24" t="s">
        <v>8</v>
      </c>
      <c r="R54" s="24" t="s">
        <v>10</v>
      </c>
      <c r="S54" s="24">
        <v>6</v>
      </c>
      <c r="T54" s="24">
        <v>7</v>
      </c>
      <c r="U54" s="24">
        <v>8</v>
      </c>
      <c r="V54" s="24" t="s">
        <v>8</v>
      </c>
      <c r="W54" s="24" t="s">
        <v>10</v>
      </c>
      <c r="X54" s="24">
        <v>9</v>
      </c>
      <c r="Y54" s="24">
        <v>10</v>
      </c>
      <c r="Z54" s="24">
        <v>11</v>
      </c>
      <c r="AA54" s="24">
        <v>12</v>
      </c>
    </row>
    <row r="55" spans="1:32" x14ac:dyDescent="0.3">
      <c r="A55" s="25" t="s">
        <v>167</v>
      </c>
      <c r="B55" s="9">
        <v>25</v>
      </c>
      <c r="C55" s="9" t="s">
        <v>29</v>
      </c>
      <c r="D55" s="592">
        <v>1</v>
      </c>
      <c r="E55" s="40">
        <v>250</v>
      </c>
      <c r="F55" s="21">
        <f t="shared" ref="F55:F106" si="9">SUM(L55:P55)+SUM(S55:U55)</f>
        <v>1339</v>
      </c>
      <c r="G55" s="21">
        <f t="shared" ref="G55:G106" si="10">COUNT(L55,M55,N55,O55,P55,S55,T55,U55)</f>
        <v>8</v>
      </c>
      <c r="H55" s="23">
        <f>F55/G55</f>
        <v>167.375</v>
      </c>
      <c r="I55" s="143">
        <f t="shared" ref="I55:I106" si="11">MAX(L55:P55,S55:U55,X55)</f>
        <v>197</v>
      </c>
      <c r="J55" s="143">
        <f t="shared" ref="J55:J106" si="12">MAX(SUM(L55:N55),SUM(S55:U55))</f>
        <v>584</v>
      </c>
      <c r="K55" s="595">
        <v>77</v>
      </c>
      <c r="L55" s="26">
        <v>197</v>
      </c>
      <c r="M55" s="26">
        <v>192</v>
      </c>
      <c r="N55" s="26">
        <v>195</v>
      </c>
      <c r="O55" s="26">
        <v>183</v>
      </c>
      <c r="P55" s="26">
        <v>145</v>
      </c>
      <c r="Q55" s="27">
        <f t="shared" ref="Q55:Q106" si="13">SUM(L55:P55)</f>
        <v>912</v>
      </c>
      <c r="R55" s="27"/>
      <c r="S55" s="28">
        <v>128</v>
      </c>
      <c r="T55" s="28">
        <v>134</v>
      </c>
      <c r="U55" s="28">
        <v>165</v>
      </c>
      <c r="V55" s="27">
        <f>SUM(Q55:U55)-R55</f>
        <v>1339</v>
      </c>
      <c r="W55" s="27"/>
      <c r="X55" s="605"/>
      <c r="Y55" s="605"/>
      <c r="Z55" s="605">
        <v>204</v>
      </c>
      <c r="AA55" s="605">
        <v>200</v>
      </c>
      <c r="AC55" s="178"/>
      <c r="AD55" s="178"/>
      <c r="AE55" s="178"/>
      <c r="AF55" s="178"/>
    </row>
    <row r="56" spans="1:32" x14ac:dyDescent="0.3">
      <c r="A56" s="29" t="s">
        <v>124</v>
      </c>
      <c r="B56" s="9">
        <v>25</v>
      </c>
      <c r="C56" s="9" t="s">
        <v>29</v>
      </c>
      <c r="D56" s="602"/>
      <c r="E56" s="41">
        <v>250</v>
      </c>
      <c r="F56" s="21">
        <f t="shared" si="9"/>
        <v>1538</v>
      </c>
      <c r="G56" s="21">
        <f t="shared" si="10"/>
        <v>8</v>
      </c>
      <c r="H56" s="23">
        <f t="shared" ref="H56:H106" si="14">F56/G56</f>
        <v>192.25</v>
      </c>
      <c r="I56" s="143">
        <f t="shared" si="11"/>
        <v>246</v>
      </c>
      <c r="J56" s="143">
        <f t="shared" si="12"/>
        <v>586</v>
      </c>
      <c r="K56" s="607"/>
      <c r="L56" s="300">
        <v>211</v>
      </c>
      <c r="M56" s="300">
        <v>144</v>
      </c>
      <c r="N56" s="300">
        <v>193</v>
      </c>
      <c r="O56" s="300">
        <v>246</v>
      </c>
      <c r="P56" s="300">
        <v>158</v>
      </c>
      <c r="Q56" s="31">
        <f t="shared" si="13"/>
        <v>952</v>
      </c>
      <c r="R56" s="31">
        <f>Q55+Q56+(K55*5)</f>
        <v>2249</v>
      </c>
      <c r="S56" s="300">
        <v>198</v>
      </c>
      <c r="T56" s="300">
        <v>199</v>
      </c>
      <c r="U56" s="300">
        <v>189</v>
      </c>
      <c r="V56" s="27">
        <f t="shared" ref="V56:V78" si="15">SUM(Q56:U56)-R56</f>
        <v>1538</v>
      </c>
      <c r="W56" s="31">
        <f>V55+V56+(K55*8)</f>
        <v>3493</v>
      </c>
      <c r="X56" s="606"/>
      <c r="Y56" s="606"/>
      <c r="Z56" s="606"/>
      <c r="AA56" s="606"/>
      <c r="AC56" s="179"/>
      <c r="AD56" s="179"/>
      <c r="AE56" s="179"/>
      <c r="AF56" s="179"/>
    </row>
    <row r="57" spans="1:32" x14ac:dyDescent="0.3">
      <c r="A57" s="25" t="s">
        <v>842</v>
      </c>
      <c r="B57" s="9">
        <v>25</v>
      </c>
      <c r="C57" s="9" t="s">
        <v>29</v>
      </c>
      <c r="D57" s="592">
        <v>2</v>
      </c>
      <c r="E57" s="40">
        <v>125</v>
      </c>
      <c r="F57" s="21">
        <f t="shared" si="9"/>
        <v>1669</v>
      </c>
      <c r="G57" s="21">
        <f t="shared" si="10"/>
        <v>8</v>
      </c>
      <c r="H57" s="23">
        <f t="shared" si="14"/>
        <v>208.625</v>
      </c>
      <c r="I57" s="143">
        <f t="shared" si="11"/>
        <v>254</v>
      </c>
      <c r="J57" s="143">
        <f t="shared" si="12"/>
        <v>681</v>
      </c>
      <c r="K57" s="595">
        <v>24</v>
      </c>
      <c r="L57" s="26">
        <v>237</v>
      </c>
      <c r="M57" s="26">
        <v>171</v>
      </c>
      <c r="N57" s="26">
        <v>182</v>
      </c>
      <c r="O57" s="26">
        <v>144</v>
      </c>
      <c r="P57" s="26">
        <v>254</v>
      </c>
      <c r="Q57" s="27">
        <f>SUM(L57:P57)</f>
        <v>988</v>
      </c>
      <c r="R57" s="27"/>
      <c r="S57" s="26">
        <v>249</v>
      </c>
      <c r="T57" s="26">
        <v>212</v>
      </c>
      <c r="U57" s="26">
        <v>220</v>
      </c>
      <c r="V57" s="27">
        <f t="shared" si="15"/>
        <v>1669</v>
      </c>
      <c r="W57" s="27"/>
      <c r="X57" s="605"/>
      <c r="Y57" s="605"/>
      <c r="Z57" s="605"/>
      <c r="AA57" s="605">
        <v>207</v>
      </c>
    </row>
    <row r="58" spans="1:32" x14ac:dyDescent="0.3">
      <c r="A58" s="29" t="s">
        <v>781</v>
      </c>
      <c r="B58" s="9">
        <v>25</v>
      </c>
      <c r="C58" s="9" t="s">
        <v>29</v>
      </c>
      <c r="D58" s="602"/>
      <c r="E58" s="41">
        <v>125</v>
      </c>
      <c r="F58" s="21">
        <f t="shared" si="9"/>
        <v>1639</v>
      </c>
      <c r="G58" s="21">
        <f t="shared" si="10"/>
        <v>8</v>
      </c>
      <c r="H58" s="23">
        <f t="shared" si="14"/>
        <v>204.875</v>
      </c>
      <c r="I58" s="143">
        <f t="shared" si="11"/>
        <v>245</v>
      </c>
      <c r="J58" s="143">
        <f t="shared" si="12"/>
        <v>628</v>
      </c>
      <c r="K58" s="607"/>
      <c r="L58" s="300">
        <v>236</v>
      </c>
      <c r="M58" s="300">
        <v>193</v>
      </c>
      <c r="N58" s="300">
        <v>199</v>
      </c>
      <c r="O58" s="300">
        <v>245</v>
      </c>
      <c r="P58" s="300">
        <v>162</v>
      </c>
      <c r="Q58" s="31">
        <f>SUM(L58:P58)</f>
        <v>1035</v>
      </c>
      <c r="R58" s="31">
        <f>Q57+Q58+(K57*5)</f>
        <v>2143</v>
      </c>
      <c r="S58" s="300">
        <v>233</v>
      </c>
      <c r="T58" s="300">
        <v>186</v>
      </c>
      <c r="U58" s="300">
        <v>185</v>
      </c>
      <c r="V58" s="27">
        <f t="shared" si="15"/>
        <v>1639</v>
      </c>
      <c r="W58" s="31">
        <f>V57+V58+(K57*8)</f>
        <v>3500</v>
      </c>
      <c r="X58" s="606"/>
      <c r="Y58" s="606"/>
      <c r="Z58" s="606"/>
      <c r="AA58" s="606"/>
    </row>
    <row r="59" spans="1:32" x14ac:dyDescent="0.3">
      <c r="A59" s="25" t="s">
        <v>843</v>
      </c>
      <c r="B59" s="9">
        <v>25</v>
      </c>
      <c r="C59" s="9" t="s">
        <v>29</v>
      </c>
      <c r="D59" s="592">
        <v>3</v>
      </c>
      <c r="E59" s="40">
        <v>100</v>
      </c>
      <c r="F59" s="21">
        <f t="shared" si="9"/>
        <v>1372</v>
      </c>
      <c r="G59" s="21">
        <f t="shared" si="10"/>
        <v>8</v>
      </c>
      <c r="H59" s="23">
        <f t="shared" si="14"/>
        <v>171.5</v>
      </c>
      <c r="I59" s="143">
        <f t="shared" si="11"/>
        <v>199</v>
      </c>
      <c r="J59" s="143">
        <f t="shared" si="12"/>
        <v>525</v>
      </c>
      <c r="K59" s="595">
        <v>88</v>
      </c>
      <c r="L59" s="26">
        <v>168</v>
      </c>
      <c r="M59" s="26">
        <v>158</v>
      </c>
      <c r="N59" s="26">
        <v>199</v>
      </c>
      <c r="O59" s="26">
        <v>187</v>
      </c>
      <c r="P59" s="26">
        <v>175</v>
      </c>
      <c r="Q59" s="27">
        <f t="shared" si="13"/>
        <v>887</v>
      </c>
      <c r="R59" s="27"/>
      <c r="S59" s="26">
        <v>166</v>
      </c>
      <c r="T59" s="26">
        <v>150</v>
      </c>
      <c r="U59" s="26">
        <v>169</v>
      </c>
      <c r="V59" s="27">
        <f t="shared" si="15"/>
        <v>1372</v>
      </c>
      <c r="W59" s="27"/>
      <c r="X59" s="605">
        <v>164</v>
      </c>
      <c r="Y59" s="605">
        <v>177</v>
      </c>
      <c r="Z59" s="605">
        <v>186</v>
      </c>
      <c r="AA59" s="605"/>
    </row>
    <row r="60" spans="1:32" x14ac:dyDescent="0.3">
      <c r="A60" s="29" t="s">
        <v>844</v>
      </c>
      <c r="B60" s="9">
        <v>25</v>
      </c>
      <c r="C60" s="9" t="s">
        <v>29</v>
      </c>
      <c r="D60" s="602"/>
      <c r="E60" s="41">
        <v>100</v>
      </c>
      <c r="F60" s="21">
        <f t="shared" si="9"/>
        <v>1352</v>
      </c>
      <c r="G60" s="21">
        <f t="shared" si="10"/>
        <v>8</v>
      </c>
      <c r="H60" s="23">
        <f t="shared" si="14"/>
        <v>169</v>
      </c>
      <c r="I60" s="143">
        <f t="shared" si="11"/>
        <v>225</v>
      </c>
      <c r="J60" s="143">
        <f t="shared" si="12"/>
        <v>526</v>
      </c>
      <c r="K60" s="607"/>
      <c r="L60" s="300">
        <v>225</v>
      </c>
      <c r="M60" s="300">
        <v>136</v>
      </c>
      <c r="N60" s="300">
        <v>165</v>
      </c>
      <c r="O60" s="300">
        <v>166</v>
      </c>
      <c r="P60" s="300">
        <v>172</v>
      </c>
      <c r="Q60" s="31">
        <f t="shared" si="13"/>
        <v>864</v>
      </c>
      <c r="R60" s="31">
        <f>Q59+Q60+(K59*5)</f>
        <v>2191</v>
      </c>
      <c r="S60" s="300">
        <v>169</v>
      </c>
      <c r="T60" s="300">
        <v>165</v>
      </c>
      <c r="U60" s="300">
        <v>154</v>
      </c>
      <c r="V60" s="27">
        <f t="shared" si="15"/>
        <v>1352</v>
      </c>
      <c r="W60" s="31">
        <f>V59+V60+(K59*8)</f>
        <v>3428</v>
      </c>
      <c r="X60" s="606"/>
      <c r="Y60" s="606"/>
      <c r="Z60" s="606"/>
      <c r="AA60" s="606"/>
    </row>
    <row r="61" spans="1:32" x14ac:dyDescent="0.3">
      <c r="A61" s="25" t="s">
        <v>155</v>
      </c>
      <c r="B61" s="9">
        <v>25</v>
      </c>
      <c r="C61" s="9" t="s">
        <v>29</v>
      </c>
      <c r="D61" s="592">
        <v>4</v>
      </c>
      <c r="E61" s="38">
        <v>80</v>
      </c>
      <c r="F61" s="21">
        <f t="shared" si="9"/>
        <v>1490</v>
      </c>
      <c r="G61" s="21">
        <f t="shared" si="10"/>
        <v>8</v>
      </c>
      <c r="H61" s="23">
        <f t="shared" si="14"/>
        <v>186.25</v>
      </c>
      <c r="I61" s="143">
        <f t="shared" si="11"/>
        <v>225</v>
      </c>
      <c r="J61" s="143">
        <f t="shared" si="12"/>
        <v>607</v>
      </c>
      <c r="K61" s="595">
        <v>47</v>
      </c>
      <c r="L61" s="26">
        <v>182</v>
      </c>
      <c r="M61" s="26">
        <v>200</v>
      </c>
      <c r="N61" s="26">
        <v>225</v>
      </c>
      <c r="O61" s="26">
        <v>139</v>
      </c>
      <c r="P61" s="26">
        <v>194</v>
      </c>
      <c r="Q61" s="27">
        <f t="shared" si="13"/>
        <v>940</v>
      </c>
      <c r="R61" s="27"/>
      <c r="S61" s="26">
        <v>180</v>
      </c>
      <c r="T61" s="26">
        <v>174</v>
      </c>
      <c r="U61" s="26">
        <v>196</v>
      </c>
      <c r="V61" s="27">
        <f t="shared" si="15"/>
        <v>1490</v>
      </c>
      <c r="W61" s="27"/>
      <c r="X61" s="605"/>
      <c r="Y61" s="605">
        <v>179</v>
      </c>
      <c r="Z61" s="605"/>
      <c r="AA61" s="605"/>
    </row>
    <row r="62" spans="1:32" x14ac:dyDescent="0.3">
      <c r="A62" s="29" t="s">
        <v>545</v>
      </c>
      <c r="B62" s="9">
        <v>25</v>
      </c>
      <c r="C62" s="9" t="s">
        <v>29</v>
      </c>
      <c r="D62" s="602"/>
      <c r="E62" s="39">
        <v>80</v>
      </c>
      <c r="F62" s="21">
        <f t="shared" si="9"/>
        <v>1587</v>
      </c>
      <c r="G62" s="21">
        <f t="shared" si="10"/>
        <v>8</v>
      </c>
      <c r="H62" s="23">
        <f t="shared" si="14"/>
        <v>198.375</v>
      </c>
      <c r="I62" s="143">
        <f t="shared" si="11"/>
        <v>235</v>
      </c>
      <c r="J62" s="143">
        <f t="shared" si="12"/>
        <v>634</v>
      </c>
      <c r="K62" s="607"/>
      <c r="L62" s="300">
        <v>205</v>
      </c>
      <c r="M62" s="300">
        <v>194</v>
      </c>
      <c r="N62" s="300">
        <v>235</v>
      </c>
      <c r="O62" s="300">
        <v>221</v>
      </c>
      <c r="P62" s="300">
        <v>208</v>
      </c>
      <c r="Q62" s="31">
        <f t="shared" si="13"/>
        <v>1063</v>
      </c>
      <c r="R62" s="31">
        <f>Q61+Q62+(K61*5)</f>
        <v>2238</v>
      </c>
      <c r="S62" s="32">
        <v>184</v>
      </c>
      <c r="T62" s="32">
        <v>176</v>
      </c>
      <c r="U62" s="32">
        <v>164</v>
      </c>
      <c r="V62" s="27">
        <f t="shared" si="15"/>
        <v>1587</v>
      </c>
      <c r="W62" s="31">
        <f>V61+V62+(K61*8)</f>
        <v>3453</v>
      </c>
      <c r="X62" s="606"/>
      <c r="Y62" s="606"/>
      <c r="Z62" s="606"/>
      <c r="AA62" s="606"/>
    </row>
    <row r="63" spans="1:32" x14ac:dyDescent="0.3">
      <c r="A63" s="25" t="s">
        <v>795</v>
      </c>
      <c r="B63" s="9">
        <v>25</v>
      </c>
      <c r="C63" s="9" t="s">
        <v>29</v>
      </c>
      <c r="D63" s="592">
        <v>5</v>
      </c>
      <c r="E63" s="38">
        <v>60</v>
      </c>
      <c r="F63" s="21">
        <f t="shared" si="9"/>
        <v>1390</v>
      </c>
      <c r="G63" s="21">
        <f t="shared" si="10"/>
        <v>8</v>
      </c>
      <c r="H63" s="23">
        <f t="shared" si="14"/>
        <v>173.75</v>
      </c>
      <c r="I63" s="143">
        <f t="shared" si="11"/>
        <v>211</v>
      </c>
      <c r="J63" s="143">
        <f t="shared" si="12"/>
        <v>525</v>
      </c>
      <c r="K63" s="595">
        <v>38</v>
      </c>
      <c r="L63" s="26">
        <v>156</v>
      </c>
      <c r="M63" s="26">
        <v>158</v>
      </c>
      <c r="N63" s="26">
        <v>211</v>
      </c>
      <c r="O63" s="26">
        <v>183</v>
      </c>
      <c r="P63" s="26">
        <v>177</v>
      </c>
      <c r="Q63" s="27">
        <f t="shared" si="13"/>
        <v>885</v>
      </c>
      <c r="R63" s="27"/>
      <c r="S63" s="26">
        <v>157</v>
      </c>
      <c r="T63" s="26">
        <v>159</v>
      </c>
      <c r="U63" s="26">
        <v>189</v>
      </c>
      <c r="V63" s="27">
        <f t="shared" si="15"/>
        <v>1390</v>
      </c>
      <c r="W63" s="27"/>
      <c r="X63" s="605">
        <v>170</v>
      </c>
      <c r="Y63" s="605"/>
      <c r="Z63" s="605"/>
      <c r="AA63" s="605"/>
    </row>
    <row r="64" spans="1:32" x14ac:dyDescent="0.3">
      <c r="A64" s="29" t="s">
        <v>214</v>
      </c>
      <c r="B64" s="9">
        <v>25</v>
      </c>
      <c r="C64" s="9" t="s">
        <v>29</v>
      </c>
      <c r="D64" s="602"/>
      <c r="E64" s="39">
        <v>60</v>
      </c>
      <c r="F64" s="21">
        <f t="shared" si="9"/>
        <v>1733</v>
      </c>
      <c r="G64" s="21">
        <f t="shared" si="10"/>
        <v>8</v>
      </c>
      <c r="H64" s="23">
        <f t="shared" si="14"/>
        <v>216.625</v>
      </c>
      <c r="I64" s="143">
        <f t="shared" si="11"/>
        <v>237</v>
      </c>
      <c r="J64" s="143">
        <f t="shared" si="12"/>
        <v>653</v>
      </c>
      <c r="K64" s="607"/>
      <c r="L64" s="300">
        <v>220</v>
      </c>
      <c r="M64" s="300">
        <v>202</v>
      </c>
      <c r="N64" s="300">
        <v>213</v>
      </c>
      <c r="O64" s="300">
        <v>208</v>
      </c>
      <c r="P64" s="300">
        <v>237</v>
      </c>
      <c r="Q64" s="31">
        <f t="shared" si="13"/>
        <v>1080</v>
      </c>
      <c r="R64" s="31">
        <f>Q63+Q64+(K63*5)</f>
        <v>2155</v>
      </c>
      <c r="S64" s="300">
        <v>213</v>
      </c>
      <c r="T64" s="300">
        <v>223</v>
      </c>
      <c r="U64" s="300">
        <v>217</v>
      </c>
      <c r="V64" s="27">
        <f t="shared" si="15"/>
        <v>1733</v>
      </c>
      <c r="W64" s="31">
        <f>V63+V64+(K63*8)</f>
        <v>3427</v>
      </c>
      <c r="X64" s="606"/>
      <c r="Y64" s="606"/>
      <c r="Z64" s="606"/>
      <c r="AA64" s="606"/>
    </row>
    <row r="65" spans="1:27" x14ac:dyDescent="0.3">
      <c r="A65" s="25" t="s">
        <v>845</v>
      </c>
      <c r="B65" s="9">
        <v>25</v>
      </c>
      <c r="C65" s="9" t="s">
        <v>29</v>
      </c>
      <c r="D65" s="592">
        <v>6</v>
      </c>
      <c r="E65" s="38">
        <v>40</v>
      </c>
      <c r="F65" s="21">
        <f t="shared" si="9"/>
        <v>1253</v>
      </c>
      <c r="G65" s="21">
        <f t="shared" si="10"/>
        <v>8</v>
      </c>
      <c r="H65" s="23">
        <f t="shared" si="14"/>
        <v>156.625</v>
      </c>
      <c r="I65" s="143">
        <f t="shared" si="11"/>
        <v>209</v>
      </c>
      <c r="J65" s="143">
        <f t="shared" si="12"/>
        <v>480</v>
      </c>
      <c r="K65" s="595">
        <v>115</v>
      </c>
      <c r="L65" s="26">
        <v>193</v>
      </c>
      <c r="M65" s="26">
        <v>144</v>
      </c>
      <c r="N65" s="26">
        <v>143</v>
      </c>
      <c r="O65" s="26">
        <v>142</v>
      </c>
      <c r="P65" s="26">
        <v>178</v>
      </c>
      <c r="Q65" s="27">
        <f t="shared" si="13"/>
        <v>800</v>
      </c>
      <c r="R65" s="27"/>
      <c r="S65" s="26">
        <v>209</v>
      </c>
      <c r="T65" s="26">
        <v>121</v>
      </c>
      <c r="U65" s="26">
        <v>123</v>
      </c>
      <c r="V65" s="27">
        <f t="shared" si="15"/>
        <v>1253</v>
      </c>
      <c r="W65" s="27"/>
      <c r="X65" s="26"/>
      <c r="Y65" s="26"/>
      <c r="Z65" s="26"/>
      <c r="AA65" s="26"/>
    </row>
    <row r="66" spans="1:27" x14ac:dyDescent="0.3">
      <c r="A66" s="29" t="s">
        <v>846</v>
      </c>
      <c r="B66" s="9">
        <v>25</v>
      </c>
      <c r="C66" s="9" t="s">
        <v>29</v>
      </c>
      <c r="D66" s="602"/>
      <c r="E66" s="39">
        <v>40</v>
      </c>
      <c r="F66" s="21">
        <f t="shared" si="9"/>
        <v>1236</v>
      </c>
      <c r="G66" s="21">
        <f t="shared" si="10"/>
        <v>8</v>
      </c>
      <c r="H66" s="23">
        <f t="shared" si="14"/>
        <v>154.5</v>
      </c>
      <c r="I66" s="143">
        <f t="shared" si="11"/>
        <v>185</v>
      </c>
      <c r="J66" s="143">
        <f t="shared" si="12"/>
        <v>446</v>
      </c>
      <c r="K66" s="607"/>
      <c r="L66" s="300">
        <v>174</v>
      </c>
      <c r="M66" s="300">
        <v>140</v>
      </c>
      <c r="N66" s="300">
        <v>132</v>
      </c>
      <c r="O66" s="300">
        <v>160</v>
      </c>
      <c r="P66" s="300">
        <v>185</v>
      </c>
      <c r="Q66" s="31">
        <f t="shared" si="13"/>
        <v>791</v>
      </c>
      <c r="R66" s="31">
        <f>Q65+Q66+(K65*5)</f>
        <v>2166</v>
      </c>
      <c r="S66" s="300">
        <v>157</v>
      </c>
      <c r="T66" s="300">
        <v>145</v>
      </c>
      <c r="U66" s="300">
        <v>143</v>
      </c>
      <c r="V66" s="27">
        <f t="shared" si="15"/>
        <v>1236</v>
      </c>
      <c r="W66" s="31">
        <f>V65+V66+(K65*8)</f>
        <v>3409</v>
      </c>
      <c r="X66" s="16"/>
      <c r="Y66" s="16"/>
      <c r="Z66" s="16"/>
      <c r="AA66" s="16"/>
    </row>
    <row r="67" spans="1:27" x14ac:dyDescent="0.3">
      <c r="A67" s="25" t="s">
        <v>634</v>
      </c>
      <c r="B67" s="9">
        <v>25</v>
      </c>
      <c r="C67" s="9" t="s">
        <v>29</v>
      </c>
      <c r="D67" s="592">
        <v>7</v>
      </c>
      <c r="E67" s="38">
        <v>35</v>
      </c>
      <c r="F67" s="21">
        <f t="shared" si="9"/>
        <v>1230</v>
      </c>
      <c r="G67" s="21">
        <f t="shared" si="10"/>
        <v>8</v>
      </c>
      <c r="H67" s="23">
        <f t="shared" si="14"/>
        <v>153.75</v>
      </c>
      <c r="I67" s="143">
        <f t="shared" si="11"/>
        <v>164</v>
      </c>
      <c r="J67" s="143">
        <f t="shared" si="12"/>
        <v>466</v>
      </c>
      <c r="K67" s="595">
        <v>64</v>
      </c>
      <c r="L67" s="26">
        <v>150</v>
      </c>
      <c r="M67" s="26">
        <v>156</v>
      </c>
      <c r="N67" s="26">
        <v>160</v>
      </c>
      <c r="O67" s="26">
        <v>162</v>
      </c>
      <c r="P67" s="26">
        <v>139</v>
      </c>
      <c r="Q67" s="27">
        <f t="shared" si="13"/>
        <v>767</v>
      </c>
      <c r="R67" s="27"/>
      <c r="S67" s="28">
        <v>164</v>
      </c>
      <c r="T67" s="28">
        <v>151</v>
      </c>
      <c r="U67" s="28">
        <v>148</v>
      </c>
      <c r="V67" s="27">
        <f t="shared" si="15"/>
        <v>1230</v>
      </c>
      <c r="W67" s="27"/>
      <c r="X67" s="16"/>
      <c r="Y67" s="16"/>
      <c r="Z67" s="16"/>
      <c r="AA67" s="16"/>
    </row>
    <row r="68" spans="1:27" x14ac:dyDescent="0.3">
      <c r="A68" s="29" t="s">
        <v>847</v>
      </c>
      <c r="B68" s="9">
        <v>25</v>
      </c>
      <c r="C68" s="9" t="s">
        <v>29</v>
      </c>
      <c r="D68" s="602"/>
      <c r="E68" s="39">
        <v>35</v>
      </c>
      <c r="F68" s="21">
        <f t="shared" si="9"/>
        <v>1615</v>
      </c>
      <c r="G68" s="21">
        <f t="shared" si="10"/>
        <v>8</v>
      </c>
      <c r="H68" s="23">
        <f t="shared" si="14"/>
        <v>201.875</v>
      </c>
      <c r="I68" s="143">
        <f t="shared" si="11"/>
        <v>269</v>
      </c>
      <c r="J68" s="143">
        <f t="shared" si="12"/>
        <v>640</v>
      </c>
      <c r="K68" s="607"/>
      <c r="L68" s="300">
        <v>245</v>
      </c>
      <c r="M68" s="300">
        <v>181</v>
      </c>
      <c r="N68" s="300">
        <v>214</v>
      </c>
      <c r="O68" s="300">
        <v>269</v>
      </c>
      <c r="P68" s="300">
        <v>169</v>
      </c>
      <c r="Q68" s="31">
        <f t="shared" si="13"/>
        <v>1078</v>
      </c>
      <c r="R68" s="31">
        <f>Q67+Q68+(K67*5)</f>
        <v>2165</v>
      </c>
      <c r="S68" s="32">
        <v>145</v>
      </c>
      <c r="T68" s="32">
        <v>214</v>
      </c>
      <c r="U68" s="32">
        <v>178</v>
      </c>
      <c r="V68" s="27">
        <f t="shared" si="15"/>
        <v>1615</v>
      </c>
      <c r="W68" s="31">
        <f>V67+V68+(K67*8)</f>
        <v>3357</v>
      </c>
      <c r="X68" s="16"/>
      <c r="Y68" s="16"/>
      <c r="Z68" s="16"/>
      <c r="AA68" s="16"/>
    </row>
    <row r="69" spans="1:27" x14ac:dyDescent="0.3">
      <c r="A69" s="25" t="s">
        <v>848</v>
      </c>
      <c r="B69" s="9">
        <v>25</v>
      </c>
      <c r="C69" s="9" t="s">
        <v>29</v>
      </c>
      <c r="D69" s="592">
        <v>8</v>
      </c>
      <c r="E69" s="34"/>
      <c r="F69" s="21">
        <f t="shared" si="9"/>
        <v>1746</v>
      </c>
      <c r="G69" s="21">
        <f t="shared" si="10"/>
        <v>8</v>
      </c>
      <c r="H69" s="23">
        <f t="shared" si="14"/>
        <v>218.25</v>
      </c>
      <c r="I69" s="143">
        <f t="shared" si="11"/>
        <v>257</v>
      </c>
      <c r="J69" s="143">
        <f t="shared" si="12"/>
        <v>659</v>
      </c>
      <c r="K69" s="595">
        <v>2</v>
      </c>
      <c r="L69" s="28">
        <v>257</v>
      </c>
      <c r="M69" s="28">
        <v>166</v>
      </c>
      <c r="N69" s="28">
        <v>234</v>
      </c>
      <c r="O69" s="28">
        <v>211</v>
      </c>
      <c r="P69" s="28">
        <v>219</v>
      </c>
      <c r="Q69" s="27">
        <f t="shared" si="13"/>
        <v>1087</v>
      </c>
      <c r="R69" s="27"/>
      <c r="S69" s="28">
        <v>220</v>
      </c>
      <c r="T69" s="28">
        <v>209</v>
      </c>
      <c r="U69" s="28">
        <v>230</v>
      </c>
      <c r="V69" s="27">
        <f t="shared" si="15"/>
        <v>1746</v>
      </c>
      <c r="W69" s="27"/>
      <c r="X69" s="16"/>
      <c r="Y69" s="16"/>
      <c r="Z69" s="16"/>
      <c r="AA69" s="16"/>
    </row>
    <row r="70" spans="1:27" x14ac:dyDescent="0.3">
      <c r="A70" s="36" t="s">
        <v>112</v>
      </c>
      <c r="B70" s="9">
        <v>25</v>
      </c>
      <c r="C70" s="9" t="s">
        <v>29</v>
      </c>
      <c r="D70" s="602"/>
      <c r="E70" s="37"/>
      <c r="F70" s="21">
        <f t="shared" si="9"/>
        <v>1594</v>
      </c>
      <c r="G70" s="21">
        <f t="shared" si="10"/>
        <v>8</v>
      </c>
      <c r="H70" s="23">
        <f t="shared" si="14"/>
        <v>199.25</v>
      </c>
      <c r="I70" s="143">
        <f t="shared" si="11"/>
        <v>228</v>
      </c>
      <c r="J70" s="143">
        <f t="shared" si="12"/>
        <v>613</v>
      </c>
      <c r="K70" s="607"/>
      <c r="L70" s="506">
        <v>216</v>
      </c>
      <c r="M70" s="506">
        <v>214</v>
      </c>
      <c r="N70" s="506">
        <v>161</v>
      </c>
      <c r="O70" s="506">
        <v>162</v>
      </c>
      <c r="P70" s="506">
        <v>228</v>
      </c>
      <c r="Q70" s="21">
        <f t="shared" si="13"/>
        <v>981</v>
      </c>
      <c r="R70" s="31">
        <f>Q69+Q70+(K69*5)</f>
        <v>2078</v>
      </c>
      <c r="S70" s="506">
        <v>176</v>
      </c>
      <c r="T70" s="506">
        <v>226</v>
      </c>
      <c r="U70" s="506">
        <v>211</v>
      </c>
      <c r="V70" s="27">
        <f t="shared" si="15"/>
        <v>1594</v>
      </c>
      <c r="W70" s="31">
        <f>V69+V70+(K69*8)</f>
        <v>3356</v>
      </c>
      <c r="X70" s="16"/>
      <c r="Y70" s="16"/>
      <c r="Z70" s="16"/>
      <c r="AA70" s="16"/>
    </row>
    <row r="71" spans="1:27" x14ac:dyDescent="0.3">
      <c r="A71" s="25" t="s">
        <v>535</v>
      </c>
      <c r="B71" s="9">
        <v>25</v>
      </c>
      <c r="C71" s="9" t="s">
        <v>29</v>
      </c>
      <c r="D71" s="592">
        <v>9</v>
      </c>
      <c r="E71" s="34"/>
      <c r="F71" s="21">
        <f t="shared" si="9"/>
        <v>1560</v>
      </c>
      <c r="G71" s="21">
        <f t="shared" si="10"/>
        <v>8</v>
      </c>
      <c r="H71" s="23">
        <f t="shared" si="14"/>
        <v>195</v>
      </c>
      <c r="I71" s="143">
        <f t="shared" si="11"/>
        <v>257</v>
      </c>
      <c r="J71" s="143">
        <f t="shared" si="12"/>
        <v>628</v>
      </c>
      <c r="K71" s="595">
        <v>35</v>
      </c>
      <c r="L71" s="28">
        <v>204</v>
      </c>
      <c r="M71" s="28">
        <v>177</v>
      </c>
      <c r="N71" s="28">
        <v>146</v>
      </c>
      <c r="O71" s="28">
        <v>192</v>
      </c>
      <c r="P71" s="28">
        <v>213</v>
      </c>
      <c r="Q71" s="27">
        <f t="shared" si="13"/>
        <v>932</v>
      </c>
      <c r="R71" s="27"/>
      <c r="S71" s="28">
        <v>257</v>
      </c>
      <c r="T71" s="28">
        <v>175</v>
      </c>
      <c r="U71" s="28">
        <v>196</v>
      </c>
      <c r="V71" s="27">
        <f t="shared" si="15"/>
        <v>1560</v>
      </c>
      <c r="W71" s="27"/>
      <c r="X71" s="16"/>
      <c r="Y71" s="16"/>
      <c r="Z71" s="16"/>
      <c r="AA71" s="16"/>
    </row>
    <row r="72" spans="1:27" x14ac:dyDescent="0.3">
      <c r="A72" s="36" t="s">
        <v>427</v>
      </c>
      <c r="B72" s="9">
        <v>25</v>
      </c>
      <c r="C72" s="9" t="s">
        <v>29</v>
      </c>
      <c r="D72" s="602"/>
      <c r="E72" s="37"/>
      <c r="F72" s="21">
        <f t="shared" si="9"/>
        <v>1516</v>
      </c>
      <c r="G72" s="21">
        <f t="shared" si="10"/>
        <v>8</v>
      </c>
      <c r="H72" s="23">
        <f t="shared" si="14"/>
        <v>189.5</v>
      </c>
      <c r="I72" s="143">
        <f t="shared" si="11"/>
        <v>246</v>
      </c>
      <c r="J72" s="143">
        <f t="shared" si="12"/>
        <v>602</v>
      </c>
      <c r="K72" s="607"/>
      <c r="L72" s="506">
        <v>183</v>
      </c>
      <c r="M72" s="506">
        <v>173</v>
      </c>
      <c r="N72" s="506">
        <v>246</v>
      </c>
      <c r="O72" s="506">
        <v>179</v>
      </c>
      <c r="P72" s="506">
        <v>184</v>
      </c>
      <c r="Q72" s="21">
        <f t="shared" si="13"/>
        <v>965</v>
      </c>
      <c r="R72" s="31">
        <f>Q71+Q72+(K71*5)</f>
        <v>2072</v>
      </c>
      <c r="S72" s="506">
        <v>203</v>
      </c>
      <c r="T72" s="506">
        <v>181</v>
      </c>
      <c r="U72" s="506">
        <v>167</v>
      </c>
      <c r="V72" s="27">
        <f t="shared" si="15"/>
        <v>1516</v>
      </c>
      <c r="W72" s="31">
        <f>V71+V72+(K71*8)</f>
        <v>3356</v>
      </c>
      <c r="X72" s="16"/>
      <c r="Y72" s="16"/>
      <c r="Z72" s="16"/>
      <c r="AA72" s="16"/>
    </row>
    <row r="73" spans="1:27" x14ac:dyDescent="0.3">
      <c r="A73" s="25" t="s">
        <v>151</v>
      </c>
      <c r="B73" s="9">
        <v>25</v>
      </c>
      <c r="C73" s="9" t="s">
        <v>29</v>
      </c>
      <c r="D73" s="592">
        <v>10</v>
      </c>
      <c r="E73" s="34"/>
      <c r="F73" s="21">
        <f t="shared" si="9"/>
        <v>1316</v>
      </c>
      <c r="G73" s="21">
        <f t="shared" si="10"/>
        <v>8</v>
      </c>
      <c r="H73" s="23">
        <f t="shared" si="14"/>
        <v>164.5</v>
      </c>
      <c r="I73" s="143">
        <f t="shared" si="11"/>
        <v>223</v>
      </c>
      <c r="J73" s="143">
        <f t="shared" si="12"/>
        <v>503</v>
      </c>
      <c r="K73" s="595">
        <v>54</v>
      </c>
      <c r="L73" s="26">
        <v>144</v>
      </c>
      <c r="M73" s="26">
        <v>190</v>
      </c>
      <c r="N73" s="26">
        <v>169</v>
      </c>
      <c r="O73" s="26">
        <v>148</v>
      </c>
      <c r="P73" s="26">
        <v>184</v>
      </c>
      <c r="Q73" s="27">
        <f t="shared" si="13"/>
        <v>835</v>
      </c>
      <c r="R73" s="27"/>
      <c r="S73" s="28">
        <v>99</v>
      </c>
      <c r="T73" s="28">
        <v>223</v>
      </c>
      <c r="U73" s="28">
        <v>159</v>
      </c>
      <c r="V73" s="27">
        <f t="shared" si="15"/>
        <v>1316</v>
      </c>
      <c r="W73" s="27"/>
      <c r="X73" s="16"/>
      <c r="Y73" s="16"/>
      <c r="Z73" s="16"/>
      <c r="AA73" s="16"/>
    </row>
    <row r="74" spans="1:27" x14ac:dyDescent="0.3">
      <c r="A74" s="36" t="s">
        <v>170</v>
      </c>
      <c r="B74" s="9">
        <v>25</v>
      </c>
      <c r="C74" s="9" t="s">
        <v>29</v>
      </c>
      <c r="D74" s="602"/>
      <c r="E74" s="37"/>
      <c r="F74" s="21">
        <f t="shared" si="9"/>
        <v>1601</v>
      </c>
      <c r="G74" s="21">
        <f t="shared" si="10"/>
        <v>8</v>
      </c>
      <c r="H74" s="23">
        <f t="shared" si="14"/>
        <v>200.125</v>
      </c>
      <c r="I74" s="143">
        <f t="shared" si="11"/>
        <v>247</v>
      </c>
      <c r="J74" s="143">
        <f t="shared" si="12"/>
        <v>638</v>
      </c>
      <c r="K74" s="607"/>
      <c r="L74" s="506">
        <v>201</v>
      </c>
      <c r="M74" s="506">
        <v>247</v>
      </c>
      <c r="N74" s="506">
        <v>190</v>
      </c>
      <c r="O74" s="506">
        <v>199</v>
      </c>
      <c r="P74" s="506">
        <v>210</v>
      </c>
      <c r="Q74" s="21">
        <f t="shared" si="13"/>
        <v>1047</v>
      </c>
      <c r="R74" s="31">
        <f>Q73+Q74+(K73*5)</f>
        <v>2152</v>
      </c>
      <c r="S74" s="506">
        <v>207</v>
      </c>
      <c r="T74" s="506">
        <v>190</v>
      </c>
      <c r="U74" s="506">
        <v>157</v>
      </c>
      <c r="V74" s="27">
        <f t="shared" si="15"/>
        <v>1601</v>
      </c>
      <c r="W74" s="21">
        <f>V73+V74+(K73*8)</f>
        <v>3349</v>
      </c>
      <c r="X74" s="16"/>
      <c r="Y74" s="16"/>
      <c r="Z74" s="16"/>
      <c r="AA74" s="16"/>
    </row>
    <row r="75" spans="1:27" x14ac:dyDescent="0.3">
      <c r="A75" s="25" t="s">
        <v>325</v>
      </c>
      <c r="B75" s="9">
        <v>25</v>
      </c>
      <c r="C75" s="9" t="s">
        <v>29</v>
      </c>
      <c r="D75" s="592">
        <v>11</v>
      </c>
      <c r="E75" s="34"/>
      <c r="F75" s="21">
        <f t="shared" si="9"/>
        <v>1242</v>
      </c>
      <c r="G75" s="21">
        <f t="shared" si="10"/>
        <v>8</v>
      </c>
      <c r="H75" s="23">
        <f t="shared" si="14"/>
        <v>155.25</v>
      </c>
      <c r="I75" s="143">
        <f t="shared" si="11"/>
        <v>211</v>
      </c>
      <c r="J75" s="143">
        <f t="shared" si="12"/>
        <v>498</v>
      </c>
      <c r="K75" s="595">
        <v>90</v>
      </c>
      <c r="L75" s="26">
        <v>147</v>
      </c>
      <c r="M75" s="26">
        <v>187</v>
      </c>
      <c r="N75" s="26">
        <v>164</v>
      </c>
      <c r="O75" s="26">
        <v>211</v>
      </c>
      <c r="P75" s="26">
        <v>137</v>
      </c>
      <c r="Q75" s="27">
        <f t="shared" si="13"/>
        <v>846</v>
      </c>
      <c r="R75" s="27"/>
      <c r="S75" s="28">
        <v>129</v>
      </c>
      <c r="T75" s="28">
        <v>133</v>
      </c>
      <c r="U75" s="28">
        <v>134</v>
      </c>
      <c r="V75" s="27">
        <f t="shared" si="15"/>
        <v>1242</v>
      </c>
      <c r="W75" s="27"/>
      <c r="X75" s="16"/>
      <c r="Y75" s="16"/>
      <c r="Z75" s="16"/>
      <c r="AA75" s="16"/>
    </row>
    <row r="76" spans="1:27" x14ac:dyDescent="0.3">
      <c r="A76" s="36" t="s">
        <v>849</v>
      </c>
      <c r="B76" s="9">
        <v>25</v>
      </c>
      <c r="C76" s="9" t="s">
        <v>29</v>
      </c>
      <c r="D76" s="602"/>
      <c r="E76" s="37"/>
      <c r="F76" s="21">
        <f t="shared" si="9"/>
        <v>1342</v>
      </c>
      <c r="G76" s="21">
        <f t="shared" si="10"/>
        <v>8</v>
      </c>
      <c r="H76" s="23">
        <f t="shared" si="14"/>
        <v>167.75</v>
      </c>
      <c r="I76" s="143">
        <f t="shared" si="11"/>
        <v>203</v>
      </c>
      <c r="J76" s="143">
        <f t="shared" si="12"/>
        <v>530</v>
      </c>
      <c r="K76" s="607"/>
      <c r="L76" s="506">
        <v>138</v>
      </c>
      <c r="M76" s="506">
        <v>203</v>
      </c>
      <c r="N76" s="506">
        <v>122</v>
      </c>
      <c r="O76" s="506">
        <v>160</v>
      </c>
      <c r="P76" s="506">
        <v>189</v>
      </c>
      <c r="Q76" s="21">
        <f t="shared" si="13"/>
        <v>812</v>
      </c>
      <c r="R76" s="31">
        <f>Q75+Q76+(K75*5)</f>
        <v>2108</v>
      </c>
      <c r="S76" s="506">
        <v>165</v>
      </c>
      <c r="T76" s="506">
        <v>186</v>
      </c>
      <c r="U76" s="506">
        <v>179</v>
      </c>
      <c r="V76" s="27">
        <f t="shared" si="15"/>
        <v>1342</v>
      </c>
      <c r="W76" s="21">
        <f>V75+V76+(K75*8)</f>
        <v>3304</v>
      </c>
      <c r="X76" s="16"/>
      <c r="Y76" s="16"/>
      <c r="Z76" s="16"/>
      <c r="AA76" s="16"/>
    </row>
    <row r="77" spans="1:27" x14ac:dyDescent="0.3">
      <c r="A77" s="25" t="s">
        <v>115</v>
      </c>
      <c r="B77" s="9">
        <v>25</v>
      </c>
      <c r="C77" s="9" t="s">
        <v>29</v>
      </c>
      <c r="D77" s="592">
        <v>12</v>
      </c>
      <c r="E77" s="34"/>
      <c r="F77" s="21">
        <f t="shared" si="9"/>
        <v>1551</v>
      </c>
      <c r="G77" s="21">
        <f t="shared" si="10"/>
        <v>8</v>
      </c>
      <c r="H77" s="23">
        <f t="shared" si="14"/>
        <v>193.875</v>
      </c>
      <c r="I77" s="143">
        <f t="shared" si="11"/>
        <v>217</v>
      </c>
      <c r="J77" s="143">
        <f t="shared" si="12"/>
        <v>595</v>
      </c>
      <c r="K77" s="595">
        <v>9</v>
      </c>
      <c r="L77" s="26">
        <v>182</v>
      </c>
      <c r="M77" s="26">
        <v>190</v>
      </c>
      <c r="N77" s="26">
        <v>204</v>
      </c>
      <c r="O77" s="26">
        <v>211</v>
      </c>
      <c r="P77" s="26">
        <v>169</v>
      </c>
      <c r="Q77" s="27">
        <f t="shared" si="13"/>
        <v>956</v>
      </c>
      <c r="R77" s="27"/>
      <c r="S77" s="28">
        <v>217</v>
      </c>
      <c r="T77" s="28">
        <v>194</v>
      </c>
      <c r="U77" s="28">
        <v>184</v>
      </c>
      <c r="V77" s="27">
        <f t="shared" si="15"/>
        <v>1551</v>
      </c>
      <c r="W77" s="27"/>
      <c r="X77" s="16"/>
      <c r="Y77" s="16"/>
      <c r="Z77" s="16"/>
      <c r="AA77" s="16"/>
    </row>
    <row r="78" spans="1:27" x14ac:dyDescent="0.3">
      <c r="A78" s="36" t="s">
        <v>246</v>
      </c>
      <c r="B78" s="9">
        <v>25</v>
      </c>
      <c r="C78" s="9" t="s">
        <v>29</v>
      </c>
      <c r="D78" s="593"/>
      <c r="E78" s="37"/>
      <c r="F78" s="21">
        <f t="shared" si="9"/>
        <v>1654</v>
      </c>
      <c r="G78" s="21">
        <f t="shared" si="10"/>
        <v>8</v>
      </c>
      <c r="H78" s="23">
        <f t="shared" si="14"/>
        <v>206.75</v>
      </c>
      <c r="I78" s="143">
        <f t="shared" si="11"/>
        <v>278</v>
      </c>
      <c r="J78" s="143">
        <f t="shared" si="12"/>
        <v>664</v>
      </c>
      <c r="K78" s="607"/>
      <c r="L78" s="506">
        <v>199</v>
      </c>
      <c r="M78" s="506">
        <v>187</v>
      </c>
      <c r="N78" s="506">
        <v>278</v>
      </c>
      <c r="O78" s="506">
        <v>201</v>
      </c>
      <c r="P78" s="506">
        <v>215</v>
      </c>
      <c r="Q78" s="21">
        <f>SUM(L78:P78)</f>
        <v>1080</v>
      </c>
      <c r="R78" s="31">
        <f>Q77+Q78+(K77*5)</f>
        <v>2081</v>
      </c>
      <c r="S78" s="506">
        <v>192</v>
      </c>
      <c r="T78" s="506">
        <v>210</v>
      </c>
      <c r="U78" s="506">
        <v>172</v>
      </c>
      <c r="V78" s="27">
        <f t="shared" si="15"/>
        <v>1654</v>
      </c>
      <c r="W78" s="21">
        <f>V77+V78+(K77*8)</f>
        <v>3277</v>
      </c>
      <c r="X78" s="16"/>
      <c r="Y78" s="16"/>
      <c r="Z78" s="16"/>
      <c r="AA78" s="16"/>
    </row>
    <row r="79" spans="1:27" x14ac:dyDescent="0.3">
      <c r="A79" s="25" t="s">
        <v>850</v>
      </c>
      <c r="B79" s="9">
        <v>25</v>
      </c>
      <c r="C79" s="9" t="s">
        <v>29</v>
      </c>
      <c r="D79" s="592">
        <v>13</v>
      </c>
      <c r="E79" s="34"/>
      <c r="F79" s="21">
        <f t="shared" si="9"/>
        <v>1534</v>
      </c>
      <c r="G79" s="21">
        <f t="shared" si="10"/>
        <v>8</v>
      </c>
      <c r="H79" s="23">
        <f t="shared" si="14"/>
        <v>191.75</v>
      </c>
      <c r="I79" s="143">
        <f t="shared" si="11"/>
        <v>215</v>
      </c>
      <c r="J79" s="143">
        <f t="shared" si="12"/>
        <v>602</v>
      </c>
      <c r="K79" s="595">
        <v>12</v>
      </c>
      <c r="L79" s="28">
        <v>190</v>
      </c>
      <c r="M79" s="28">
        <v>197</v>
      </c>
      <c r="N79" s="28">
        <v>215</v>
      </c>
      <c r="O79" s="28">
        <v>206</v>
      </c>
      <c r="P79" s="28">
        <v>202</v>
      </c>
      <c r="Q79" s="27">
        <f>SUM(L79:P79)</f>
        <v>1010</v>
      </c>
      <c r="R79" s="27"/>
      <c r="S79" s="28">
        <v>199</v>
      </c>
      <c r="T79" s="28">
        <v>183</v>
      </c>
      <c r="U79" s="28">
        <v>142</v>
      </c>
      <c r="V79" s="27">
        <f t="shared" ref="V79:V90" si="16">SUM(Q79:U79)-R79</f>
        <v>1534</v>
      </c>
      <c r="W79" s="27"/>
      <c r="X79" s="16"/>
      <c r="Y79" s="16"/>
      <c r="Z79" s="16"/>
      <c r="AA79" s="16"/>
    </row>
    <row r="80" spans="1:27" x14ac:dyDescent="0.3">
      <c r="A80" s="29" t="s">
        <v>719</v>
      </c>
      <c r="B80" s="9">
        <v>25</v>
      </c>
      <c r="C80" s="9" t="s">
        <v>29</v>
      </c>
      <c r="D80" s="602"/>
      <c r="E80" s="33"/>
      <c r="F80" s="21">
        <f t="shared" si="9"/>
        <v>1646</v>
      </c>
      <c r="G80" s="21">
        <f t="shared" si="10"/>
        <v>8</v>
      </c>
      <c r="H80" s="23">
        <f t="shared" si="14"/>
        <v>205.75</v>
      </c>
      <c r="I80" s="143">
        <f t="shared" si="11"/>
        <v>250</v>
      </c>
      <c r="J80" s="143">
        <f t="shared" si="12"/>
        <v>622</v>
      </c>
      <c r="K80" s="607"/>
      <c r="L80" s="32">
        <v>192</v>
      </c>
      <c r="M80" s="32">
        <v>180</v>
      </c>
      <c r="N80" s="32">
        <v>250</v>
      </c>
      <c r="O80" s="32">
        <v>248</v>
      </c>
      <c r="P80" s="32">
        <v>238</v>
      </c>
      <c r="Q80" s="31">
        <f t="shared" si="13"/>
        <v>1108</v>
      </c>
      <c r="R80" s="31">
        <f>Q79+Q80+(K79*5)</f>
        <v>2178</v>
      </c>
      <c r="S80" s="506">
        <v>219</v>
      </c>
      <c r="T80" s="506">
        <v>158</v>
      </c>
      <c r="U80" s="506">
        <v>161</v>
      </c>
      <c r="V80" s="27">
        <f t="shared" si="16"/>
        <v>1646</v>
      </c>
      <c r="W80" s="21">
        <f>V79+V80+(K79*8)</f>
        <v>3276</v>
      </c>
      <c r="X80" s="16"/>
      <c r="Y80" s="16"/>
      <c r="Z80" s="16"/>
      <c r="AA80" s="16"/>
    </row>
    <row r="81" spans="1:27" x14ac:dyDescent="0.3">
      <c r="A81" s="25" t="s">
        <v>534</v>
      </c>
      <c r="B81" s="9">
        <v>25</v>
      </c>
      <c r="C81" s="9" t="s">
        <v>29</v>
      </c>
      <c r="D81" s="592">
        <v>14</v>
      </c>
      <c r="E81" s="34"/>
      <c r="F81" s="21">
        <f t="shared" si="9"/>
        <v>1336</v>
      </c>
      <c r="G81" s="21">
        <f t="shared" si="10"/>
        <v>8</v>
      </c>
      <c r="H81" s="23">
        <f t="shared" si="14"/>
        <v>167</v>
      </c>
      <c r="I81" s="143">
        <f t="shared" si="11"/>
        <v>202</v>
      </c>
      <c r="J81" s="143">
        <f t="shared" si="12"/>
        <v>492</v>
      </c>
      <c r="K81" s="595">
        <v>40</v>
      </c>
      <c r="L81" s="28">
        <v>162</v>
      </c>
      <c r="M81" s="28">
        <v>162</v>
      </c>
      <c r="N81" s="28">
        <v>149</v>
      </c>
      <c r="O81" s="28">
        <v>202</v>
      </c>
      <c r="P81" s="28">
        <v>169</v>
      </c>
      <c r="Q81" s="27">
        <f t="shared" si="13"/>
        <v>844</v>
      </c>
      <c r="R81" s="27"/>
      <c r="S81" s="28">
        <v>157</v>
      </c>
      <c r="T81" s="28">
        <v>164</v>
      </c>
      <c r="U81" s="28">
        <v>171</v>
      </c>
      <c r="V81" s="27">
        <f t="shared" si="16"/>
        <v>1336</v>
      </c>
      <c r="W81" s="27"/>
      <c r="X81" s="16"/>
      <c r="Y81" s="16"/>
      <c r="Z81" s="16"/>
      <c r="AA81" s="16"/>
    </row>
    <row r="82" spans="1:27" x14ac:dyDescent="0.3">
      <c r="A82" s="29" t="s">
        <v>113</v>
      </c>
      <c r="B82" s="9">
        <v>25</v>
      </c>
      <c r="C82" s="9" t="s">
        <v>29</v>
      </c>
      <c r="D82" s="602"/>
      <c r="E82" s="33"/>
      <c r="F82" s="21">
        <f t="shared" si="9"/>
        <v>1612</v>
      </c>
      <c r="G82" s="21">
        <f t="shared" si="10"/>
        <v>8</v>
      </c>
      <c r="H82" s="23">
        <f t="shared" si="14"/>
        <v>201.5</v>
      </c>
      <c r="I82" s="143">
        <f t="shared" si="11"/>
        <v>245</v>
      </c>
      <c r="J82" s="143">
        <f t="shared" si="12"/>
        <v>637</v>
      </c>
      <c r="K82" s="607"/>
      <c r="L82" s="32">
        <v>168</v>
      </c>
      <c r="M82" s="32">
        <v>224</v>
      </c>
      <c r="N82" s="32">
        <v>245</v>
      </c>
      <c r="O82" s="32">
        <v>236</v>
      </c>
      <c r="P82" s="32">
        <v>170</v>
      </c>
      <c r="Q82" s="31">
        <f t="shared" si="13"/>
        <v>1043</v>
      </c>
      <c r="R82" s="31">
        <f>Q81+Q82+(K81*5)</f>
        <v>2087</v>
      </c>
      <c r="S82" s="506">
        <v>201</v>
      </c>
      <c r="T82" s="506">
        <v>214</v>
      </c>
      <c r="U82" s="506">
        <v>154</v>
      </c>
      <c r="V82" s="27">
        <f t="shared" si="16"/>
        <v>1612</v>
      </c>
      <c r="W82" s="21">
        <f>V81+V82+(K81*8)</f>
        <v>3268</v>
      </c>
      <c r="X82" s="16"/>
      <c r="Y82" s="16"/>
      <c r="Z82" s="16"/>
      <c r="AA82" s="16"/>
    </row>
    <row r="83" spans="1:27" x14ac:dyDescent="0.3">
      <c r="A83" s="25" t="s">
        <v>396</v>
      </c>
      <c r="B83" s="9">
        <v>25</v>
      </c>
      <c r="C83" s="9" t="s">
        <v>29</v>
      </c>
      <c r="D83" s="592">
        <v>15</v>
      </c>
      <c r="E83" s="34"/>
      <c r="F83" s="21">
        <f t="shared" si="9"/>
        <v>1481</v>
      </c>
      <c r="G83" s="21">
        <f t="shared" si="10"/>
        <v>8</v>
      </c>
      <c r="H83" s="23">
        <f t="shared" si="14"/>
        <v>185.125</v>
      </c>
      <c r="I83" s="143">
        <f t="shared" si="11"/>
        <v>230</v>
      </c>
      <c r="J83" s="143">
        <f t="shared" si="12"/>
        <v>546</v>
      </c>
      <c r="K83" s="595">
        <v>18</v>
      </c>
      <c r="L83" s="28">
        <v>169</v>
      </c>
      <c r="M83" s="28">
        <v>169</v>
      </c>
      <c r="N83" s="28">
        <v>198</v>
      </c>
      <c r="O83" s="28">
        <v>230</v>
      </c>
      <c r="P83" s="28">
        <v>169</v>
      </c>
      <c r="Q83" s="27">
        <f t="shared" si="13"/>
        <v>935</v>
      </c>
      <c r="R83" s="27"/>
      <c r="S83" s="28">
        <v>168</v>
      </c>
      <c r="T83" s="28">
        <v>157</v>
      </c>
      <c r="U83" s="28">
        <v>221</v>
      </c>
      <c r="V83" s="27">
        <f t="shared" si="16"/>
        <v>1481</v>
      </c>
      <c r="W83" s="27"/>
      <c r="X83" s="16"/>
      <c r="Y83" s="16"/>
      <c r="Z83" s="16"/>
      <c r="AA83" s="16"/>
    </row>
    <row r="84" spans="1:27" x14ac:dyDescent="0.3">
      <c r="A84" s="29" t="s">
        <v>210</v>
      </c>
      <c r="B84" s="9">
        <v>25</v>
      </c>
      <c r="C84" s="9" t="s">
        <v>29</v>
      </c>
      <c r="D84" s="602"/>
      <c r="E84" s="33"/>
      <c r="F84" s="21">
        <f t="shared" si="9"/>
        <v>1632</v>
      </c>
      <c r="G84" s="21">
        <f t="shared" si="10"/>
        <v>8</v>
      </c>
      <c r="H84" s="23">
        <f t="shared" si="14"/>
        <v>204</v>
      </c>
      <c r="I84" s="143">
        <f t="shared" si="11"/>
        <v>227</v>
      </c>
      <c r="J84" s="143">
        <f t="shared" si="12"/>
        <v>597</v>
      </c>
      <c r="K84" s="607"/>
      <c r="L84" s="32">
        <v>190</v>
      </c>
      <c r="M84" s="32">
        <v>200</v>
      </c>
      <c r="N84" s="32">
        <v>205</v>
      </c>
      <c r="O84" s="32">
        <v>227</v>
      </c>
      <c r="P84" s="32">
        <v>213</v>
      </c>
      <c r="Q84" s="31">
        <f t="shared" si="13"/>
        <v>1035</v>
      </c>
      <c r="R84" s="31">
        <f>Q83+Q84+(K83*5)</f>
        <v>2060</v>
      </c>
      <c r="S84" s="506">
        <v>200</v>
      </c>
      <c r="T84" s="506">
        <v>189</v>
      </c>
      <c r="U84" s="506">
        <v>208</v>
      </c>
      <c r="V84" s="27">
        <f t="shared" si="16"/>
        <v>1632</v>
      </c>
      <c r="W84" s="21">
        <f>V83+V84+(K83*8)</f>
        <v>3257</v>
      </c>
      <c r="X84" s="16"/>
      <c r="Y84" s="16"/>
      <c r="Z84" s="16"/>
      <c r="AA84" s="16"/>
    </row>
    <row r="85" spans="1:27" x14ac:dyDescent="0.3">
      <c r="A85" s="25" t="s">
        <v>571</v>
      </c>
      <c r="B85" s="9">
        <v>25</v>
      </c>
      <c r="C85" s="9" t="s">
        <v>29</v>
      </c>
      <c r="D85" s="592">
        <v>16</v>
      </c>
      <c r="E85" s="34"/>
      <c r="F85" s="21">
        <f t="shared" si="9"/>
        <v>1276</v>
      </c>
      <c r="G85" s="21">
        <f t="shared" si="10"/>
        <v>8</v>
      </c>
      <c r="H85" s="23">
        <f t="shared" si="14"/>
        <v>159.5</v>
      </c>
      <c r="I85" s="143">
        <f t="shared" si="11"/>
        <v>189</v>
      </c>
      <c r="J85" s="143">
        <f t="shared" si="12"/>
        <v>493</v>
      </c>
      <c r="K85" s="595">
        <v>30</v>
      </c>
      <c r="L85" s="28">
        <v>149</v>
      </c>
      <c r="M85" s="28">
        <v>155</v>
      </c>
      <c r="N85" s="28">
        <v>189</v>
      </c>
      <c r="O85" s="28">
        <v>173</v>
      </c>
      <c r="P85" s="28">
        <v>186</v>
      </c>
      <c r="Q85" s="27">
        <f t="shared" si="13"/>
        <v>852</v>
      </c>
      <c r="R85" s="27"/>
      <c r="S85" s="28">
        <v>124</v>
      </c>
      <c r="T85" s="28">
        <v>158</v>
      </c>
      <c r="U85" s="28">
        <v>142</v>
      </c>
      <c r="V85" s="27">
        <f t="shared" si="16"/>
        <v>1276</v>
      </c>
      <c r="W85" s="27"/>
      <c r="X85" s="16"/>
      <c r="Y85" s="16"/>
      <c r="Z85" s="16"/>
      <c r="AA85" s="16"/>
    </row>
    <row r="86" spans="1:27" x14ac:dyDescent="0.3">
      <c r="A86" s="29" t="s">
        <v>498</v>
      </c>
      <c r="B86" s="9">
        <v>25</v>
      </c>
      <c r="C86" s="9" t="s">
        <v>29</v>
      </c>
      <c r="D86" s="602"/>
      <c r="E86" s="33"/>
      <c r="F86" s="21">
        <f t="shared" si="9"/>
        <v>1725</v>
      </c>
      <c r="G86" s="21">
        <f t="shared" si="10"/>
        <v>8</v>
      </c>
      <c r="H86" s="23">
        <f t="shared" si="14"/>
        <v>215.625</v>
      </c>
      <c r="I86" s="143">
        <f t="shared" si="11"/>
        <v>247</v>
      </c>
      <c r="J86" s="143">
        <f t="shared" si="12"/>
        <v>668</v>
      </c>
      <c r="K86" s="607"/>
      <c r="L86" s="32">
        <v>247</v>
      </c>
      <c r="M86" s="32">
        <v>207</v>
      </c>
      <c r="N86" s="32">
        <v>214</v>
      </c>
      <c r="O86" s="32">
        <v>221</v>
      </c>
      <c r="P86" s="32">
        <v>205</v>
      </c>
      <c r="Q86" s="31">
        <f t="shared" si="13"/>
        <v>1094</v>
      </c>
      <c r="R86" s="31">
        <f>Q85+Q86+(K85*5)</f>
        <v>2096</v>
      </c>
      <c r="S86" s="506">
        <v>201</v>
      </c>
      <c r="T86" s="506">
        <v>215</v>
      </c>
      <c r="U86" s="506">
        <v>215</v>
      </c>
      <c r="V86" s="27">
        <f t="shared" si="16"/>
        <v>1725</v>
      </c>
      <c r="W86" s="21">
        <f>V85+V86+(K85*8)</f>
        <v>3241</v>
      </c>
      <c r="X86" s="16"/>
      <c r="Y86" s="16"/>
      <c r="Z86" s="16"/>
      <c r="AA86" s="16"/>
    </row>
    <row r="87" spans="1:27" x14ac:dyDescent="0.3">
      <c r="A87" s="25" t="s">
        <v>773</v>
      </c>
      <c r="B87" s="9">
        <v>25</v>
      </c>
      <c r="C87" s="9" t="s">
        <v>29</v>
      </c>
      <c r="D87" s="592">
        <v>17</v>
      </c>
      <c r="E87" s="34"/>
      <c r="F87" s="21">
        <f t="shared" si="9"/>
        <v>1355</v>
      </c>
      <c r="G87" s="21">
        <f t="shared" si="10"/>
        <v>8</v>
      </c>
      <c r="H87" s="23">
        <f t="shared" si="14"/>
        <v>169.375</v>
      </c>
      <c r="I87" s="143">
        <f t="shared" si="11"/>
        <v>219</v>
      </c>
      <c r="J87" s="143">
        <f t="shared" si="12"/>
        <v>584</v>
      </c>
      <c r="K87" s="595">
        <v>32</v>
      </c>
      <c r="L87" s="28">
        <v>182</v>
      </c>
      <c r="M87" s="28">
        <v>183</v>
      </c>
      <c r="N87" s="28">
        <v>219</v>
      </c>
      <c r="O87" s="28">
        <v>149</v>
      </c>
      <c r="P87" s="28">
        <v>168</v>
      </c>
      <c r="Q87" s="27">
        <f t="shared" si="13"/>
        <v>901</v>
      </c>
      <c r="R87" s="27"/>
      <c r="S87" s="28">
        <v>137</v>
      </c>
      <c r="T87" s="28">
        <v>176</v>
      </c>
      <c r="U87" s="28">
        <v>141</v>
      </c>
      <c r="V87" s="27">
        <f t="shared" si="16"/>
        <v>1355</v>
      </c>
      <c r="W87" s="27"/>
      <c r="X87" s="16"/>
      <c r="Y87" s="16"/>
      <c r="Z87" s="16"/>
      <c r="AA87" s="16"/>
    </row>
    <row r="88" spans="1:27" x14ac:dyDescent="0.3">
      <c r="A88" s="29" t="s">
        <v>408</v>
      </c>
      <c r="B88" s="9">
        <v>25</v>
      </c>
      <c r="C88" s="9" t="s">
        <v>29</v>
      </c>
      <c r="D88" s="602"/>
      <c r="E88" s="33"/>
      <c r="F88" s="21">
        <f t="shared" si="9"/>
        <v>1626</v>
      </c>
      <c r="G88" s="21">
        <f t="shared" si="10"/>
        <v>8</v>
      </c>
      <c r="H88" s="23">
        <f t="shared" si="14"/>
        <v>203.25</v>
      </c>
      <c r="I88" s="143">
        <f t="shared" si="11"/>
        <v>240</v>
      </c>
      <c r="J88" s="143">
        <f t="shared" si="12"/>
        <v>593</v>
      </c>
      <c r="K88" s="607"/>
      <c r="L88" s="32">
        <v>224</v>
      </c>
      <c r="M88" s="32">
        <v>191</v>
      </c>
      <c r="N88" s="32">
        <v>157</v>
      </c>
      <c r="O88" s="32">
        <v>235</v>
      </c>
      <c r="P88" s="32">
        <v>226</v>
      </c>
      <c r="Q88" s="31">
        <f t="shared" si="13"/>
        <v>1033</v>
      </c>
      <c r="R88" s="31">
        <f>Q87+Q88+(K87*5)</f>
        <v>2094</v>
      </c>
      <c r="S88" s="506">
        <v>240</v>
      </c>
      <c r="T88" s="506">
        <v>171</v>
      </c>
      <c r="U88" s="506">
        <v>182</v>
      </c>
      <c r="V88" s="27">
        <f t="shared" si="16"/>
        <v>1626</v>
      </c>
      <c r="W88" s="21">
        <f>V87+V88+(K87*8)</f>
        <v>3237</v>
      </c>
      <c r="X88" s="16"/>
      <c r="Y88" s="16"/>
      <c r="Z88" s="16"/>
      <c r="AA88" s="16"/>
    </row>
    <row r="89" spans="1:27" x14ac:dyDescent="0.3">
      <c r="A89" s="25" t="s">
        <v>851</v>
      </c>
      <c r="B89" s="9">
        <v>25</v>
      </c>
      <c r="C89" s="9" t="s">
        <v>29</v>
      </c>
      <c r="D89" s="592">
        <v>18</v>
      </c>
      <c r="E89" s="34"/>
      <c r="F89" s="21">
        <f t="shared" si="9"/>
        <v>1055</v>
      </c>
      <c r="G89" s="21">
        <f t="shared" si="10"/>
        <v>8</v>
      </c>
      <c r="H89" s="23">
        <f t="shared" si="14"/>
        <v>131.875</v>
      </c>
      <c r="I89" s="143">
        <f t="shared" si="11"/>
        <v>191</v>
      </c>
      <c r="J89" s="143">
        <f t="shared" si="12"/>
        <v>407</v>
      </c>
      <c r="K89" s="595">
        <v>92</v>
      </c>
      <c r="L89" s="28">
        <v>191</v>
      </c>
      <c r="M89" s="28">
        <v>94</v>
      </c>
      <c r="N89" s="28">
        <v>122</v>
      </c>
      <c r="O89" s="28">
        <v>142</v>
      </c>
      <c r="P89" s="28">
        <v>121</v>
      </c>
      <c r="Q89" s="27">
        <f t="shared" si="13"/>
        <v>670</v>
      </c>
      <c r="R89" s="27"/>
      <c r="S89" s="28">
        <v>116</v>
      </c>
      <c r="T89" s="28">
        <v>146</v>
      </c>
      <c r="U89" s="28">
        <v>123</v>
      </c>
      <c r="V89" s="27">
        <f t="shared" si="16"/>
        <v>1055</v>
      </c>
      <c r="W89" s="27"/>
      <c r="X89" s="16"/>
      <c r="Y89" s="16"/>
      <c r="Z89" s="16"/>
      <c r="AA89" s="16"/>
    </row>
    <row r="90" spans="1:27" x14ac:dyDescent="0.3">
      <c r="A90" s="29" t="s">
        <v>404</v>
      </c>
      <c r="B90" s="9">
        <v>25</v>
      </c>
      <c r="C90" s="9" t="s">
        <v>29</v>
      </c>
      <c r="D90" s="602"/>
      <c r="E90" s="42"/>
      <c r="F90" s="21">
        <f t="shared" si="9"/>
        <v>1430</v>
      </c>
      <c r="G90" s="21">
        <f t="shared" si="10"/>
        <v>8</v>
      </c>
      <c r="H90" s="23">
        <f t="shared" si="14"/>
        <v>178.75</v>
      </c>
      <c r="I90" s="143">
        <f t="shared" si="11"/>
        <v>213</v>
      </c>
      <c r="J90" s="143">
        <f t="shared" si="12"/>
        <v>585</v>
      </c>
      <c r="K90" s="607"/>
      <c r="L90" s="32">
        <v>213</v>
      </c>
      <c r="M90" s="32">
        <v>192</v>
      </c>
      <c r="N90" s="32">
        <v>180</v>
      </c>
      <c r="O90" s="32">
        <v>173</v>
      </c>
      <c r="P90" s="32">
        <v>193</v>
      </c>
      <c r="Q90" s="31">
        <f t="shared" si="13"/>
        <v>951</v>
      </c>
      <c r="R90" s="31">
        <f>Q89+Q90+(K89*5)</f>
        <v>2081</v>
      </c>
      <c r="S90" s="506">
        <v>174</v>
      </c>
      <c r="T90" s="506">
        <v>145</v>
      </c>
      <c r="U90" s="506">
        <v>160</v>
      </c>
      <c r="V90" s="27">
        <f t="shared" si="16"/>
        <v>1430</v>
      </c>
      <c r="W90" s="21">
        <f>V89+V90+(K89*8)</f>
        <v>3221</v>
      </c>
      <c r="X90" s="16"/>
      <c r="Y90" s="16"/>
      <c r="Z90" s="16"/>
      <c r="AA90" s="16"/>
    </row>
    <row r="91" spans="1:27" x14ac:dyDescent="0.3">
      <c r="A91" s="25" t="s">
        <v>759</v>
      </c>
      <c r="B91" s="9">
        <v>25</v>
      </c>
      <c r="C91" s="9" t="s">
        <v>29</v>
      </c>
      <c r="D91" s="592">
        <v>19</v>
      </c>
      <c r="E91" s="43"/>
      <c r="F91" s="21">
        <f t="shared" si="9"/>
        <v>346</v>
      </c>
      <c r="G91" s="21">
        <f t="shared" si="10"/>
        <v>5</v>
      </c>
      <c r="H91" s="23">
        <f t="shared" si="14"/>
        <v>69.2</v>
      </c>
      <c r="I91" s="143">
        <f t="shared" si="11"/>
        <v>88</v>
      </c>
      <c r="J91" s="143">
        <f t="shared" si="12"/>
        <v>186</v>
      </c>
      <c r="K91" s="595">
        <v>180</v>
      </c>
      <c r="L91" s="28">
        <v>63</v>
      </c>
      <c r="M91" s="28">
        <v>53</v>
      </c>
      <c r="N91" s="28">
        <v>70</v>
      </c>
      <c r="O91" s="28">
        <v>72</v>
      </c>
      <c r="P91" s="28">
        <v>88</v>
      </c>
      <c r="Q91" s="27">
        <f t="shared" si="13"/>
        <v>346</v>
      </c>
      <c r="R91" s="27"/>
      <c r="S91" s="19"/>
      <c r="T91" s="19"/>
      <c r="U91" s="19"/>
      <c r="V91" s="19"/>
      <c r="W91" s="19"/>
      <c r="X91" s="16"/>
      <c r="Y91" s="16"/>
      <c r="Z91" s="16"/>
      <c r="AA91" s="16"/>
    </row>
    <row r="92" spans="1:27" x14ac:dyDescent="0.3">
      <c r="A92" s="29" t="s">
        <v>171</v>
      </c>
      <c r="B92" s="9">
        <v>25</v>
      </c>
      <c r="C92" s="9" t="s">
        <v>29</v>
      </c>
      <c r="D92" s="602"/>
      <c r="E92" s="42"/>
      <c r="F92" s="21">
        <f t="shared" si="9"/>
        <v>808</v>
      </c>
      <c r="G92" s="21">
        <f t="shared" si="10"/>
        <v>5</v>
      </c>
      <c r="H92" s="23">
        <f t="shared" si="14"/>
        <v>161.6</v>
      </c>
      <c r="I92" s="143">
        <f t="shared" si="11"/>
        <v>255</v>
      </c>
      <c r="J92" s="143">
        <f t="shared" si="12"/>
        <v>490</v>
      </c>
      <c r="K92" s="607"/>
      <c r="L92" s="32">
        <v>103</v>
      </c>
      <c r="M92" s="32">
        <v>255</v>
      </c>
      <c r="N92" s="32">
        <v>132</v>
      </c>
      <c r="O92" s="32">
        <v>180</v>
      </c>
      <c r="P92" s="32">
        <v>138</v>
      </c>
      <c r="Q92" s="31">
        <f t="shared" si="13"/>
        <v>808</v>
      </c>
      <c r="R92" s="31">
        <f>Q91+Q92+(K91*5)</f>
        <v>2054</v>
      </c>
      <c r="S92" s="19"/>
      <c r="T92" s="19"/>
      <c r="U92" s="19"/>
      <c r="V92" s="19"/>
      <c r="W92" s="19"/>
      <c r="X92" s="16"/>
      <c r="Y92" s="16"/>
      <c r="Z92" s="16"/>
      <c r="AA92" s="16"/>
    </row>
    <row r="93" spans="1:27" x14ac:dyDescent="0.3">
      <c r="A93" s="25" t="s">
        <v>277</v>
      </c>
      <c r="B93" s="9">
        <v>25</v>
      </c>
      <c r="C93" s="9" t="s">
        <v>29</v>
      </c>
      <c r="D93" s="592">
        <v>20</v>
      </c>
      <c r="E93" s="43"/>
      <c r="F93" s="21">
        <f t="shared" si="9"/>
        <v>898</v>
      </c>
      <c r="G93" s="21">
        <f t="shared" si="10"/>
        <v>5</v>
      </c>
      <c r="H93" s="23">
        <f t="shared" si="14"/>
        <v>179.6</v>
      </c>
      <c r="I93" s="143">
        <f t="shared" si="11"/>
        <v>228</v>
      </c>
      <c r="J93" s="143">
        <f t="shared" si="12"/>
        <v>584</v>
      </c>
      <c r="K93" s="595">
        <v>26</v>
      </c>
      <c r="L93" s="28">
        <v>137</v>
      </c>
      <c r="M93" s="28">
        <v>228</v>
      </c>
      <c r="N93" s="28">
        <v>219</v>
      </c>
      <c r="O93" s="28">
        <v>168</v>
      </c>
      <c r="P93" s="28">
        <v>146</v>
      </c>
      <c r="Q93" s="27">
        <f t="shared" si="13"/>
        <v>898</v>
      </c>
      <c r="R93" s="27"/>
      <c r="S93" s="19"/>
      <c r="T93" s="19"/>
      <c r="U93" s="19"/>
      <c r="V93" s="19"/>
      <c r="W93" s="19"/>
      <c r="X93" s="16"/>
      <c r="Y93" s="16"/>
      <c r="Z93" s="16"/>
      <c r="AA93" s="16"/>
    </row>
    <row r="94" spans="1:27" x14ac:dyDescent="0.3">
      <c r="A94" s="29" t="s">
        <v>158</v>
      </c>
      <c r="B94" s="9">
        <v>25</v>
      </c>
      <c r="C94" s="9" t="s">
        <v>29</v>
      </c>
      <c r="D94" s="602"/>
      <c r="E94" s="42"/>
      <c r="F94" s="21">
        <f t="shared" si="9"/>
        <v>1007</v>
      </c>
      <c r="G94" s="21">
        <f t="shared" si="10"/>
        <v>5</v>
      </c>
      <c r="H94" s="23">
        <f t="shared" si="14"/>
        <v>201.4</v>
      </c>
      <c r="I94" s="143">
        <f t="shared" si="11"/>
        <v>263</v>
      </c>
      <c r="J94" s="143">
        <f t="shared" si="12"/>
        <v>594</v>
      </c>
      <c r="K94" s="607"/>
      <c r="L94" s="32">
        <v>263</v>
      </c>
      <c r="M94" s="32">
        <v>156</v>
      </c>
      <c r="N94" s="32">
        <v>175</v>
      </c>
      <c r="O94" s="32">
        <v>226</v>
      </c>
      <c r="P94" s="32">
        <v>187</v>
      </c>
      <c r="Q94" s="31">
        <f t="shared" si="13"/>
        <v>1007</v>
      </c>
      <c r="R94" s="31">
        <f>Q93+Q94+(K93*5)</f>
        <v>2035</v>
      </c>
      <c r="S94" s="19"/>
      <c r="T94" s="19"/>
      <c r="U94" s="19"/>
      <c r="V94" s="19"/>
      <c r="W94" s="19"/>
      <c r="X94" s="16"/>
      <c r="Y94" s="16"/>
      <c r="Z94" s="16"/>
      <c r="AA94" s="16"/>
    </row>
    <row r="95" spans="1:27" x14ac:dyDescent="0.3">
      <c r="A95" s="25" t="s">
        <v>102</v>
      </c>
      <c r="B95" s="9">
        <v>25</v>
      </c>
      <c r="C95" s="9" t="s">
        <v>29</v>
      </c>
      <c r="D95" s="592">
        <v>21</v>
      </c>
      <c r="E95" s="43"/>
      <c r="F95" s="21">
        <f t="shared" si="9"/>
        <v>910</v>
      </c>
      <c r="G95" s="21">
        <f t="shared" si="10"/>
        <v>5</v>
      </c>
      <c r="H95" s="23">
        <f t="shared" si="14"/>
        <v>182</v>
      </c>
      <c r="I95" s="143">
        <f t="shared" si="11"/>
        <v>226</v>
      </c>
      <c r="J95" s="143">
        <f t="shared" si="12"/>
        <v>589</v>
      </c>
      <c r="K95" s="595">
        <v>25</v>
      </c>
      <c r="L95" s="28">
        <v>180</v>
      </c>
      <c r="M95" s="28">
        <v>226</v>
      </c>
      <c r="N95" s="28">
        <v>183</v>
      </c>
      <c r="O95" s="28">
        <v>170</v>
      </c>
      <c r="P95" s="28">
        <v>151</v>
      </c>
      <c r="Q95" s="27">
        <f t="shared" si="13"/>
        <v>910</v>
      </c>
      <c r="R95" s="27"/>
      <c r="S95" s="19"/>
      <c r="T95" s="19"/>
      <c r="U95" s="19"/>
      <c r="V95" s="19"/>
      <c r="W95" s="19"/>
      <c r="X95" s="16"/>
      <c r="Y95" s="16"/>
      <c r="Z95" s="16"/>
      <c r="AA95" s="16"/>
    </row>
    <row r="96" spans="1:27" x14ac:dyDescent="0.3">
      <c r="A96" s="29" t="s">
        <v>119</v>
      </c>
      <c r="B96" s="9">
        <v>25</v>
      </c>
      <c r="C96" s="9" t="s">
        <v>29</v>
      </c>
      <c r="D96" s="602"/>
      <c r="E96" s="42"/>
      <c r="F96" s="21">
        <f t="shared" si="9"/>
        <v>988</v>
      </c>
      <c r="G96" s="21">
        <f t="shared" si="10"/>
        <v>5</v>
      </c>
      <c r="H96" s="23">
        <f t="shared" si="14"/>
        <v>197.6</v>
      </c>
      <c r="I96" s="143">
        <f t="shared" si="11"/>
        <v>232</v>
      </c>
      <c r="J96" s="143">
        <f t="shared" si="12"/>
        <v>605</v>
      </c>
      <c r="K96" s="607"/>
      <c r="L96" s="32">
        <v>232</v>
      </c>
      <c r="M96" s="32">
        <v>193</v>
      </c>
      <c r="N96" s="32">
        <v>180</v>
      </c>
      <c r="O96" s="32">
        <v>183</v>
      </c>
      <c r="P96" s="32">
        <v>200</v>
      </c>
      <c r="Q96" s="31">
        <f t="shared" si="13"/>
        <v>988</v>
      </c>
      <c r="R96" s="31">
        <f>Q95+Q96+(K95*5)</f>
        <v>2023</v>
      </c>
      <c r="S96" s="19"/>
      <c r="T96" s="19"/>
      <c r="U96" s="19"/>
      <c r="V96" s="19"/>
      <c r="W96" s="19"/>
      <c r="X96" s="16"/>
      <c r="Y96" s="16"/>
      <c r="Z96" s="16"/>
      <c r="AA96" s="16"/>
    </row>
    <row r="97" spans="1:27" x14ac:dyDescent="0.3">
      <c r="A97" s="25" t="s">
        <v>486</v>
      </c>
      <c r="B97" s="9">
        <v>25</v>
      </c>
      <c r="C97" s="9" t="s">
        <v>29</v>
      </c>
      <c r="D97" s="592">
        <v>22</v>
      </c>
      <c r="E97" s="43"/>
      <c r="F97" s="21">
        <f t="shared" si="9"/>
        <v>828</v>
      </c>
      <c r="G97" s="21">
        <f t="shared" si="10"/>
        <v>5</v>
      </c>
      <c r="H97" s="23">
        <f t="shared" si="14"/>
        <v>165.6</v>
      </c>
      <c r="I97" s="143">
        <f t="shared" si="11"/>
        <v>199</v>
      </c>
      <c r="J97" s="143">
        <f t="shared" si="12"/>
        <v>527</v>
      </c>
      <c r="K97" s="595">
        <v>64</v>
      </c>
      <c r="L97" s="28">
        <v>159</v>
      </c>
      <c r="M97" s="28">
        <v>169</v>
      </c>
      <c r="N97" s="28">
        <v>199</v>
      </c>
      <c r="O97" s="28">
        <v>169</v>
      </c>
      <c r="P97" s="28">
        <v>132</v>
      </c>
      <c r="Q97" s="27">
        <f t="shared" si="13"/>
        <v>828</v>
      </c>
      <c r="R97" s="27"/>
      <c r="S97" s="19"/>
      <c r="T97" s="19"/>
      <c r="U97" s="19"/>
      <c r="V97" s="19"/>
      <c r="W97" s="19"/>
      <c r="X97" s="16"/>
      <c r="Y97" s="16"/>
      <c r="Z97" s="16"/>
      <c r="AA97" s="16"/>
    </row>
    <row r="98" spans="1:27" x14ac:dyDescent="0.3">
      <c r="A98" s="29" t="s">
        <v>272</v>
      </c>
      <c r="B98" s="9">
        <v>25</v>
      </c>
      <c r="C98" s="9" t="s">
        <v>29</v>
      </c>
      <c r="D98" s="602"/>
      <c r="E98" s="42"/>
      <c r="F98" s="21">
        <f t="shared" si="9"/>
        <v>870</v>
      </c>
      <c r="G98" s="21">
        <f t="shared" si="10"/>
        <v>5</v>
      </c>
      <c r="H98" s="23">
        <f t="shared" si="14"/>
        <v>174</v>
      </c>
      <c r="I98" s="143">
        <f t="shared" si="11"/>
        <v>183</v>
      </c>
      <c r="J98" s="143">
        <f t="shared" si="12"/>
        <v>541</v>
      </c>
      <c r="K98" s="607"/>
      <c r="L98" s="32">
        <v>183</v>
      </c>
      <c r="M98" s="32">
        <v>177</v>
      </c>
      <c r="N98" s="32">
        <v>181</v>
      </c>
      <c r="O98" s="32">
        <v>162</v>
      </c>
      <c r="P98" s="32">
        <v>167</v>
      </c>
      <c r="Q98" s="31">
        <f t="shared" si="13"/>
        <v>870</v>
      </c>
      <c r="R98" s="31">
        <f>Q97+Q98+(K97*5)</f>
        <v>2018</v>
      </c>
      <c r="S98" s="19"/>
      <c r="T98" s="19"/>
      <c r="U98" s="19"/>
      <c r="V98" s="19"/>
      <c r="W98" s="19"/>
      <c r="X98" s="16"/>
      <c r="Y98" s="16"/>
      <c r="Z98" s="16"/>
      <c r="AA98" s="16"/>
    </row>
    <row r="99" spans="1:27" x14ac:dyDescent="0.3">
      <c r="A99" s="25" t="s">
        <v>830</v>
      </c>
      <c r="B99" s="9">
        <v>25</v>
      </c>
      <c r="C99" s="9" t="s">
        <v>29</v>
      </c>
      <c r="D99" s="592">
        <v>23</v>
      </c>
      <c r="E99" s="43"/>
      <c r="F99" s="21">
        <f t="shared" si="9"/>
        <v>955</v>
      </c>
      <c r="G99" s="21">
        <f t="shared" si="10"/>
        <v>5</v>
      </c>
      <c r="H99" s="23">
        <f t="shared" si="14"/>
        <v>191</v>
      </c>
      <c r="I99" s="143">
        <f t="shared" si="11"/>
        <v>220</v>
      </c>
      <c r="J99" s="143">
        <f t="shared" si="12"/>
        <v>528</v>
      </c>
      <c r="K99" s="595">
        <v>15</v>
      </c>
      <c r="L99" s="28">
        <v>195</v>
      </c>
      <c r="M99" s="28">
        <v>179</v>
      </c>
      <c r="N99" s="28">
        <v>154</v>
      </c>
      <c r="O99" s="28">
        <v>220</v>
      </c>
      <c r="P99" s="28">
        <v>207</v>
      </c>
      <c r="Q99" s="27">
        <f t="shared" si="13"/>
        <v>955</v>
      </c>
      <c r="R99" s="27"/>
      <c r="S99" s="19"/>
      <c r="T99" s="19"/>
      <c r="U99" s="19"/>
      <c r="V99" s="19"/>
      <c r="W99" s="19"/>
      <c r="X99" s="16"/>
      <c r="Y99" s="16"/>
      <c r="Z99" s="16"/>
      <c r="AA99" s="16"/>
    </row>
    <row r="100" spans="1:27" x14ac:dyDescent="0.3">
      <c r="A100" s="29" t="s">
        <v>203</v>
      </c>
      <c r="B100" s="9">
        <v>25</v>
      </c>
      <c r="C100" s="9" t="s">
        <v>29</v>
      </c>
      <c r="D100" s="602"/>
      <c r="E100" s="42"/>
      <c r="F100" s="21">
        <f t="shared" si="9"/>
        <v>984</v>
      </c>
      <c r="G100" s="21">
        <f t="shared" si="10"/>
        <v>5</v>
      </c>
      <c r="H100" s="23">
        <f t="shared" si="14"/>
        <v>196.8</v>
      </c>
      <c r="I100" s="143">
        <f t="shared" si="11"/>
        <v>234</v>
      </c>
      <c r="J100" s="143">
        <f t="shared" si="12"/>
        <v>567</v>
      </c>
      <c r="K100" s="607"/>
      <c r="L100" s="32">
        <v>181</v>
      </c>
      <c r="M100" s="32">
        <v>153</v>
      </c>
      <c r="N100" s="32">
        <v>233</v>
      </c>
      <c r="O100" s="32">
        <v>234</v>
      </c>
      <c r="P100" s="32">
        <v>183</v>
      </c>
      <c r="Q100" s="31">
        <f t="shared" si="13"/>
        <v>984</v>
      </c>
      <c r="R100" s="31">
        <f>Q99+Q100+(K99*5)</f>
        <v>2014</v>
      </c>
      <c r="S100" s="19"/>
      <c r="T100" s="19"/>
      <c r="U100" s="19"/>
      <c r="V100" s="19"/>
      <c r="W100" s="19"/>
      <c r="X100" s="16"/>
      <c r="Y100" s="16"/>
      <c r="Z100" s="16"/>
      <c r="AA100" s="16"/>
    </row>
    <row r="101" spans="1:27" x14ac:dyDescent="0.3">
      <c r="A101" s="25" t="s">
        <v>405</v>
      </c>
      <c r="B101" s="9">
        <v>25</v>
      </c>
      <c r="C101" s="9" t="s">
        <v>29</v>
      </c>
      <c r="D101" s="592">
        <v>24</v>
      </c>
      <c r="E101" s="43"/>
      <c r="F101" s="21">
        <f t="shared" si="9"/>
        <v>918</v>
      </c>
      <c r="G101" s="21">
        <f t="shared" si="10"/>
        <v>5</v>
      </c>
      <c r="H101" s="23">
        <f t="shared" si="14"/>
        <v>183.6</v>
      </c>
      <c r="I101" s="143">
        <f t="shared" si="11"/>
        <v>208</v>
      </c>
      <c r="J101" s="143">
        <f t="shared" si="12"/>
        <v>539</v>
      </c>
      <c r="K101" s="595">
        <v>45</v>
      </c>
      <c r="L101" s="28">
        <v>150</v>
      </c>
      <c r="M101" s="28">
        <v>197</v>
      </c>
      <c r="N101" s="28">
        <v>192</v>
      </c>
      <c r="O101" s="28">
        <v>171</v>
      </c>
      <c r="P101" s="28">
        <v>208</v>
      </c>
      <c r="Q101" s="27">
        <f t="shared" si="13"/>
        <v>918</v>
      </c>
      <c r="R101" s="27"/>
      <c r="S101" s="19"/>
      <c r="T101" s="19"/>
      <c r="U101" s="19"/>
      <c r="V101" s="19"/>
      <c r="W101" s="19"/>
      <c r="X101" s="16"/>
      <c r="Y101" s="16"/>
      <c r="Z101" s="16"/>
      <c r="AA101" s="16"/>
    </row>
    <row r="102" spans="1:27" x14ac:dyDescent="0.3">
      <c r="A102" s="29" t="s">
        <v>118</v>
      </c>
      <c r="B102" s="9">
        <v>25</v>
      </c>
      <c r="C102" s="9" t="s">
        <v>29</v>
      </c>
      <c r="D102" s="602"/>
      <c r="E102" s="42"/>
      <c r="F102" s="21">
        <f t="shared" si="9"/>
        <v>869</v>
      </c>
      <c r="G102" s="21">
        <f t="shared" si="10"/>
        <v>5</v>
      </c>
      <c r="H102" s="23">
        <f t="shared" si="14"/>
        <v>173.8</v>
      </c>
      <c r="I102" s="143">
        <f t="shared" si="11"/>
        <v>190</v>
      </c>
      <c r="J102" s="143">
        <f t="shared" si="12"/>
        <v>530</v>
      </c>
      <c r="K102" s="607"/>
      <c r="L102" s="32">
        <v>190</v>
      </c>
      <c r="M102" s="32">
        <v>157</v>
      </c>
      <c r="N102" s="32">
        <v>183</v>
      </c>
      <c r="O102" s="32">
        <v>178</v>
      </c>
      <c r="P102" s="32">
        <v>161</v>
      </c>
      <c r="Q102" s="31">
        <f t="shared" si="13"/>
        <v>869</v>
      </c>
      <c r="R102" s="31">
        <f>Q101+Q102+(K101*5)</f>
        <v>2012</v>
      </c>
      <c r="S102" s="19"/>
      <c r="T102" s="19"/>
      <c r="U102" s="19"/>
      <c r="V102" s="19"/>
      <c r="W102" s="19"/>
      <c r="X102" s="16"/>
      <c r="Y102" s="16"/>
      <c r="Z102" s="16"/>
      <c r="AA102" s="16"/>
    </row>
    <row r="103" spans="1:27" x14ac:dyDescent="0.3">
      <c r="A103" s="73" t="s">
        <v>161</v>
      </c>
      <c r="B103" s="9">
        <v>25</v>
      </c>
      <c r="C103" s="9" t="s">
        <v>29</v>
      </c>
      <c r="D103" s="592">
        <v>25</v>
      </c>
      <c r="E103" s="43"/>
      <c r="F103" s="21">
        <f t="shared" si="9"/>
        <v>1004</v>
      </c>
      <c r="G103" s="21">
        <f t="shared" si="10"/>
        <v>5</v>
      </c>
      <c r="H103" s="23">
        <f t="shared" si="14"/>
        <v>200.8</v>
      </c>
      <c r="I103" s="143">
        <f t="shared" si="11"/>
        <v>258</v>
      </c>
      <c r="J103" s="143">
        <f t="shared" si="12"/>
        <v>597</v>
      </c>
      <c r="K103" s="595">
        <v>36</v>
      </c>
      <c r="L103" s="26">
        <v>258</v>
      </c>
      <c r="M103" s="26">
        <v>134</v>
      </c>
      <c r="N103" s="26">
        <v>205</v>
      </c>
      <c r="O103" s="26">
        <v>248</v>
      </c>
      <c r="P103" s="26">
        <v>159</v>
      </c>
      <c r="Q103" s="21">
        <f t="shared" si="13"/>
        <v>1004</v>
      </c>
      <c r="R103" s="27"/>
      <c r="S103" s="19"/>
      <c r="T103" s="19"/>
      <c r="U103" s="19"/>
      <c r="V103" s="19"/>
      <c r="W103" s="19"/>
      <c r="X103" s="16"/>
      <c r="Y103" s="16"/>
      <c r="Z103" s="16"/>
      <c r="AA103" s="16"/>
    </row>
    <row r="104" spans="1:27" x14ac:dyDescent="0.3">
      <c r="A104" s="74" t="s">
        <v>193</v>
      </c>
      <c r="B104" s="9">
        <v>25</v>
      </c>
      <c r="C104" s="9" t="s">
        <v>29</v>
      </c>
      <c r="D104" s="602"/>
      <c r="E104" s="42"/>
      <c r="F104" s="21">
        <f t="shared" si="9"/>
        <v>826</v>
      </c>
      <c r="G104" s="21">
        <f t="shared" si="10"/>
        <v>5</v>
      </c>
      <c r="H104" s="23">
        <f t="shared" si="14"/>
        <v>165.2</v>
      </c>
      <c r="I104" s="143">
        <f t="shared" si="11"/>
        <v>201</v>
      </c>
      <c r="J104" s="143">
        <f t="shared" si="12"/>
        <v>551</v>
      </c>
      <c r="K104" s="607"/>
      <c r="L104" s="300">
        <v>201</v>
      </c>
      <c r="M104" s="300">
        <v>184</v>
      </c>
      <c r="N104" s="300">
        <v>166</v>
      </c>
      <c r="O104" s="300">
        <v>149</v>
      </c>
      <c r="P104" s="300">
        <v>126</v>
      </c>
      <c r="Q104" s="31">
        <f t="shared" si="13"/>
        <v>826</v>
      </c>
      <c r="R104" s="31">
        <f>Q103+Q104+(K103*5)</f>
        <v>2010</v>
      </c>
      <c r="S104" s="19"/>
      <c r="T104" s="19"/>
      <c r="U104" s="19"/>
      <c r="V104" s="19"/>
      <c r="W104" s="19"/>
      <c r="X104" s="16"/>
      <c r="Y104" s="16"/>
      <c r="Z104" s="16"/>
      <c r="AA104" s="16"/>
    </row>
    <row r="105" spans="1:27" x14ac:dyDescent="0.3">
      <c r="A105" s="73" t="s">
        <v>174</v>
      </c>
      <c r="B105" s="9">
        <v>25</v>
      </c>
      <c r="C105" s="9" t="s">
        <v>29</v>
      </c>
      <c r="D105" s="592">
        <v>26</v>
      </c>
      <c r="E105" s="43"/>
      <c r="F105" s="21">
        <f t="shared" si="9"/>
        <v>888</v>
      </c>
      <c r="G105" s="21">
        <f t="shared" si="10"/>
        <v>5</v>
      </c>
      <c r="H105" s="23">
        <f t="shared" si="14"/>
        <v>177.6</v>
      </c>
      <c r="I105" s="143">
        <f t="shared" si="11"/>
        <v>188</v>
      </c>
      <c r="J105" s="143">
        <f t="shared" si="12"/>
        <v>518</v>
      </c>
      <c r="K105" s="595">
        <v>34</v>
      </c>
      <c r="L105" s="26">
        <v>188</v>
      </c>
      <c r="M105" s="26">
        <v>158</v>
      </c>
      <c r="N105" s="26">
        <v>172</v>
      </c>
      <c r="O105" s="26">
        <v>182</v>
      </c>
      <c r="P105" s="26">
        <v>188</v>
      </c>
      <c r="Q105" s="21">
        <f t="shared" si="13"/>
        <v>888</v>
      </c>
      <c r="R105" s="27"/>
      <c r="S105" s="19"/>
      <c r="T105" s="19"/>
      <c r="U105" s="19"/>
      <c r="V105" s="19"/>
      <c r="W105" s="19"/>
      <c r="X105" s="16"/>
      <c r="Y105" s="16"/>
      <c r="Z105" s="16"/>
      <c r="AA105" s="16"/>
    </row>
    <row r="106" spans="1:27" x14ac:dyDescent="0.3">
      <c r="A106" s="74" t="s">
        <v>278</v>
      </c>
      <c r="B106" s="9">
        <v>25</v>
      </c>
      <c r="C106" s="9" t="s">
        <v>29</v>
      </c>
      <c r="D106" s="602"/>
      <c r="E106" s="42"/>
      <c r="F106" s="21">
        <f t="shared" si="9"/>
        <v>949</v>
      </c>
      <c r="G106" s="21">
        <f t="shared" si="10"/>
        <v>5</v>
      </c>
      <c r="H106" s="23">
        <f t="shared" si="14"/>
        <v>189.8</v>
      </c>
      <c r="I106" s="143">
        <f t="shared" si="11"/>
        <v>224</v>
      </c>
      <c r="J106" s="143">
        <f t="shared" si="12"/>
        <v>523</v>
      </c>
      <c r="K106" s="607"/>
      <c r="L106" s="300">
        <v>196</v>
      </c>
      <c r="M106" s="300">
        <v>172</v>
      </c>
      <c r="N106" s="300">
        <v>155</v>
      </c>
      <c r="O106" s="300">
        <v>202</v>
      </c>
      <c r="P106" s="300">
        <v>224</v>
      </c>
      <c r="Q106" s="31">
        <f t="shared" si="13"/>
        <v>949</v>
      </c>
      <c r="R106" s="31">
        <f>Q105+Q106+(K105*5)</f>
        <v>2007</v>
      </c>
      <c r="S106" s="19"/>
      <c r="T106" s="19"/>
      <c r="U106" s="19"/>
      <c r="V106" s="19"/>
      <c r="W106" s="19"/>
      <c r="X106" s="16"/>
      <c r="Y106" s="16"/>
      <c r="Z106" s="16"/>
      <c r="AA106" s="16"/>
    </row>
    <row r="107" spans="1:27" x14ac:dyDescent="0.3">
      <c r="A107" s="73" t="s">
        <v>831</v>
      </c>
      <c r="B107" s="502">
        <v>25</v>
      </c>
      <c r="C107" s="502" t="s">
        <v>29</v>
      </c>
      <c r="D107" s="592">
        <v>27</v>
      </c>
      <c r="E107" s="43"/>
      <c r="F107" s="21">
        <f>SUM(L107:P107)+SUM(S107:U107)</f>
        <v>723</v>
      </c>
      <c r="G107" s="21">
        <f>COUNT(L107,M107,N107,O107,P107,S107,T107,U107)</f>
        <v>5</v>
      </c>
      <c r="H107" s="23">
        <f>F107/G107</f>
        <v>144.6</v>
      </c>
      <c r="I107" s="143">
        <f>MAX(L107:P107,S107:U107,X107)</f>
        <v>214</v>
      </c>
      <c r="J107" s="143">
        <f>MAX(SUM(L107:N107),SUM(S107:U107))</f>
        <v>433</v>
      </c>
      <c r="K107" s="595">
        <v>114</v>
      </c>
      <c r="L107" s="26">
        <v>106</v>
      </c>
      <c r="M107" s="26">
        <v>113</v>
      </c>
      <c r="N107" s="26">
        <v>214</v>
      </c>
      <c r="O107" s="26">
        <v>143</v>
      </c>
      <c r="P107" s="26">
        <v>147</v>
      </c>
      <c r="Q107" s="21">
        <f>SUM(L107:P107)</f>
        <v>723</v>
      </c>
      <c r="R107" s="27"/>
      <c r="S107" s="19"/>
      <c r="T107" s="19"/>
      <c r="U107" s="19"/>
      <c r="V107" s="19"/>
      <c r="W107" s="19"/>
      <c r="X107" s="16"/>
      <c r="Y107" s="16"/>
      <c r="Z107" s="16"/>
      <c r="AA107" s="16"/>
    </row>
    <row r="108" spans="1:27" x14ac:dyDescent="0.3">
      <c r="A108" s="74" t="s">
        <v>832</v>
      </c>
      <c r="B108" s="502">
        <v>25</v>
      </c>
      <c r="C108" s="502" t="s">
        <v>29</v>
      </c>
      <c r="D108" s="602"/>
      <c r="E108" s="42"/>
      <c r="F108" s="21">
        <f>SUM(L108:P108)+SUM(S108:U108)</f>
        <v>696</v>
      </c>
      <c r="G108" s="21">
        <f>COUNT(L108,M108,N108,O108,P108,S108,T108,U108)</f>
        <v>5</v>
      </c>
      <c r="H108" s="23">
        <f>F108/G108</f>
        <v>139.19999999999999</v>
      </c>
      <c r="I108" s="143">
        <f>MAX(L108:P108,S108:U108,X108)</f>
        <v>148</v>
      </c>
      <c r="J108" s="143">
        <f>MAX(SUM(L108:N108),SUM(S108:U108))</f>
        <v>407</v>
      </c>
      <c r="K108" s="607"/>
      <c r="L108" s="515">
        <v>146</v>
      </c>
      <c r="M108" s="515">
        <v>127</v>
      </c>
      <c r="N108" s="515">
        <v>134</v>
      </c>
      <c r="O108" s="515">
        <v>148</v>
      </c>
      <c r="P108" s="515">
        <v>141</v>
      </c>
      <c r="Q108" s="31">
        <f>SUM(L108:P108)</f>
        <v>696</v>
      </c>
      <c r="R108" s="31">
        <f>Q107+Q108+(K107*5)</f>
        <v>1989</v>
      </c>
    </row>
    <row r="109" spans="1:27" x14ac:dyDescent="0.3">
      <c r="A109" s="73" t="s">
        <v>533</v>
      </c>
      <c r="B109" s="502">
        <v>25</v>
      </c>
      <c r="C109" s="502" t="s">
        <v>29</v>
      </c>
      <c r="D109" s="592">
        <v>28</v>
      </c>
      <c r="E109" s="43"/>
      <c r="F109" s="21">
        <f>SUM(L109:P109)+SUM(S109:U109)</f>
        <v>973</v>
      </c>
      <c r="G109" s="21">
        <f>COUNT(L109,M109,N109,O109,P109,S109,T109,U109)</f>
        <v>5</v>
      </c>
      <c r="H109" s="23">
        <f>F109/G109</f>
        <v>194.6</v>
      </c>
      <c r="I109" s="143">
        <f>MAX(L109:P109,S109:U109,X109)</f>
        <v>256</v>
      </c>
      <c r="J109" s="143">
        <f>MAX(SUM(L109:N109),SUM(S109:U109))</f>
        <v>521</v>
      </c>
      <c r="K109" s="595">
        <v>32</v>
      </c>
      <c r="L109" s="26">
        <v>176</v>
      </c>
      <c r="M109" s="26">
        <v>167</v>
      </c>
      <c r="N109" s="26">
        <v>178</v>
      </c>
      <c r="O109" s="26">
        <v>196</v>
      </c>
      <c r="P109" s="26">
        <v>256</v>
      </c>
      <c r="Q109" s="21">
        <f>SUM(L109:P109)</f>
        <v>973</v>
      </c>
      <c r="R109" s="27"/>
    </row>
    <row r="110" spans="1:27" x14ac:dyDescent="0.3">
      <c r="A110" s="74" t="s">
        <v>454</v>
      </c>
      <c r="B110" s="502">
        <v>25</v>
      </c>
      <c r="C110" s="502" t="s">
        <v>29</v>
      </c>
      <c r="D110" s="602"/>
      <c r="E110" s="42"/>
      <c r="F110" s="21">
        <f>SUM(L110:P110)+SUM(S110:U110)</f>
        <v>850</v>
      </c>
      <c r="G110" s="21">
        <f>COUNT(L110,M110,N110,O110,P110,S110,T110,U110)</f>
        <v>5</v>
      </c>
      <c r="H110" s="23">
        <f>F110/G110</f>
        <v>170</v>
      </c>
      <c r="I110" s="143">
        <f>MAX(L110:P110,S110:U110,X110)</f>
        <v>198</v>
      </c>
      <c r="J110" s="143">
        <f>MAX(SUM(L110:N110),SUM(S110:U110))</f>
        <v>491</v>
      </c>
      <c r="K110" s="607"/>
      <c r="L110" s="515">
        <v>169</v>
      </c>
      <c r="M110" s="515">
        <v>162</v>
      </c>
      <c r="N110" s="515">
        <v>160</v>
      </c>
      <c r="O110" s="515">
        <v>161</v>
      </c>
      <c r="P110" s="515">
        <v>198</v>
      </c>
      <c r="Q110" s="31">
        <f>SUM(L110:P110)</f>
        <v>850</v>
      </c>
      <c r="R110" s="31">
        <f>Q109+Q110+(K109*5)</f>
        <v>1983</v>
      </c>
    </row>
    <row r="111" spans="1:27" x14ac:dyDescent="0.3">
      <c r="A111" s="73" t="s">
        <v>757</v>
      </c>
      <c r="B111" s="502">
        <v>25</v>
      </c>
      <c r="C111" s="502" t="s">
        <v>29</v>
      </c>
      <c r="D111" s="592">
        <v>29</v>
      </c>
      <c r="E111" s="43"/>
      <c r="F111" s="21">
        <f t="shared" ref="F111:F146" si="17">SUM(L111:P111)+SUM(S111:U111)</f>
        <v>473</v>
      </c>
      <c r="G111" s="21">
        <f t="shared" ref="G111:G146" si="18">COUNT(L111,M111,N111,O111,P111,S111,T111,U111)</f>
        <v>5</v>
      </c>
      <c r="H111" s="23">
        <f t="shared" ref="H111:H147" si="19">F111/G111</f>
        <v>94.6</v>
      </c>
      <c r="I111" s="143">
        <f t="shared" ref="I111:I146" si="20">MAX(L111:P111,S111:U111,X111)</f>
        <v>107</v>
      </c>
      <c r="J111" s="143">
        <f t="shared" ref="J111:J146" si="21">MAX(SUM(L111:N111),SUM(S111:U111))</f>
        <v>286</v>
      </c>
      <c r="K111" s="595">
        <v>147</v>
      </c>
      <c r="L111" s="26">
        <v>107</v>
      </c>
      <c r="M111" s="26">
        <v>79</v>
      </c>
      <c r="N111" s="26">
        <v>100</v>
      </c>
      <c r="O111" s="26">
        <v>88</v>
      </c>
      <c r="P111" s="26">
        <v>99</v>
      </c>
      <c r="Q111" s="21">
        <f t="shared" ref="Q111:Q146" si="22">SUM(L111:P111)</f>
        <v>473</v>
      </c>
      <c r="R111" s="27"/>
    </row>
    <row r="112" spans="1:27" x14ac:dyDescent="0.3">
      <c r="A112" s="74" t="s">
        <v>763</v>
      </c>
      <c r="B112" s="502">
        <v>25</v>
      </c>
      <c r="C112" s="502" t="s">
        <v>29</v>
      </c>
      <c r="D112" s="602"/>
      <c r="E112" s="42"/>
      <c r="F112" s="21">
        <f t="shared" si="17"/>
        <v>768</v>
      </c>
      <c r="G112" s="21">
        <f t="shared" si="18"/>
        <v>5</v>
      </c>
      <c r="H112" s="23">
        <f t="shared" si="19"/>
        <v>153.6</v>
      </c>
      <c r="I112" s="143">
        <f t="shared" si="20"/>
        <v>175</v>
      </c>
      <c r="J112" s="143">
        <f t="shared" si="21"/>
        <v>437</v>
      </c>
      <c r="K112" s="607"/>
      <c r="L112" s="515">
        <v>152</v>
      </c>
      <c r="M112" s="515">
        <v>150</v>
      </c>
      <c r="N112" s="515">
        <v>135</v>
      </c>
      <c r="O112" s="515">
        <v>175</v>
      </c>
      <c r="P112" s="515">
        <v>156</v>
      </c>
      <c r="Q112" s="31">
        <f t="shared" si="22"/>
        <v>768</v>
      </c>
      <c r="R112" s="31">
        <f>Q111+Q112+(K111*5)</f>
        <v>1976</v>
      </c>
    </row>
    <row r="113" spans="1:18" x14ac:dyDescent="0.3">
      <c r="A113" s="73" t="s">
        <v>288</v>
      </c>
      <c r="B113" s="502">
        <v>25</v>
      </c>
      <c r="C113" s="502" t="s">
        <v>29</v>
      </c>
      <c r="D113" s="592">
        <v>30</v>
      </c>
      <c r="E113" s="43"/>
      <c r="F113" s="21">
        <f t="shared" si="17"/>
        <v>726</v>
      </c>
      <c r="G113" s="21">
        <f t="shared" si="18"/>
        <v>5</v>
      </c>
      <c r="H113" s="23">
        <f t="shared" si="19"/>
        <v>145.19999999999999</v>
      </c>
      <c r="I113" s="143">
        <f t="shared" si="20"/>
        <v>167</v>
      </c>
      <c r="J113" s="143">
        <f t="shared" si="21"/>
        <v>419</v>
      </c>
      <c r="K113" s="595">
        <v>55</v>
      </c>
      <c r="L113" s="26">
        <v>146</v>
      </c>
      <c r="M113" s="26">
        <v>148</v>
      </c>
      <c r="N113" s="26">
        <v>125</v>
      </c>
      <c r="O113" s="26">
        <v>167</v>
      </c>
      <c r="P113" s="26">
        <v>140</v>
      </c>
      <c r="Q113" s="21">
        <f t="shared" si="22"/>
        <v>726</v>
      </c>
      <c r="R113" s="27"/>
    </row>
    <row r="114" spans="1:18" x14ac:dyDescent="0.3">
      <c r="A114" s="74" t="s">
        <v>175</v>
      </c>
      <c r="B114" s="502">
        <v>25</v>
      </c>
      <c r="C114" s="502" t="s">
        <v>29</v>
      </c>
      <c r="D114" s="602"/>
      <c r="E114" s="42"/>
      <c r="F114" s="21">
        <f t="shared" si="17"/>
        <v>962</v>
      </c>
      <c r="G114" s="21">
        <f t="shared" si="18"/>
        <v>5</v>
      </c>
      <c r="H114" s="23">
        <f t="shared" si="19"/>
        <v>192.4</v>
      </c>
      <c r="I114" s="143">
        <f t="shared" si="20"/>
        <v>222</v>
      </c>
      <c r="J114" s="143">
        <f t="shared" si="21"/>
        <v>558</v>
      </c>
      <c r="K114" s="607"/>
      <c r="L114" s="515">
        <v>210</v>
      </c>
      <c r="M114" s="515">
        <v>213</v>
      </c>
      <c r="N114" s="515">
        <v>135</v>
      </c>
      <c r="O114" s="515">
        <v>182</v>
      </c>
      <c r="P114" s="515">
        <v>222</v>
      </c>
      <c r="Q114" s="31">
        <f t="shared" si="22"/>
        <v>962</v>
      </c>
      <c r="R114" s="31">
        <f>Q113+Q114+(K113*5)</f>
        <v>1963</v>
      </c>
    </row>
    <row r="115" spans="1:18" x14ac:dyDescent="0.3">
      <c r="A115" s="73" t="s">
        <v>554</v>
      </c>
      <c r="B115" s="502">
        <v>25</v>
      </c>
      <c r="C115" s="502" t="s">
        <v>29</v>
      </c>
      <c r="D115" s="592">
        <v>31</v>
      </c>
      <c r="E115" s="43"/>
      <c r="F115" s="21">
        <f t="shared" si="17"/>
        <v>857</v>
      </c>
      <c r="G115" s="21">
        <f t="shared" si="18"/>
        <v>5</v>
      </c>
      <c r="H115" s="23">
        <f t="shared" si="19"/>
        <v>171.4</v>
      </c>
      <c r="I115" s="143">
        <f t="shared" si="20"/>
        <v>192</v>
      </c>
      <c r="J115" s="143">
        <f t="shared" si="21"/>
        <v>537</v>
      </c>
      <c r="K115" s="595">
        <v>27</v>
      </c>
      <c r="L115" s="26">
        <v>163</v>
      </c>
      <c r="M115" s="26">
        <v>192</v>
      </c>
      <c r="N115" s="26">
        <v>182</v>
      </c>
      <c r="O115" s="26">
        <v>176</v>
      </c>
      <c r="P115" s="26">
        <v>144</v>
      </c>
      <c r="Q115" s="21">
        <f t="shared" si="22"/>
        <v>857</v>
      </c>
      <c r="R115" s="27"/>
    </row>
    <row r="116" spans="1:18" x14ac:dyDescent="0.3">
      <c r="A116" s="74" t="s">
        <v>252</v>
      </c>
      <c r="B116" s="502">
        <v>25</v>
      </c>
      <c r="C116" s="502" t="s">
        <v>29</v>
      </c>
      <c r="D116" s="602"/>
      <c r="E116" s="42"/>
      <c r="F116" s="21">
        <f t="shared" si="17"/>
        <v>957</v>
      </c>
      <c r="G116" s="21">
        <f t="shared" si="18"/>
        <v>5</v>
      </c>
      <c r="H116" s="23">
        <f t="shared" si="19"/>
        <v>191.4</v>
      </c>
      <c r="I116" s="143">
        <f t="shared" si="20"/>
        <v>256</v>
      </c>
      <c r="J116" s="143">
        <f t="shared" si="21"/>
        <v>523</v>
      </c>
      <c r="K116" s="607"/>
      <c r="L116" s="515">
        <v>146</v>
      </c>
      <c r="M116" s="515">
        <v>194</v>
      </c>
      <c r="N116" s="515">
        <v>183</v>
      </c>
      <c r="O116" s="515">
        <v>178</v>
      </c>
      <c r="P116" s="515">
        <v>256</v>
      </c>
      <c r="Q116" s="31">
        <f t="shared" si="22"/>
        <v>957</v>
      </c>
      <c r="R116" s="31">
        <f>Q115+Q116+(K115*5)</f>
        <v>1949</v>
      </c>
    </row>
    <row r="117" spans="1:18" x14ac:dyDescent="0.3">
      <c r="A117" s="73" t="s">
        <v>172</v>
      </c>
      <c r="B117" s="502">
        <v>25</v>
      </c>
      <c r="C117" s="502" t="s">
        <v>29</v>
      </c>
      <c r="D117" s="592">
        <v>32</v>
      </c>
      <c r="E117" s="43"/>
      <c r="F117" s="21">
        <f t="shared" si="17"/>
        <v>921</v>
      </c>
      <c r="G117" s="21">
        <f t="shared" si="18"/>
        <v>5</v>
      </c>
      <c r="H117" s="23">
        <f t="shared" si="19"/>
        <v>184.2</v>
      </c>
      <c r="I117" s="143">
        <f t="shared" si="20"/>
        <v>202</v>
      </c>
      <c r="J117" s="143">
        <f t="shared" si="21"/>
        <v>550</v>
      </c>
      <c r="K117" s="595">
        <v>9</v>
      </c>
      <c r="L117" s="26">
        <v>202</v>
      </c>
      <c r="M117" s="26">
        <v>179</v>
      </c>
      <c r="N117" s="26">
        <v>169</v>
      </c>
      <c r="O117" s="26">
        <v>178</v>
      </c>
      <c r="P117" s="26">
        <v>193</v>
      </c>
      <c r="Q117" s="21">
        <f t="shared" si="22"/>
        <v>921</v>
      </c>
      <c r="R117" s="27"/>
    </row>
    <row r="118" spans="1:18" x14ac:dyDescent="0.3">
      <c r="A118" s="74" t="s">
        <v>344</v>
      </c>
      <c r="B118" s="502">
        <v>25</v>
      </c>
      <c r="C118" s="502" t="s">
        <v>29</v>
      </c>
      <c r="D118" s="602"/>
      <c r="E118" s="42"/>
      <c r="F118" s="21">
        <f t="shared" si="17"/>
        <v>983</v>
      </c>
      <c r="G118" s="21">
        <f t="shared" si="18"/>
        <v>5</v>
      </c>
      <c r="H118" s="23">
        <f t="shared" si="19"/>
        <v>196.6</v>
      </c>
      <c r="I118" s="143">
        <f t="shared" si="20"/>
        <v>246</v>
      </c>
      <c r="J118" s="143">
        <f t="shared" si="21"/>
        <v>596</v>
      </c>
      <c r="K118" s="607"/>
      <c r="L118" s="515">
        <v>246</v>
      </c>
      <c r="M118" s="515">
        <v>177</v>
      </c>
      <c r="N118" s="515">
        <v>173</v>
      </c>
      <c r="O118" s="515">
        <v>161</v>
      </c>
      <c r="P118" s="515">
        <v>226</v>
      </c>
      <c r="Q118" s="31">
        <f t="shared" si="22"/>
        <v>983</v>
      </c>
      <c r="R118" s="31">
        <f>Q117+Q118+(K117*5)</f>
        <v>1949</v>
      </c>
    </row>
    <row r="119" spans="1:18" x14ac:dyDescent="0.3">
      <c r="A119" s="73" t="s">
        <v>833</v>
      </c>
      <c r="B119" s="502">
        <v>25</v>
      </c>
      <c r="C119" s="502" t="s">
        <v>29</v>
      </c>
      <c r="D119" s="592">
        <v>33</v>
      </c>
      <c r="E119" s="43"/>
      <c r="F119" s="21">
        <f t="shared" si="17"/>
        <v>712</v>
      </c>
      <c r="G119" s="21">
        <f t="shared" si="18"/>
        <v>5</v>
      </c>
      <c r="H119" s="23">
        <f t="shared" si="19"/>
        <v>142.4</v>
      </c>
      <c r="I119" s="143">
        <f t="shared" si="20"/>
        <v>170</v>
      </c>
      <c r="J119" s="143">
        <f t="shared" si="21"/>
        <v>411</v>
      </c>
      <c r="K119" s="595">
        <v>87</v>
      </c>
      <c r="L119" s="26">
        <v>147</v>
      </c>
      <c r="M119" s="26">
        <v>132</v>
      </c>
      <c r="N119" s="26">
        <v>132</v>
      </c>
      <c r="O119" s="26">
        <v>131</v>
      </c>
      <c r="P119" s="26">
        <v>170</v>
      </c>
      <c r="Q119" s="21">
        <f t="shared" si="22"/>
        <v>712</v>
      </c>
      <c r="R119" s="27"/>
    </row>
    <row r="120" spans="1:18" x14ac:dyDescent="0.3">
      <c r="A120" s="74" t="s">
        <v>834</v>
      </c>
      <c r="B120" s="502">
        <v>25</v>
      </c>
      <c r="C120" s="502" t="s">
        <v>29</v>
      </c>
      <c r="D120" s="602"/>
      <c r="E120" s="42"/>
      <c r="F120" s="21">
        <f t="shared" si="17"/>
        <v>797</v>
      </c>
      <c r="G120" s="21">
        <f t="shared" si="18"/>
        <v>5</v>
      </c>
      <c r="H120" s="23">
        <f t="shared" si="19"/>
        <v>159.4</v>
      </c>
      <c r="I120" s="143">
        <f t="shared" si="20"/>
        <v>173</v>
      </c>
      <c r="J120" s="143">
        <f t="shared" si="21"/>
        <v>475</v>
      </c>
      <c r="K120" s="607"/>
      <c r="L120" s="515">
        <v>171</v>
      </c>
      <c r="M120" s="515">
        <v>170</v>
      </c>
      <c r="N120" s="515">
        <v>134</v>
      </c>
      <c r="O120" s="515">
        <v>149</v>
      </c>
      <c r="P120" s="515">
        <v>173</v>
      </c>
      <c r="Q120" s="31">
        <f t="shared" si="22"/>
        <v>797</v>
      </c>
      <c r="R120" s="31">
        <f>Q119+Q120+(K119*5)</f>
        <v>1944</v>
      </c>
    </row>
    <row r="121" spans="1:18" x14ac:dyDescent="0.3">
      <c r="A121" s="73" t="s">
        <v>835</v>
      </c>
      <c r="B121" s="502">
        <v>25</v>
      </c>
      <c r="C121" s="502" t="s">
        <v>29</v>
      </c>
      <c r="D121" s="592">
        <v>34</v>
      </c>
      <c r="E121" s="43"/>
      <c r="F121" s="21">
        <f t="shared" si="17"/>
        <v>330</v>
      </c>
      <c r="G121" s="21">
        <f t="shared" si="18"/>
        <v>5</v>
      </c>
      <c r="H121" s="23">
        <f t="shared" si="19"/>
        <v>66</v>
      </c>
      <c r="I121" s="143">
        <f t="shared" si="20"/>
        <v>84</v>
      </c>
      <c r="J121" s="143">
        <f t="shared" si="21"/>
        <v>194</v>
      </c>
      <c r="K121" s="595">
        <v>168</v>
      </c>
      <c r="L121" s="26">
        <v>69</v>
      </c>
      <c r="M121" s="26">
        <v>65</v>
      </c>
      <c r="N121" s="26">
        <v>60</v>
      </c>
      <c r="O121" s="26">
        <v>52</v>
      </c>
      <c r="P121" s="26">
        <v>84</v>
      </c>
      <c r="Q121" s="21">
        <f t="shared" si="22"/>
        <v>330</v>
      </c>
      <c r="R121" s="27"/>
    </row>
    <row r="122" spans="1:18" x14ac:dyDescent="0.3">
      <c r="A122" s="74" t="s">
        <v>446</v>
      </c>
      <c r="B122" s="502">
        <v>25</v>
      </c>
      <c r="C122" s="502" t="s">
        <v>29</v>
      </c>
      <c r="D122" s="602"/>
      <c r="E122" s="42"/>
      <c r="F122" s="21">
        <f t="shared" si="17"/>
        <v>771</v>
      </c>
      <c r="G122" s="21">
        <f t="shared" si="18"/>
        <v>5</v>
      </c>
      <c r="H122" s="23">
        <f t="shared" si="19"/>
        <v>154.19999999999999</v>
      </c>
      <c r="I122" s="143">
        <f t="shared" si="20"/>
        <v>209</v>
      </c>
      <c r="J122" s="143">
        <f t="shared" si="21"/>
        <v>481</v>
      </c>
      <c r="K122" s="607"/>
      <c r="L122" s="515">
        <v>209</v>
      </c>
      <c r="M122" s="515">
        <v>140</v>
      </c>
      <c r="N122" s="515">
        <v>132</v>
      </c>
      <c r="O122" s="515">
        <v>120</v>
      </c>
      <c r="P122" s="515">
        <v>170</v>
      </c>
      <c r="Q122" s="31">
        <f t="shared" si="22"/>
        <v>771</v>
      </c>
      <c r="R122" s="31">
        <f>Q121+Q122+(K121*5)</f>
        <v>1941</v>
      </c>
    </row>
    <row r="123" spans="1:18" x14ac:dyDescent="0.3">
      <c r="A123" s="73" t="s">
        <v>836</v>
      </c>
      <c r="B123" s="502">
        <v>25</v>
      </c>
      <c r="C123" s="502" t="s">
        <v>29</v>
      </c>
      <c r="D123" s="592">
        <v>35</v>
      </c>
      <c r="E123" s="43"/>
      <c r="F123" s="21">
        <f t="shared" si="17"/>
        <v>701</v>
      </c>
      <c r="G123" s="21">
        <f t="shared" si="18"/>
        <v>5</v>
      </c>
      <c r="H123" s="23">
        <f t="shared" si="19"/>
        <v>140.19999999999999</v>
      </c>
      <c r="I123" s="143">
        <f t="shared" si="20"/>
        <v>173</v>
      </c>
      <c r="J123" s="143">
        <f t="shared" si="21"/>
        <v>386</v>
      </c>
      <c r="K123" s="595">
        <v>57</v>
      </c>
      <c r="L123" s="26">
        <v>117</v>
      </c>
      <c r="M123" s="26">
        <v>121</v>
      </c>
      <c r="N123" s="26">
        <v>148</v>
      </c>
      <c r="O123" s="26">
        <v>142</v>
      </c>
      <c r="P123" s="26">
        <v>173</v>
      </c>
      <c r="Q123" s="21">
        <f t="shared" si="22"/>
        <v>701</v>
      </c>
      <c r="R123" s="27"/>
    </row>
    <row r="124" spans="1:18" x14ac:dyDescent="0.3">
      <c r="A124" s="74" t="s">
        <v>837</v>
      </c>
      <c r="B124" s="502">
        <v>25</v>
      </c>
      <c r="C124" s="502" t="s">
        <v>29</v>
      </c>
      <c r="D124" s="602"/>
      <c r="E124" s="42"/>
      <c r="F124" s="21">
        <f t="shared" si="17"/>
        <v>948</v>
      </c>
      <c r="G124" s="21">
        <f t="shared" si="18"/>
        <v>5</v>
      </c>
      <c r="H124" s="23">
        <f t="shared" si="19"/>
        <v>189.6</v>
      </c>
      <c r="I124" s="143">
        <f t="shared" si="20"/>
        <v>218</v>
      </c>
      <c r="J124" s="143">
        <f t="shared" si="21"/>
        <v>633</v>
      </c>
      <c r="K124" s="607"/>
      <c r="L124" s="515">
        <v>203</v>
      </c>
      <c r="M124" s="515">
        <v>212</v>
      </c>
      <c r="N124" s="515">
        <v>218</v>
      </c>
      <c r="O124" s="515">
        <v>158</v>
      </c>
      <c r="P124" s="515">
        <v>157</v>
      </c>
      <c r="Q124" s="31">
        <f t="shared" si="22"/>
        <v>948</v>
      </c>
      <c r="R124" s="31">
        <f>Q123+Q124+(K123*5)</f>
        <v>1934</v>
      </c>
    </row>
    <row r="125" spans="1:18" x14ac:dyDescent="0.3">
      <c r="A125" s="73" t="s">
        <v>162</v>
      </c>
      <c r="B125" s="502">
        <v>25</v>
      </c>
      <c r="C125" s="502" t="s">
        <v>29</v>
      </c>
      <c r="D125" s="592">
        <v>36</v>
      </c>
      <c r="E125" s="43"/>
      <c r="F125" s="21">
        <f t="shared" si="17"/>
        <v>694</v>
      </c>
      <c r="G125" s="21">
        <f t="shared" si="18"/>
        <v>5</v>
      </c>
      <c r="H125" s="23">
        <f t="shared" si="19"/>
        <v>138.80000000000001</v>
      </c>
      <c r="I125" s="143">
        <f t="shared" si="20"/>
        <v>148</v>
      </c>
      <c r="J125" s="143">
        <f t="shared" si="21"/>
        <v>399</v>
      </c>
      <c r="K125" s="595">
        <v>57</v>
      </c>
      <c r="L125" s="26">
        <v>130</v>
      </c>
      <c r="M125" s="26">
        <v>123</v>
      </c>
      <c r="N125" s="26">
        <v>146</v>
      </c>
      <c r="O125" s="26">
        <v>148</v>
      </c>
      <c r="P125" s="26">
        <v>147</v>
      </c>
      <c r="Q125" s="21">
        <f t="shared" si="22"/>
        <v>694</v>
      </c>
      <c r="R125" s="27"/>
    </row>
    <row r="126" spans="1:18" x14ac:dyDescent="0.3">
      <c r="A126" s="74" t="s">
        <v>163</v>
      </c>
      <c r="B126" s="502">
        <v>25</v>
      </c>
      <c r="C126" s="502" t="s">
        <v>29</v>
      </c>
      <c r="D126" s="602"/>
      <c r="E126" s="42"/>
      <c r="F126" s="21">
        <f t="shared" si="17"/>
        <v>954</v>
      </c>
      <c r="G126" s="21">
        <f t="shared" si="18"/>
        <v>5</v>
      </c>
      <c r="H126" s="23">
        <f t="shared" si="19"/>
        <v>190.8</v>
      </c>
      <c r="I126" s="143">
        <f t="shared" si="20"/>
        <v>244</v>
      </c>
      <c r="J126" s="143">
        <f t="shared" si="21"/>
        <v>551</v>
      </c>
      <c r="K126" s="607"/>
      <c r="L126" s="515">
        <v>172</v>
      </c>
      <c r="M126" s="515">
        <v>136</v>
      </c>
      <c r="N126" s="515">
        <v>243</v>
      </c>
      <c r="O126" s="515">
        <v>244</v>
      </c>
      <c r="P126" s="515">
        <v>159</v>
      </c>
      <c r="Q126" s="31">
        <f t="shared" si="22"/>
        <v>954</v>
      </c>
      <c r="R126" s="31">
        <f>Q125+Q126+(K125*5)</f>
        <v>1933</v>
      </c>
    </row>
    <row r="127" spans="1:18" x14ac:dyDescent="0.3">
      <c r="A127" s="73" t="s">
        <v>838</v>
      </c>
      <c r="B127" s="502">
        <v>25</v>
      </c>
      <c r="C127" s="502" t="s">
        <v>29</v>
      </c>
      <c r="D127" s="592">
        <v>37</v>
      </c>
      <c r="E127" s="43"/>
      <c r="F127" s="21">
        <f t="shared" si="17"/>
        <v>768</v>
      </c>
      <c r="G127" s="21">
        <f t="shared" si="18"/>
        <v>5</v>
      </c>
      <c r="H127" s="23">
        <f t="shared" si="19"/>
        <v>153.6</v>
      </c>
      <c r="I127" s="143">
        <f t="shared" si="20"/>
        <v>210</v>
      </c>
      <c r="J127" s="143">
        <f t="shared" si="21"/>
        <v>381</v>
      </c>
      <c r="K127" s="595">
        <v>39</v>
      </c>
      <c r="L127" s="26">
        <v>132</v>
      </c>
      <c r="M127" s="26">
        <v>143</v>
      </c>
      <c r="N127" s="26">
        <v>106</v>
      </c>
      <c r="O127" s="26">
        <v>210</v>
      </c>
      <c r="P127" s="26">
        <v>177</v>
      </c>
      <c r="Q127" s="21">
        <f t="shared" si="22"/>
        <v>768</v>
      </c>
      <c r="R127" s="27"/>
    </row>
    <row r="128" spans="1:18" x14ac:dyDescent="0.3">
      <c r="A128" s="74" t="s">
        <v>456</v>
      </c>
      <c r="B128" s="502">
        <v>25</v>
      </c>
      <c r="C128" s="502" t="s">
        <v>29</v>
      </c>
      <c r="D128" s="602"/>
      <c r="E128" s="42"/>
      <c r="F128" s="21">
        <f t="shared" si="17"/>
        <v>963</v>
      </c>
      <c r="G128" s="21">
        <f t="shared" si="18"/>
        <v>5</v>
      </c>
      <c r="H128" s="23">
        <f t="shared" si="19"/>
        <v>192.6</v>
      </c>
      <c r="I128" s="143">
        <f t="shared" si="20"/>
        <v>222</v>
      </c>
      <c r="J128" s="143">
        <f t="shared" si="21"/>
        <v>570</v>
      </c>
      <c r="K128" s="607"/>
      <c r="L128" s="515">
        <v>193</v>
      </c>
      <c r="M128" s="515">
        <v>222</v>
      </c>
      <c r="N128" s="515">
        <v>155</v>
      </c>
      <c r="O128" s="515">
        <v>195</v>
      </c>
      <c r="P128" s="515">
        <v>198</v>
      </c>
      <c r="Q128" s="31">
        <f t="shared" si="22"/>
        <v>963</v>
      </c>
      <c r="R128" s="31">
        <f>Q127+Q128+(K127*5)</f>
        <v>1926</v>
      </c>
    </row>
    <row r="129" spans="1:18" x14ac:dyDescent="0.3">
      <c r="A129" s="73" t="s">
        <v>180</v>
      </c>
      <c r="B129" s="502">
        <v>25</v>
      </c>
      <c r="C129" s="502" t="s">
        <v>29</v>
      </c>
      <c r="D129" s="592">
        <v>38</v>
      </c>
      <c r="E129" s="43"/>
      <c r="F129" s="21">
        <f t="shared" si="17"/>
        <v>769</v>
      </c>
      <c r="G129" s="21">
        <f t="shared" si="18"/>
        <v>5</v>
      </c>
      <c r="H129" s="23">
        <f t="shared" si="19"/>
        <v>153.80000000000001</v>
      </c>
      <c r="I129" s="143">
        <f t="shared" si="20"/>
        <v>162</v>
      </c>
      <c r="J129" s="143">
        <f t="shared" si="21"/>
        <v>465</v>
      </c>
      <c r="K129" s="595">
        <v>37</v>
      </c>
      <c r="L129" s="26">
        <v>147</v>
      </c>
      <c r="M129" s="26">
        <v>162</v>
      </c>
      <c r="N129" s="26">
        <v>156</v>
      </c>
      <c r="O129" s="26">
        <v>161</v>
      </c>
      <c r="P129" s="26">
        <v>143</v>
      </c>
      <c r="Q129" s="21">
        <f t="shared" si="22"/>
        <v>769</v>
      </c>
      <c r="R129" s="27"/>
    </row>
    <row r="130" spans="1:18" x14ac:dyDescent="0.3">
      <c r="A130" s="74" t="s">
        <v>542</v>
      </c>
      <c r="B130" s="502">
        <v>25</v>
      </c>
      <c r="C130" s="502" t="s">
        <v>29</v>
      </c>
      <c r="D130" s="602"/>
      <c r="E130" s="42"/>
      <c r="F130" s="21">
        <f t="shared" si="17"/>
        <v>972</v>
      </c>
      <c r="G130" s="21">
        <f t="shared" si="18"/>
        <v>5</v>
      </c>
      <c r="H130" s="23">
        <f t="shared" si="19"/>
        <v>194.4</v>
      </c>
      <c r="I130" s="143">
        <f t="shared" si="20"/>
        <v>237</v>
      </c>
      <c r="J130" s="143">
        <f t="shared" si="21"/>
        <v>599</v>
      </c>
      <c r="K130" s="607"/>
      <c r="L130" s="515">
        <v>157</v>
      </c>
      <c r="M130" s="515">
        <v>237</v>
      </c>
      <c r="N130" s="515">
        <v>205</v>
      </c>
      <c r="O130" s="515">
        <v>203</v>
      </c>
      <c r="P130" s="515">
        <v>170</v>
      </c>
      <c r="Q130" s="31">
        <f t="shared" si="22"/>
        <v>972</v>
      </c>
      <c r="R130" s="31">
        <f>Q129+Q130+(K129*5)</f>
        <v>1926</v>
      </c>
    </row>
    <row r="131" spans="1:18" x14ac:dyDescent="0.3">
      <c r="A131" s="73" t="s">
        <v>839</v>
      </c>
      <c r="B131" s="502">
        <v>25</v>
      </c>
      <c r="C131" s="502" t="s">
        <v>29</v>
      </c>
      <c r="D131" s="592">
        <v>39</v>
      </c>
      <c r="E131" s="43"/>
      <c r="F131" s="21">
        <f t="shared" si="17"/>
        <v>831</v>
      </c>
      <c r="G131" s="21">
        <f t="shared" si="18"/>
        <v>5</v>
      </c>
      <c r="H131" s="23">
        <f t="shared" si="19"/>
        <v>166.2</v>
      </c>
      <c r="I131" s="143">
        <f t="shared" si="20"/>
        <v>199</v>
      </c>
      <c r="J131" s="143">
        <f t="shared" si="21"/>
        <v>486</v>
      </c>
      <c r="K131" s="595">
        <v>37</v>
      </c>
      <c r="L131" s="26">
        <v>199</v>
      </c>
      <c r="M131" s="26">
        <v>159</v>
      </c>
      <c r="N131" s="26">
        <v>128</v>
      </c>
      <c r="O131" s="26">
        <v>190</v>
      </c>
      <c r="P131" s="26">
        <v>155</v>
      </c>
      <c r="Q131" s="21">
        <f t="shared" si="22"/>
        <v>831</v>
      </c>
      <c r="R131" s="27"/>
    </row>
    <row r="132" spans="1:18" x14ac:dyDescent="0.3">
      <c r="A132" s="74" t="s">
        <v>840</v>
      </c>
      <c r="B132" s="502">
        <v>25</v>
      </c>
      <c r="C132" s="502" t="s">
        <v>29</v>
      </c>
      <c r="D132" s="602"/>
      <c r="E132" s="42"/>
      <c r="F132" s="21">
        <f t="shared" si="17"/>
        <v>888</v>
      </c>
      <c r="G132" s="21">
        <f t="shared" si="18"/>
        <v>5</v>
      </c>
      <c r="H132" s="23">
        <f t="shared" si="19"/>
        <v>177.6</v>
      </c>
      <c r="I132" s="143">
        <f t="shared" si="20"/>
        <v>210</v>
      </c>
      <c r="J132" s="143">
        <f t="shared" si="21"/>
        <v>519</v>
      </c>
      <c r="K132" s="607"/>
      <c r="L132" s="515">
        <v>210</v>
      </c>
      <c r="M132" s="515">
        <v>135</v>
      </c>
      <c r="N132" s="515">
        <v>174</v>
      </c>
      <c r="O132" s="515">
        <v>183</v>
      </c>
      <c r="P132" s="515">
        <v>186</v>
      </c>
      <c r="Q132" s="31">
        <f t="shared" si="22"/>
        <v>888</v>
      </c>
      <c r="R132" s="31">
        <f>Q131+Q132+(K131*5)</f>
        <v>1904</v>
      </c>
    </row>
    <row r="133" spans="1:18" x14ac:dyDescent="0.3">
      <c r="A133" s="73" t="s">
        <v>730</v>
      </c>
      <c r="B133" s="502">
        <v>25</v>
      </c>
      <c r="C133" s="502" t="s">
        <v>29</v>
      </c>
      <c r="D133" s="592">
        <v>40</v>
      </c>
      <c r="E133" s="43"/>
      <c r="F133" s="21">
        <f t="shared" si="17"/>
        <v>602</v>
      </c>
      <c r="G133" s="21">
        <f t="shared" si="18"/>
        <v>5</v>
      </c>
      <c r="H133" s="23">
        <f t="shared" si="19"/>
        <v>120.4</v>
      </c>
      <c r="I133" s="143">
        <f t="shared" si="20"/>
        <v>133</v>
      </c>
      <c r="J133" s="143">
        <f t="shared" si="21"/>
        <v>375</v>
      </c>
      <c r="K133" s="595">
        <v>74</v>
      </c>
      <c r="L133" s="26">
        <v>133</v>
      </c>
      <c r="M133" s="26">
        <v>121</v>
      </c>
      <c r="N133" s="26">
        <v>121</v>
      </c>
      <c r="O133" s="26">
        <v>105</v>
      </c>
      <c r="P133" s="26">
        <v>122</v>
      </c>
      <c r="Q133" s="21">
        <f t="shared" si="22"/>
        <v>602</v>
      </c>
      <c r="R133" s="27"/>
    </row>
    <row r="134" spans="1:18" x14ac:dyDescent="0.3">
      <c r="A134" s="74" t="s">
        <v>791</v>
      </c>
      <c r="B134" s="502">
        <v>25</v>
      </c>
      <c r="C134" s="502" t="s">
        <v>29</v>
      </c>
      <c r="D134" s="602"/>
      <c r="E134" s="42"/>
      <c r="F134" s="21">
        <f t="shared" si="17"/>
        <v>903</v>
      </c>
      <c r="G134" s="21">
        <f t="shared" si="18"/>
        <v>5</v>
      </c>
      <c r="H134" s="23">
        <f t="shared" si="19"/>
        <v>180.6</v>
      </c>
      <c r="I134" s="143">
        <f t="shared" si="20"/>
        <v>199</v>
      </c>
      <c r="J134" s="143">
        <f t="shared" si="21"/>
        <v>542</v>
      </c>
      <c r="K134" s="607"/>
      <c r="L134" s="515">
        <v>166</v>
      </c>
      <c r="M134" s="515">
        <v>177</v>
      </c>
      <c r="N134" s="515">
        <v>199</v>
      </c>
      <c r="O134" s="515">
        <v>181</v>
      </c>
      <c r="P134" s="515">
        <v>180</v>
      </c>
      <c r="Q134" s="31">
        <f t="shared" si="22"/>
        <v>903</v>
      </c>
      <c r="R134" s="31">
        <f>Q133+Q134+(K133*5)</f>
        <v>1875</v>
      </c>
    </row>
    <row r="135" spans="1:18" x14ac:dyDescent="0.3">
      <c r="A135" s="73" t="s">
        <v>153</v>
      </c>
      <c r="B135" s="502">
        <v>25</v>
      </c>
      <c r="C135" s="502" t="s">
        <v>29</v>
      </c>
      <c r="D135" s="592">
        <v>41</v>
      </c>
      <c r="E135" s="43"/>
      <c r="F135" s="21">
        <f t="shared" si="17"/>
        <v>790</v>
      </c>
      <c r="G135" s="21">
        <f t="shared" si="18"/>
        <v>5</v>
      </c>
      <c r="H135" s="23">
        <f t="shared" si="19"/>
        <v>158</v>
      </c>
      <c r="I135" s="143">
        <f t="shared" si="20"/>
        <v>213</v>
      </c>
      <c r="J135" s="143">
        <f t="shared" si="21"/>
        <v>426</v>
      </c>
      <c r="K135" s="595">
        <v>54</v>
      </c>
      <c r="L135" s="26">
        <v>162</v>
      </c>
      <c r="M135" s="26">
        <v>127</v>
      </c>
      <c r="N135" s="26">
        <v>137</v>
      </c>
      <c r="O135" s="26">
        <v>213</v>
      </c>
      <c r="P135" s="26">
        <v>151</v>
      </c>
      <c r="Q135" s="21">
        <f t="shared" si="22"/>
        <v>790</v>
      </c>
      <c r="R135" s="27"/>
    </row>
    <row r="136" spans="1:18" x14ac:dyDescent="0.3">
      <c r="A136" s="74" t="s">
        <v>650</v>
      </c>
      <c r="B136" s="502">
        <v>25</v>
      </c>
      <c r="C136" s="502" t="s">
        <v>29</v>
      </c>
      <c r="D136" s="602"/>
      <c r="E136" s="42"/>
      <c r="F136" s="21">
        <f t="shared" si="17"/>
        <v>809</v>
      </c>
      <c r="G136" s="21">
        <f t="shared" si="18"/>
        <v>5</v>
      </c>
      <c r="H136" s="23">
        <f t="shared" si="19"/>
        <v>161.80000000000001</v>
      </c>
      <c r="I136" s="143">
        <f t="shared" si="20"/>
        <v>194</v>
      </c>
      <c r="J136" s="143">
        <f t="shared" si="21"/>
        <v>506</v>
      </c>
      <c r="K136" s="607"/>
      <c r="L136" s="515">
        <v>142</v>
      </c>
      <c r="M136" s="515">
        <v>170</v>
      </c>
      <c r="N136" s="515">
        <v>194</v>
      </c>
      <c r="O136" s="515">
        <v>141</v>
      </c>
      <c r="P136" s="515">
        <v>162</v>
      </c>
      <c r="Q136" s="31">
        <f t="shared" si="22"/>
        <v>809</v>
      </c>
      <c r="R136" s="31">
        <f>Q135+Q136+(K135*5)</f>
        <v>1869</v>
      </c>
    </row>
    <row r="137" spans="1:18" x14ac:dyDescent="0.3">
      <c r="A137" s="73" t="s">
        <v>366</v>
      </c>
      <c r="B137" s="502">
        <v>25</v>
      </c>
      <c r="C137" s="502" t="s">
        <v>29</v>
      </c>
      <c r="D137" s="592">
        <v>42</v>
      </c>
      <c r="E137" s="43"/>
      <c r="F137" s="21">
        <f t="shared" si="17"/>
        <v>904</v>
      </c>
      <c r="G137" s="21">
        <f t="shared" si="18"/>
        <v>5</v>
      </c>
      <c r="H137" s="23">
        <f t="shared" si="19"/>
        <v>180.8</v>
      </c>
      <c r="I137" s="143">
        <f t="shared" si="20"/>
        <v>199</v>
      </c>
      <c r="J137" s="143">
        <f t="shared" si="21"/>
        <v>547</v>
      </c>
      <c r="K137" s="595">
        <v>13</v>
      </c>
      <c r="L137" s="26">
        <v>187</v>
      </c>
      <c r="M137" s="26">
        <v>199</v>
      </c>
      <c r="N137" s="26">
        <v>161</v>
      </c>
      <c r="O137" s="26">
        <v>181</v>
      </c>
      <c r="P137" s="26">
        <v>176</v>
      </c>
      <c r="Q137" s="21">
        <f t="shared" si="22"/>
        <v>904</v>
      </c>
      <c r="R137" s="27"/>
    </row>
    <row r="138" spans="1:18" x14ac:dyDescent="0.3">
      <c r="A138" s="74" t="s">
        <v>239</v>
      </c>
      <c r="B138" s="502">
        <v>25</v>
      </c>
      <c r="C138" s="502" t="s">
        <v>29</v>
      </c>
      <c r="D138" s="602"/>
      <c r="E138" s="42"/>
      <c r="F138" s="21">
        <f t="shared" si="17"/>
        <v>886</v>
      </c>
      <c r="G138" s="21">
        <f t="shared" si="18"/>
        <v>5</v>
      </c>
      <c r="H138" s="23">
        <f t="shared" si="19"/>
        <v>177.2</v>
      </c>
      <c r="I138" s="143">
        <f t="shared" si="20"/>
        <v>190</v>
      </c>
      <c r="J138" s="143">
        <f t="shared" si="21"/>
        <v>524</v>
      </c>
      <c r="K138" s="607"/>
      <c r="L138" s="515">
        <v>160</v>
      </c>
      <c r="M138" s="515">
        <v>183</v>
      </c>
      <c r="N138" s="515">
        <v>181</v>
      </c>
      <c r="O138" s="515">
        <v>172</v>
      </c>
      <c r="P138" s="515">
        <v>190</v>
      </c>
      <c r="Q138" s="31">
        <f t="shared" si="22"/>
        <v>886</v>
      </c>
      <c r="R138" s="31">
        <f>Q137+Q138+(K137*5)</f>
        <v>1855</v>
      </c>
    </row>
    <row r="139" spans="1:18" x14ac:dyDescent="0.3">
      <c r="A139" s="73" t="s">
        <v>493</v>
      </c>
      <c r="B139" s="502">
        <v>25</v>
      </c>
      <c r="C139" s="502" t="s">
        <v>29</v>
      </c>
      <c r="D139" s="592">
        <v>43</v>
      </c>
      <c r="E139" s="43"/>
      <c r="F139" s="21">
        <f t="shared" si="17"/>
        <v>510</v>
      </c>
      <c r="G139" s="21">
        <f t="shared" si="18"/>
        <v>5</v>
      </c>
      <c r="H139" s="23">
        <f t="shared" si="19"/>
        <v>102</v>
      </c>
      <c r="I139" s="143">
        <f t="shared" si="20"/>
        <v>152</v>
      </c>
      <c r="J139" s="143">
        <f t="shared" si="21"/>
        <v>355</v>
      </c>
      <c r="K139" s="595">
        <v>154</v>
      </c>
      <c r="L139" s="26">
        <v>152</v>
      </c>
      <c r="M139" s="26">
        <v>90</v>
      </c>
      <c r="N139" s="26">
        <v>113</v>
      </c>
      <c r="O139" s="26">
        <v>73</v>
      </c>
      <c r="P139" s="26">
        <v>82</v>
      </c>
      <c r="Q139" s="21">
        <f t="shared" si="22"/>
        <v>510</v>
      </c>
      <c r="R139" s="27"/>
    </row>
    <row r="140" spans="1:18" x14ac:dyDescent="0.3">
      <c r="A140" s="74" t="s">
        <v>767</v>
      </c>
      <c r="B140" s="502">
        <v>25</v>
      </c>
      <c r="C140" s="502" t="s">
        <v>29</v>
      </c>
      <c r="D140" s="602"/>
      <c r="E140" s="42"/>
      <c r="F140" s="21">
        <f t="shared" si="17"/>
        <v>574</v>
      </c>
      <c r="G140" s="21">
        <f t="shared" si="18"/>
        <v>5</v>
      </c>
      <c r="H140" s="23">
        <f t="shared" si="19"/>
        <v>114.8</v>
      </c>
      <c r="I140" s="143">
        <f t="shared" si="20"/>
        <v>125</v>
      </c>
      <c r="J140" s="143">
        <f t="shared" si="21"/>
        <v>334</v>
      </c>
      <c r="K140" s="607"/>
      <c r="L140" s="515">
        <v>111</v>
      </c>
      <c r="M140" s="515">
        <v>115</v>
      </c>
      <c r="N140" s="515">
        <v>108</v>
      </c>
      <c r="O140" s="515">
        <v>115</v>
      </c>
      <c r="P140" s="515">
        <v>125</v>
      </c>
      <c r="Q140" s="31">
        <f t="shared" si="22"/>
        <v>574</v>
      </c>
      <c r="R140" s="31">
        <f>Q139+Q140+(K139*5)</f>
        <v>1854</v>
      </c>
    </row>
    <row r="141" spans="1:18" x14ac:dyDescent="0.3">
      <c r="A141" s="73" t="s">
        <v>326</v>
      </c>
      <c r="B141" s="502">
        <v>25</v>
      </c>
      <c r="C141" s="502" t="s">
        <v>29</v>
      </c>
      <c r="D141" s="592">
        <v>44</v>
      </c>
      <c r="E141" s="43"/>
      <c r="F141" s="21">
        <f t="shared" si="17"/>
        <v>629</v>
      </c>
      <c r="G141" s="21">
        <f t="shared" si="18"/>
        <v>5</v>
      </c>
      <c r="H141" s="23">
        <f t="shared" si="19"/>
        <v>125.8</v>
      </c>
      <c r="I141" s="143">
        <f t="shared" si="20"/>
        <v>162</v>
      </c>
      <c r="J141" s="143">
        <f t="shared" si="21"/>
        <v>353</v>
      </c>
      <c r="K141" s="595">
        <v>61</v>
      </c>
      <c r="L141" s="26">
        <v>129</v>
      </c>
      <c r="M141" s="26">
        <v>99</v>
      </c>
      <c r="N141" s="26">
        <v>125</v>
      </c>
      <c r="O141" s="26">
        <v>162</v>
      </c>
      <c r="P141" s="26">
        <v>114</v>
      </c>
      <c r="Q141" s="21">
        <f t="shared" si="22"/>
        <v>629</v>
      </c>
      <c r="R141" s="27"/>
    </row>
    <row r="142" spans="1:18" x14ac:dyDescent="0.3">
      <c r="A142" s="74" t="s">
        <v>249</v>
      </c>
      <c r="B142" s="502">
        <v>25</v>
      </c>
      <c r="C142" s="502" t="s">
        <v>29</v>
      </c>
      <c r="D142" s="602"/>
      <c r="E142" s="42"/>
      <c r="F142" s="21">
        <f t="shared" si="17"/>
        <v>910</v>
      </c>
      <c r="G142" s="21">
        <f t="shared" si="18"/>
        <v>5</v>
      </c>
      <c r="H142" s="23">
        <f t="shared" si="19"/>
        <v>182</v>
      </c>
      <c r="I142" s="143">
        <f t="shared" si="20"/>
        <v>219</v>
      </c>
      <c r="J142" s="143">
        <f t="shared" si="21"/>
        <v>580</v>
      </c>
      <c r="K142" s="607"/>
      <c r="L142" s="515">
        <v>180</v>
      </c>
      <c r="M142" s="515">
        <v>181</v>
      </c>
      <c r="N142" s="515">
        <v>219</v>
      </c>
      <c r="O142" s="515">
        <v>164</v>
      </c>
      <c r="P142" s="515">
        <v>166</v>
      </c>
      <c r="Q142" s="31">
        <f t="shared" si="22"/>
        <v>910</v>
      </c>
      <c r="R142" s="31">
        <f>Q141+Q142+(K141*5)</f>
        <v>1844</v>
      </c>
    </row>
    <row r="143" spans="1:18" x14ac:dyDescent="0.3">
      <c r="A143" s="73" t="s">
        <v>841</v>
      </c>
      <c r="B143" s="502">
        <v>25</v>
      </c>
      <c r="C143" s="502" t="s">
        <v>29</v>
      </c>
      <c r="D143" s="592">
        <v>45</v>
      </c>
      <c r="E143" s="43"/>
      <c r="F143" s="21">
        <f t="shared" si="17"/>
        <v>865</v>
      </c>
      <c r="G143" s="21">
        <f t="shared" si="18"/>
        <v>5</v>
      </c>
      <c r="H143" s="23">
        <f t="shared" si="19"/>
        <v>173</v>
      </c>
      <c r="I143" s="143">
        <f t="shared" si="20"/>
        <v>216</v>
      </c>
      <c r="J143" s="143">
        <f t="shared" si="21"/>
        <v>505</v>
      </c>
      <c r="K143" s="595">
        <v>10</v>
      </c>
      <c r="L143" s="26">
        <v>181</v>
      </c>
      <c r="M143" s="26">
        <v>192</v>
      </c>
      <c r="N143" s="26">
        <v>132</v>
      </c>
      <c r="O143" s="26">
        <v>144</v>
      </c>
      <c r="P143" s="26">
        <v>216</v>
      </c>
      <c r="Q143" s="21">
        <f t="shared" si="22"/>
        <v>865</v>
      </c>
      <c r="R143" s="27"/>
    </row>
    <row r="144" spans="1:18" x14ac:dyDescent="0.3">
      <c r="A144" s="74" t="s">
        <v>367</v>
      </c>
      <c r="B144" s="502">
        <v>25</v>
      </c>
      <c r="C144" s="502" t="s">
        <v>29</v>
      </c>
      <c r="D144" s="602"/>
      <c r="E144" s="42"/>
      <c r="F144" s="21">
        <f t="shared" si="17"/>
        <v>901</v>
      </c>
      <c r="G144" s="21">
        <f t="shared" si="18"/>
        <v>5</v>
      </c>
      <c r="H144" s="23">
        <f t="shared" si="19"/>
        <v>180.2</v>
      </c>
      <c r="I144" s="143">
        <f t="shared" si="20"/>
        <v>192</v>
      </c>
      <c r="J144" s="143">
        <f t="shared" si="21"/>
        <v>521</v>
      </c>
      <c r="K144" s="607"/>
      <c r="L144" s="515">
        <v>156</v>
      </c>
      <c r="M144" s="515">
        <v>173</v>
      </c>
      <c r="N144" s="515">
        <v>192</v>
      </c>
      <c r="O144" s="515">
        <v>188</v>
      </c>
      <c r="P144" s="515">
        <v>192</v>
      </c>
      <c r="Q144" s="31">
        <f t="shared" si="22"/>
        <v>901</v>
      </c>
      <c r="R144" s="31">
        <f>Q143+Q144+(K143*5)</f>
        <v>1816</v>
      </c>
    </row>
    <row r="145" spans="1:21" x14ac:dyDescent="0.3">
      <c r="A145" s="73" t="s">
        <v>512</v>
      </c>
      <c r="B145" s="502">
        <v>25</v>
      </c>
      <c r="C145" s="502" t="s">
        <v>29</v>
      </c>
      <c r="D145" s="592">
        <v>46</v>
      </c>
      <c r="E145" s="43"/>
      <c r="F145" s="21">
        <f t="shared" si="17"/>
        <v>700</v>
      </c>
      <c r="G145" s="21">
        <f t="shared" si="18"/>
        <v>5</v>
      </c>
      <c r="H145" s="23">
        <f t="shared" si="19"/>
        <v>140</v>
      </c>
      <c r="I145" s="143">
        <f t="shared" si="20"/>
        <v>174</v>
      </c>
      <c r="J145" s="143">
        <f t="shared" si="21"/>
        <v>443</v>
      </c>
      <c r="K145" s="595">
        <v>27</v>
      </c>
      <c r="L145" s="26">
        <v>111</v>
      </c>
      <c r="M145" s="26">
        <v>174</v>
      </c>
      <c r="N145" s="26">
        <v>158</v>
      </c>
      <c r="O145" s="26">
        <v>149</v>
      </c>
      <c r="P145" s="26">
        <v>108</v>
      </c>
      <c r="Q145" s="21">
        <f t="shared" si="22"/>
        <v>700</v>
      </c>
      <c r="R145" s="27"/>
    </row>
    <row r="146" spans="1:21" x14ac:dyDescent="0.3">
      <c r="A146" s="74" t="s">
        <v>148</v>
      </c>
      <c r="B146" s="502">
        <v>25</v>
      </c>
      <c r="C146" s="502" t="s">
        <v>29</v>
      </c>
      <c r="D146" s="602"/>
      <c r="E146" s="42"/>
      <c r="F146" s="21">
        <f t="shared" si="17"/>
        <v>977</v>
      </c>
      <c r="G146" s="21">
        <f t="shared" si="18"/>
        <v>5</v>
      </c>
      <c r="H146" s="23">
        <f t="shared" si="19"/>
        <v>195.4</v>
      </c>
      <c r="I146" s="143">
        <f t="shared" si="20"/>
        <v>247</v>
      </c>
      <c r="J146" s="143">
        <f t="shared" si="21"/>
        <v>624</v>
      </c>
      <c r="K146" s="607"/>
      <c r="L146" s="515">
        <v>247</v>
      </c>
      <c r="M146" s="515">
        <v>183</v>
      </c>
      <c r="N146" s="515">
        <v>194</v>
      </c>
      <c r="O146" s="515">
        <v>173</v>
      </c>
      <c r="P146" s="515">
        <v>180</v>
      </c>
      <c r="Q146" s="31">
        <f t="shared" si="22"/>
        <v>977</v>
      </c>
      <c r="R146" s="31">
        <f>Q145+Q146+(K145*5)</f>
        <v>1812</v>
      </c>
    </row>
    <row r="147" spans="1:21" x14ac:dyDescent="0.3">
      <c r="F147" s="21">
        <f>SUM(F55:F146)</f>
        <v>99268</v>
      </c>
      <c r="G147" s="21">
        <f>SUM(G55:G146)</f>
        <v>568</v>
      </c>
      <c r="H147" s="23">
        <f t="shared" si="19"/>
        <v>174.76760563380282</v>
      </c>
      <c r="L147">
        <f>AVERAGE(L55:L146)</f>
        <v>176.82608695652175</v>
      </c>
      <c r="M147" s="500">
        <f>AVERAGE(M55:M146)</f>
        <v>168.36956521739131</v>
      </c>
      <c r="N147" s="500">
        <f>AVERAGE(N55:N146)</f>
        <v>173.70652173913044</v>
      </c>
      <c r="O147" s="500">
        <f>AVERAGE(O55:O146)</f>
        <v>177.0108695652174</v>
      </c>
      <c r="P147" s="500">
        <f>AVERAGE(P55:P146)</f>
        <v>174.2391304347826</v>
      </c>
      <c r="S147" s="500">
        <f>AVERAGE(S55:S146)</f>
        <v>182.02777777777777</v>
      </c>
      <c r="T147" s="500">
        <f>AVERAGE(T55:T146)</f>
        <v>178.11111111111111</v>
      </c>
      <c r="U147" s="500">
        <f>AVERAGE(U55:U146)</f>
        <v>173.58333333333334</v>
      </c>
    </row>
  </sheetData>
  <sortState ref="B4:Z27">
    <sortCondition ref="X4:X27"/>
  </sortState>
  <mergeCells count="157">
    <mergeCell ref="D137:D138"/>
    <mergeCell ref="K137:K138"/>
    <mergeCell ref="D139:D140"/>
    <mergeCell ref="K139:K140"/>
    <mergeCell ref="D141:D142"/>
    <mergeCell ref="K141:K142"/>
    <mergeCell ref="D143:D144"/>
    <mergeCell ref="K143:K144"/>
    <mergeCell ref="D145:D146"/>
    <mergeCell ref="K145:K146"/>
    <mergeCell ref="D127:D128"/>
    <mergeCell ref="K127:K128"/>
    <mergeCell ref="D129:D130"/>
    <mergeCell ref="K129:K130"/>
    <mergeCell ref="D131:D132"/>
    <mergeCell ref="K131:K132"/>
    <mergeCell ref="D133:D134"/>
    <mergeCell ref="K133:K134"/>
    <mergeCell ref="D135:D136"/>
    <mergeCell ref="K135:K136"/>
    <mergeCell ref="D117:D118"/>
    <mergeCell ref="K117:K118"/>
    <mergeCell ref="D119:D120"/>
    <mergeCell ref="K119:K120"/>
    <mergeCell ref="D121:D122"/>
    <mergeCell ref="K121:K122"/>
    <mergeCell ref="D123:D124"/>
    <mergeCell ref="K123:K124"/>
    <mergeCell ref="D125:D126"/>
    <mergeCell ref="K125:K126"/>
    <mergeCell ref="D107:D108"/>
    <mergeCell ref="K107:K108"/>
    <mergeCell ref="D109:D110"/>
    <mergeCell ref="K109:K110"/>
    <mergeCell ref="D111:D112"/>
    <mergeCell ref="K111:K112"/>
    <mergeCell ref="D113:D114"/>
    <mergeCell ref="K113:K114"/>
    <mergeCell ref="D115:D116"/>
    <mergeCell ref="K115:K116"/>
    <mergeCell ref="D91:D92"/>
    <mergeCell ref="K91:K92"/>
    <mergeCell ref="D93:D94"/>
    <mergeCell ref="K93:K94"/>
    <mergeCell ref="D95:D96"/>
    <mergeCell ref="K95:K96"/>
    <mergeCell ref="D97:D98"/>
    <mergeCell ref="K97:K98"/>
    <mergeCell ref="D99:D100"/>
    <mergeCell ref="K99:K100"/>
    <mergeCell ref="D81:D82"/>
    <mergeCell ref="K81:K82"/>
    <mergeCell ref="D83:D84"/>
    <mergeCell ref="K83:K84"/>
    <mergeCell ref="D85:D86"/>
    <mergeCell ref="K85:K86"/>
    <mergeCell ref="D87:D88"/>
    <mergeCell ref="K87:K88"/>
    <mergeCell ref="D89:D90"/>
    <mergeCell ref="K89:K90"/>
    <mergeCell ref="D61:D62"/>
    <mergeCell ref="K61:K62"/>
    <mergeCell ref="X61:X62"/>
    <mergeCell ref="Y61:Y62"/>
    <mergeCell ref="Z61:Z62"/>
    <mergeCell ref="AA61:AA62"/>
    <mergeCell ref="D63:D64"/>
    <mergeCell ref="K63:K64"/>
    <mergeCell ref="X63:X64"/>
    <mergeCell ref="Y63:Y64"/>
    <mergeCell ref="D4:D5"/>
    <mergeCell ref="D6:D7"/>
    <mergeCell ref="X6:X7"/>
    <mergeCell ref="Y6:Y7"/>
    <mergeCell ref="D8:D9"/>
    <mergeCell ref="X8:X9"/>
    <mergeCell ref="A1:AA2"/>
    <mergeCell ref="AA4:AA5"/>
    <mergeCell ref="Y10:Y11"/>
    <mergeCell ref="Z6:Z7"/>
    <mergeCell ref="AA6:AA7"/>
    <mergeCell ref="Y8:Y9"/>
    <mergeCell ref="Z4:Z5"/>
    <mergeCell ref="Y4:Y5"/>
    <mergeCell ref="X4:X5"/>
    <mergeCell ref="X10:X11"/>
    <mergeCell ref="Z8:Z9"/>
    <mergeCell ref="D14:D15"/>
    <mergeCell ref="D16:D17"/>
    <mergeCell ref="D18:D19"/>
    <mergeCell ref="D20:D21"/>
    <mergeCell ref="D22:D23"/>
    <mergeCell ref="AA8:AA9"/>
    <mergeCell ref="D10:D11"/>
    <mergeCell ref="Z10:Z11"/>
    <mergeCell ref="AA10:AA11"/>
    <mergeCell ref="D12:D13"/>
    <mergeCell ref="Y12:Y13"/>
    <mergeCell ref="Z12:Z13"/>
    <mergeCell ref="AA12:AA13"/>
    <mergeCell ref="X12:X13"/>
    <mergeCell ref="D34:D35"/>
    <mergeCell ref="D36:D37"/>
    <mergeCell ref="D38:D39"/>
    <mergeCell ref="D40:D41"/>
    <mergeCell ref="D42:D43"/>
    <mergeCell ref="D24:D25"/>
    <mergeCell ref="D26:D27"/>
    <mergeCell ref="D28:D29"/>
    <mergeCell ref="D30:D31"/>
    <mergeCell ref="D32:D33"/>
    <mergeCell ref="A52:AA53"/>
    <mergeCell ref="D55:D56"/>
    <mergeCell ref="K55:K56"/>
    <mergeCell ref="X55:X56"/>
    <mergeCell ref="Y55:Y56"/>
    <mergeCell ref="Z55:Z56"/>
    <mergeCell ref="AA55:AA56"/>
    <mergeCell ref="D44:D45"/>
    <mergeCell ref="D46:D47"/>
    <mergeCell ref="D48:D49"/>
    <mergeCell ref="AA57:AA58"/>
    <mergeCell ref="D59:D60"/>
    <mergeCell ref="K59:K60"/>
    <mergeCell ref="X59:X60"/>
    <mergeCell ref="Y59:Y60"/>
    <mergeCell ref="Z59:Z60"/>
    <mergeCell ref="AA59:AA60"/>
    <mergeCell ref="D57:D58"/>
    <mergeCell ref="K57:K58"/>
    <mergeCell ref="X57:X58"/>
    <mergeCell ref="Y57:Y58"/>
    <mergeCell ref="Z57:Z58"/>
    <mergeCell ref="D101:D102"/>
    <mergeCell ref="K101:K102"/>
    <mergeCell ref="D103:D104"/>
    <mergeCell ref="K103:K104"/>
    <mergeCell ref="D105:D106"/>
    <mergeCell ref="K105:K106"/>
    <mergeCell ref="Z63:Z64"/>
    <mergeCell ref="AA63:AA64"/>
    <mergeCell ref="D65:D66"/>
    <mergeCell ref="K65:K66"/>
    <mergeCell ref="D67:D68"/>
    <mergeCell ref="K67:K68"/>
    <mergeCell ref="D69:D70"/>
    <mergeCell ref="K69:K70"/>
    <mergeCell ref="D71:D72"/>
    <mergeCell ref="K71:K72"/>
    <mergeCell ref="D73:D74"/>
    <mergeCell ref="K73:K74"/>
    <mergeCell ref="D75:D76"/>
    <mergeCell ref="K75:K76"/>
    <mergeCell ref="D77:D78"/>
    <mergeCell ref="K77:K78"/>
    <mergeCell ref="D79:D80"/>
    <mergeCell ref="K79:K80"/>
  </mergeCells>
  <pageMargins left="0.7" right="0.7" top="0.75" bottom="0.75" header="0.3" footer="0.3"/>
  <pageSetup scale="69" orientation="landscape" r:id="rId1"/>
  <rowBreaks count="2" manualBreakCount="2">
    <brk id="51" max="26" man="1"/>
    <brk id="100" max="26" man="1"/>
  </rowBreaks>
  <colBreaks count="1" manualBreakCount="1">
    <brk id="27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AG107"/>
  <sheetViews>
    <sheetView topLeftCell="A53" zoomScaleNormal="100" workbookViewId="0">
      <selection activeCell="A64" sqref="A64"/>
    </sheetView>
  </sheetViews>
  <sheetFormatPr defaultColWidth="9.109375" defaultRowHeight="14.4" x14ac:dyDescent="0.3"/>
  <cols>
    <col min="1" max="1" width="19.88671875" style="88" bestFit="1" customWidth="1"/>
    <col min="2" max="2" width="3" style="88" hidden="1" customWidth="1"/>
    <col min="3" max="3" width="3.10937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9" width="5.109375" style="88" bestFit="1" customWidth="1"/>
    <col min="20" max="20" width="6.6640625" style="88" bestFit="1" customWidth="1"/>
    <col min="21" max="21" width="5.109375" style="88" bestFit="1" customWidth="1"/>
    <col min="22" max="22" width="4" style="88" bestFit="1" customWidth="1"/>
    <col min="23" max="23" width="5.109375" style="88" bestFit="1" customWidth="1"/>
    <col min="24" max="24" width="4" style="88" bestFit="1" customWidth="1"/>
    <col min="25" max="25" width="5.109375" style="88" bestFit="1" customWidth="1"/>
    <col min="26" max="26" width="4" style="88" bestFit="1" customWidth="1"/>
    <col min="27" max="27" width="6.6640625" style="88" bestFit="1" customWidth="1"/>
    <col min="28" max="28" width="5.109375" style="88" bestFit="1" customWidth="1"/>
    <col min="29" max="29" width="2.88671875" style="92" bestFit="1" customWidth="1"/>
    <col min="30" max="30" width="5.109375" style="88" bestFit="1" customWidth="1"/>
    <col min="31" max="31" width="2.88671875" style="92" bestFit="1" customWidth="1"/>
    <col min="32" max="32" width="5.109375" style="88" bestFit="1" customWidth="1"/>
    <col min="33" max="33" width="2.88671875" style="92" bestFit="1" customWidth="1"/>
    <col min="34" max="16384" width="9.109375" style="88"/>
  </cols>
  <sheetData>
    <row r="1" spans="1:33" x14ac:dyDescent="0.3">
      <c r="A1" s="587" t="s">
        <v>67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</row>
    <row r="3" spans="1:33" x14ac:dyDescent="0.3">
      <c r="A3" s="10" t="s">
        <v>0</v>
      </c>
      <c r="B3" s="10"/>
      <c r="C3" s="10"/>
      <c r="D3" s="11" t="s">
        <v>2</v>
      </c>
      <c r="E3" s="77">
        <f>SUM(E4:E13)</f>
        <v>815</v>
      </c>
      <c r="F3" s="10" t="s">
        <v>4</v>
      </c>
      <c r="G3" s="10" t="s">
        <v>5</v>
      </c>
      <c r="H3" s="10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0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 t="s">
        <v>8</v>
      </c>
      <c r="U3" s="10">
        <v>7</v>
      </c>
      <c r="V3" s="10" t="s">
        <v>1</v>
      </c>
      <c r="W3" s="10">
        <v>8</v>
      </c>
      <c r="X3" s="10" t="s">
        <v>1</v>
      </c>
      <c r="Y3" s="10">
        <v>9</v>
      </c>
      <c r="Z3" s="10" t="s">
        <v>1</v>
      </c>
      <c r="AA3" s="10" t="s">
        <v>8</v>
      </c>
      <c r="AB3" s="1">
        <v>10</v>
      </c>
      <c r="AC3" s="1"/>
      <c r="AD3" s="1">
        <v>11</v>
      </c>
      <c r="AE3" s="1"/>
      <c r="AF3" s="1">
        <v>12</v>
      </c>
      <c r="AG3" s="1"/>
    </row>
    <row r="4" spans="1:33" x14ac:dyDescent="0.3">
      <c r="A4" s="3" t="s">
        <v>187</v>
      </c>
      <c r="B4" s="3">
        <v>26</v>
      </c>
      <c r="C4" s="3" t="s">
        <v>28</v>
      </c>
      <c r="D4" s="11">
        <v>1</v>
      </c>
      <c r="E4" s="239">
        <v>300</v>
      </c>
      <c r="F4" s="6">
        <f t="shared" ref="F4:F23" si="0">SUM(N4:S4)+U4+W4+Y4+AB4+AD4+AF4</f>
        <v>2584</v>
      </c>
      <c r="G4" s="6">
        <f t="shared" ref="G4:G9" si="1" xml:space="preserve"> COUNT(N4,O4,P4,Q4,R4,S4,U4,W4,Y4,AB4,AD4,AF4)</f>
        <v>11</v>
      </c>
      <c r="H4" s="7">
        <f t="shared" ref="H4:H23" si="2">F4/G4</f>
        <v>234.90909090909091</v>
      </c>
      <c r="I4" s="159">
        <f t="shared" ref="I4:I17" si="3">(SUM(V4+X4+Z4)/30)+(COUNTIFS(AC4,"W"))+(COUNTIFS(AE4,"W"))+(COUNTIFS(AG4,"W"))+(COUNTIFS(AI4,"W"))</f>
        <v>5</v>
      </c>
      <c r="J4" s="159">
        <f t="shared" ref="J4:J17" si="4">(3-(SUM(V4+X4+Z4)/30))+(COUNTIFS(AC4,"L")+(COUNTIFS(AE4,"L"))+(COUNTIFS(AG4,"L"))+(COUNTIFS(AI4,"L")))</f>
        <v>0</v>
      </c>
      <c r="K4" s="52">
        <f t="shared" ref="K4:K23" si="5">MAX(N4:S4,U4:Z4,AB4:AH4)</f>
        <v>279</v>
      </c>
      <c r="L4" s="90">
        <f>MAX((SUM(N4:P4)),(SUM(Q4:S4)),(SUM(U4,W4,Y4)),SUM(AB4,AD4,AF4))</f>
        <v>723</v>
      </c>
      <c r="M4" s="3"/>
      <c r="N4" s="122">
        <v>208</v>
      </c>
      <c r="O4" s="122">
        <v>186</v>
      </c>
      <c r="P4" s="122">
        <v>241</v>
      </c>
      <c r="Q4" s="122">
        <v>236</v>
      </c>
      <c r="R4" s="122">
        <v>207</v>
      </c>
      <c r="S4" s="122">
        <v>279</v>
      </c>
      <c r="T4" s="10">
        <f t="shared" ref="T4:T23" si="6">SUM(N4:S4)</f>
        <v>1357</v>
      </c>
      <c r="U4" s="465">
        <v>269</v>
      </c>
      <c r="V4" s="454">
        <v>30</v>
      </c>
      <c r="W4" s="454">
        <v>242</v>
      </c>
      <c r="X4" s="454">
        <v>30</v>
      </c>
      <c r="Y4" s="454">
        <v>212</v>
      </c>
      <c r="Z4" s="454">
        <v>30</v>
      </c>
      <c r="AA4" s="10">
        <f t="shared" ref="AA4:AA23" si="7">SUM(T4:Z4)</f>
        <v>2170</v>
      </c>
      <c r="AB4" s="452"/>
      <c r="AC4" s="241"/>
      <c r="AD4" s="474">
        <v>259</v>
      </c>
      <c r="AE4" s="243" t="s">
        <v>23</v>
      </c>
      <c r="AF4" s="474">
        <v>245</v>
      </c>
      <c r="AG4" s="90" t="s">
        <v>23</v>
      </c>
    </row>
    <row r="5" spans="1:33" x14ac:dyDescent="0.3">
      <c r="A5" s="3" t="s">
        <v>130</v>
      </c>
      <c r="B5" s="3">
        <v>26</v>
      </c>
      <c r="C5" s="3" t="s">
        <v>28</v>
      </c>
      <c r="D5" s="11">
        <v>2</v>
      </c>
      <c r="E5" s="239">
        <v>150</v>
      </c>
      <c r="F5" s="6">
        <f t="shared" si="0"/>
        <v>2595</v>
      </c>
      <c r="G5" s="432">
        <f t="shared" si="1"/>
        <v>11</v>
      </c>
      <c r="H5" s="7">
        <f t="shared" si="2"/>
        <v>235.90909090909091</v>
      </c>
      <c r="I5" s="159">
        <f t="shared" si="3"/>
        <v>4</v>
      </c>
      <c r="J5" s="159">
        <f t="shared" si="4"/>
        <v>1</v>
      </c>
      <c r="K5" s="52">
        <f t="shared" si="5"/>
        <v>269</v>
      </c>
      <c r="L5" s="445">
        <f t="shared" ref="L5:L54" si="8">MAX((SUM(N5:P5)),(SUM(Q5:S5)),(SUM(U5,W5,Y5)),SUM(AB5,AD5,AF5))</f>
        <v>760</v>
      </c>
      <c r="M5" s="3"/>
      <c r="N5" s="122">
        <v>217</v>
      </c>
      <c r="O5" s="122">
        <v>245</v>
      </c>
      <c r="P5" s="122">
        <v>192</v>
      </c>
      <c r="Q5" s="122">
        <v>269</v>
      </c>
      <c r="R5" s="122">
        <v>268</v>
      </c>
      <c r="S5" s="122">
        <v>223</v>
      </c>
      <c r="T5" s="10">
        <f t="shared" si="6"/>
        <v>1414</v>
      </c>
      <c r="U5" s="452">
        <v>254</v>
      </c>
      <c r="V5" s="453">
        <v>30</v>
      </c>
      <c r="W5" s="453">
        <v>230</v>
      </c>
      <c r="X5" s="453">
        <v>30</v>
      </c>
      <c r="Y5" s="453">
        <v>235</v>
      </c>
      <c r="Z5" s="453">
        <v>30</v>
      </c>
      <c r="AA5" s="10">
        <f t="shared" si="7"/>
        <v>2223</v>
      </c>
      <c r="AB5" s="240"/>
      <c r="AC5" s="445"/>
      <c r="AD5" s="523">
        <v>259</v>
      </c>
      <c r="AE5" s="445" t="s">
        <v>23</v>
      </c>
      <c r="AF5" s="523">
        <v>203</v>
      </c>
      <c r="AG5" s="90" t="s">
        <v>24</v>
      </c>
    </row>
    <row r="6" spans="1:33" x14ac:dyDescent="0.3">
      <c r="A6" s="3" t="s">
        <v>110</v>
      </c>
      <c r="B6" s="3">
        <v>26</v>
      </c>
      <c r="C6" s="3" t="s">
        <v>28</v>
      </c>
      <c r="D6" s="503">
        <v>3</v>
      </c>
      <c r="E6" s="463">
        <v>100</v>
      </c>
      <c r="F6" s="6">
        <f t="shared" si="0"/>
        <v>2514</v>
      </c>
      <c r="G6" s="432">
        <f t="shared" si="1"/>
        <v>11</v>
      </c>
      <c r="H6" s="7">
        <f t="shared" si="2"/>
        <v>228.54545454545453</v>
      </c>
      <c r="I6" s="159">
        <f t="shared" si="3"/>
        <v>3</v>
      </c>
      <c r="J6" s="159">
        <f t="shared" si="4"/>
        <v>2</v>
      </c>
      <c r="K6" s="52">
        <f t="shared" si="5"/>
        <v>289</v>
      </c>
      <c r="L6" s="445">
        <f t="shared" si="8"/>
        <v>688</v>
      </c>
      <c r="M6" s="3"/>
      <c r="N6" s="122">
        <v>230</v>
      </c>
      <c r="O6" s="122">
        <v>279</v>
      </c>
      <c r="P6" s="122">
        <v>159</v>
      </c>
      <c r="Q6" s="122">
        <v>204</v>
      </c>
      <c r="R6" s="122">
        <v>199</v>
      </c>
      <c r="S6" s="122">
        <v>243</v>
      </c>
      <c r="T6" s="10">
        <f t="shared" si="6"/>
        <v>1314</v>
      </c>
      <c r="U6" s="105">
        <v>229</v>
      </c>
      <c r="V6" s="122">
        <v>0</v>
      </c>
      <c r="W6" s="122">
        <v>214</v>
      </c>
      <c r="X6" s="122">
        <v>30</v>
      </c>
      <c r="Y6" s="122">
        <v>245</v>
      </c>
      <c r="Z6" s="122">
        <v>30</v>
      </c>
      <c r="AA6" s="10">
        <f t="shared" si="7"/>
        <v>2062</v>
      </c>
      <c r="AB6" s="122">
        <v>289</v>
      </c>
      <c r="AC6" s="90" t="s">
        <v>23</v>
      </c>
      <c r="AD6" s="453">
        <v>223</v>
      </c>
      <c r="AE6" s="445" t="s">
        <v>24</v>
      </c>
    </row>
    <row r="7" spans="1:33" x14ac:dyDescent="0.3">
      <c r="A7" s="3" t="s">
        <v>129</v>
      </c>
      <c r="B7" s="3">
        <v>26</v>
      </c>
      <c r="C7" s="3" t="s">
        <v>28</v>
      </c>
      <c r="D7" s="503">
        <v>4</v>
      </c>
      <c r="E7" s="239">
        <v>100</v>
      </c>
      <c r="F7" s="6">
        <f t="shared" si="0"/>
        <v>2581</v>
      </c>
      <c r="G7" s="432">
        <f t="shared" si="1"/>
        <v>11</v>
      </c>
      <c r="H7" s="7">
        <f t="shared" si="2"/>
        <v>234.63636363636363</v>
      </c>
      <c r="I7" s="159">
        <f t="shared" si="3"/>
        <v>2</v>
      </c>
      <c r="J7" s="159">
        <f t="shared" si="4"/>
        <v>3</v>
      </c>
      <c r="K7" s="52">
        <f t="shared" si="5"/>
        <v>278</v>
      </c>
      <c r="L7" s="445">
        <f t="shared" si="8"/>
        <v>766</v>
      </c>
      <c r="M7" s="3"/>
      <c r="N7" s="122">
        <v>257</v>
      </c>
      <c r="O7" s="122">
        <v>216</v>
      </c>
      <c r="P7" s="122">
        <v>213</v>
      </c>
      <c r="Q7" s="122">
        <v>232</v>
      </c>
      <c r="R7" s="122">
        <v>256</v>
      </c>
      <c r="S7" s="122">
        <v>278</v>
      </c>
      <c r="T7" s="10">
        <f t="shared" si="6"/>
        <v>1452</v>
      </c>
      <c r="U7" s="105">
        <v>208</v>
      </c>
      <c r="V7" s="122">
        <v>0</v>
      </c>
      <c r="W7" s="122">
        <v>202</v>
      </c>
      <c r="X7" s="122">
        <v>0</v>
      </c>
      <c r="Y7" s="122">
        <v>257</v>
      </c>
      <c r="Z7" s="122">
        <v>30</v>
      </c>
      <c r="AA7" s="10">
        <f t="shared" si="7"/>
        <v>2149</v>
      </c>
      <c r="AB7" s="122">
        <v>246</v>
      </c>
      <c r="AC7" s="90" t="s">
        <v>23</v>
      </c>
      <c r="AD7" s="454">
        <v>216</v>
      </c>
      <c r="AE7" s="90" t="s">
        <v>24</v>
      </c>
    </row>
    <row r="8" spans="1:33" x14ac:dyDescent="0.3">
      <c r="A8" s="3" t="s">
        <v>132</v>
      </c>
      <c r="B8" s="3">
        <v>26</v>
      </c>
      <c r="C8" s="3" t="s">
        <v>28</v>
      </c>
      <c r="D8" s="503">
        <v>5</v>
      </c>
      <c r="E8" s="463">
        <v>50</v>
      </c>
      <c r="F8" s="6">
        <f t="shared" si="0"/>
        <v>2194</v>
      </c>
      <c r="G8" s="432">
        <f t="shared" si="1"/>
        <v>10</v>
      </c>
      <c r="H8" s="7">
        <f t="shared" si="2"/>
        <v>219.4</v>
      </c>
      <c r="I8" s="159">
        <f t="shared" si="3"/>
        <v>3</v>
      </c>
      <c r="J8" s="159">
        <f t="shared" si="4"/>
        <v>1</v>
      </c>
      <c r="K8" s="52">
        <f t="shared" si="5"/>
        <v>247</v>
      </c>
      <c r="L8" s="445">
        <f t="shared" si="8"/>
        <v>687</v>
      </c>
      <c r="M8" s="3"/>
      <c r="N8" s="122">
        <v>234</v>
      </c>
      <c r="O8" s="122">
        <v>194</v>
      </c>
      <c r="P8" s="122">
        <v>237</v>
      </c>
      <c r="Q8" s="122">
        <v>167</v>
      </c>
      <c r="R8" s="122">
        <v>214</v>
      </c>
      <c r="S8" s="122">
        <v>226</v>
      </c>
      <c r="T8" s="10">
        <f t="shared" si="6"/>
        <v>1272</v>
      </c>
      <c r="U8" s="105">
        <v>247</v>
      </c>
      <c r="V8" s="122">
        <v>30</v>
      </c>
      <c r="W8" s="122">
        <v>237</v>
      </c>
      <c r="X8" s="122">
        <v>30</v>
      </c>
      <c r="Y8" s="122">
        <v>203</v>
      </c>
      <c r="Z8" s="122">
        <v>30</v>
      </c>
      <c r="AA8" s="10">
        <f t="shared" si="7"/>
        <v>2049</v>
      </c>
      <c r="AB8" s="122">
        <v>235</v>
      </c>
      <c r="AC8" s="90" t="s">
        <v>24</v>
      </c>
      <c r="AD8" s="244"/>
    </row>
    <row r="9" spans="1:33" x14ac:dyDescent="0.3">
      <c r="A9" s="3" t="s">
        <v>109</v>
      </c>
      <c r="B9" s="3">
        <v>26</v>
      </c>
      <c r="C9" s="3" t="s">
        <v>28</v>
      </c>
      <c r="D9" s="503">
        <v>6</v>
      </c>
      <c r="E9" s="463">
        <v>50</v>
      </c>
      <c r="F9" s="6">
        <f t="shared" si="0"/>
        <v>2295</v>
      </c>
      <c r="G9" s="432">
        <f t="shared" si="1"/>
        <v>10</v>
      </c>
      <c r="H9" s="7">
        <f t="shared" si="2"/>
        <v>229.5</v>
      </c>
      <c r="I9" s="159">
        <f t="shared" si="3"/>
        <v>1</v>
      </c>
      <c r="J9" s="159">
        <f t="shared" si="4"/>
        <v>3</v>
      </c>
      <c r="K9" s="52">
        <f t="shared" si="5"/>
        <v>256</v>
      </c>
      <c r="L9" s="445">
        <f t="shared" si="8"/>
        <v>756</v>
      </c>
      <c r="M9" s="3"/>
      <c r="N9" s="122">
        <v>256</v>
      </c>
      <c r="O9" s="122">
        <v>254</v>
      </c>
      <c r="P9" s="122">
        <v>246</v>
      </c>
      <c r="Q9" s="122">
        <v>210</v>
      </c>
      <c r="R9" s="122">
        <v>240</v>
      </c>
      <c r="S9" s="122">
        <v>217</v>
      </c>
      <c r="T9" s="10">
        <f t="shared" si="6"/>
        <v>1423</v>
      </c>
      <c r="U9" s="452">
        <v>232</v>
      </c>
      <c r="V9" s="453">
        <v>0</v>
      </c>
      <c r="W9" s="453">
        <v>248</v>
      </c>
      <c r="X9" s="453">
        <v>30</v>
      </c>
      <c r="Y9" s="453">
        <v>190</v>
      </c>
      <c r="Z9" s="453">
        <v>0</v>
      </c>
      <c r="AA9" s="10">
        <f t="shared" si="7"/>
        <v>2123</v>
      </c>
      <c r="AB9" s="122">
        <v>202</v>
      </c>
      <c r="AC9" s="90" t="s">
        <v>24</v>
      </c>
      <c r="AD9" s="464"/>
      <c r="AE9" s="286"/>
    </row>
    <row r="10" spans="1:33" x14ac:dyDescent="0.3">
      <c r="A10" s="3" t="s">
        <v>127</v>
      </c>
      <c r="B10" s="3">
        <v>26</v>
      </c>
      <c r="C10" s="3" t="s">
        <v>28</v>
      </c>
      <c r="D10" s="503">
        <v>7</v>
      </c>
      <c r="E10" s="463">
        <v>35</v>
      </c>
      <c r="F10" s="6">
        <f t="shared" si="0"/>
        <v>1987</v>
      </c>
      <c r="G10" s="6">
        <f xml:space="preserve"> COUNT(N10,O10,P10,Q10,R10,S10,U10,W10,Y10,AB10,AC10,#REF!,AD10)</f>
        <v>9</v>
      </c>
      <c r="H10" s="7">
        <f t="shared" si="2"/>
        <v>220.77777777777777</v>
      </c>
      <c r="I10" s="159">
        <f t="shared" si="3"/>
        <v>2</v>
      </c>
      <c r="J10" s="159">
        <f t="shared" si="4"/>
        <v>1</v>
      </c>
      <c r="K10" s="52">
        <f t="shared" si="5"/>
        <v>249</v>
      </c>
      <c r="L10" s="445">
        <f t="shared" si="8"/>
        <v>692</v>
      </c>
      <c r="M10" s="3"/>
      <c r="N10" s="122">
        <v>175</v>
      </c>
      <c r="O10" s="122">
        <v>249</v>
      </c>
      <c r="P10" s="122">
        <v>210</v>
      </c>
      <c r="Q10" s="122">
        <v>223</v>
      </c>
      <c r="R10" s="122">
        <v>225</v>
      </c>
      <c r="S10" s="122">
        <v>244</v>
      </c>
      <c r="T10" s="10">
        <f t="shared" si="6"/>
        <v>1326</v>
      </c>
      <c r="U10" s="452">
        <v>235</v>
      </c>
      <c r="V10" s="453">
        <v>30</v>
      </c>
      <c r="W10" s="453">
        <v>226</v>
      </c>
      <c r="X10" s="453">
        <v>0</v>
      </c>
      <c r="Y10" s="453">
        <v>200</v>
      </c>
      <c r="Z10" s="453">
        <v>30</v>
      </c>
      <c r="AA10" s="10">
        <f t="shared" si="7"/>
        <v>2047</v>
      </c>
      <c r="AB10" s="244"/>
      <c r="AC10" s="237"/>
      <c r="AD10" s="244"/>
    </row>
    <row r="11" spans="1:33" x14ac:dyDescent="0.3">
      <c r="A11" s="3" t="s">
        <v>138</v>
      </c>
      <c r="B11" s="3">
        <v>26</v>
      </c>
      <c r="C11" s="3" t="s">
        <v>28</v>
      </c>
      <c r="D11" s="503">
        <v>8</v>
      </c>
      <c r="E11" s="463">
        <v>30</v>
      </c>
      <c r="F11" s="6">
        <f t="shared" si="0"/>
        <v>1954</v>
      </c>
      <c r="G11" s="6">
        <f xml:space="preserve"> COUNT(N11,O11,P11,Q11,R11,S11,U11,W11,Y11,AB11,AC11,#REF!,AD11)</f>
        <v>9</v>
      </c>
      <c r="H11" s="7">
        <f t="shared" si="2"/>
        <v>217.11111111111111</v>
      </c>
      <c r="I11" s="159">
        <f t="shared" si="3"/>
        <v>3</v>
      </c>
      <c r="J11" s="159">
        <f t="shared" si="4"/>
        <v>0</v>
      </c>
      <c r="K11" s="52">
        <f t="shared" si="5"/>
        <v>257</v>
      </c>
      <c r="L11" s="445">
        <f t="shared" si="8"/>
        <v>674</v>
      </c>
      <c r="M11" s="3"/>
      <c r="N11" s="122">
        <v>213</v>
      </c>
      <c r="O11" s="122">
        <v>204</v>
      </c>
      <c r="P11" s="122">
        <v>257</v>
      </c>
      <c r="Q11" s="122">
        <v>182</v>
      </c>
      <c r="R11" s="122">
        <v>255</v>
      </c>
      <c r="S11" s="122">
        <v>231</v>
      </c>
      <c r="T11" s="10">
        <f t="shared" si="6"/>
        <v>1342</v>
      </c>
      <c r="U11" s="105">
        <v>217</v>
      </c>
      <c r="V11" s="122">
        <v>30</v>
      </c>
      <c r="W11" s="122">
        <v>180</v>
      </c>
      <c r="X11" s="122">
        <v>30</v>
      </c>
      <c r="Y11" s="122">
        <v>215</v>
      </c>
      <c r="Z11" s="122">
        <v>30</v>
      </c>
      <c r="AA11" s="10">
        <f t="shared" si="7"/>
        <v>2044</v>
      </c>
      <c r="AB11" s="244"/>
      <c r="AC11" s="237"/>
      <c r="AD11" s="244"/>
    </row>
    <row r="12" spans="1:33" x14ac:dyDescent="0.3">
      <c r="A12" s="3" t="s">
        <v>852</v>
      </c>
      <c r="B12" s="3">
        <v>26</v>
      </c>
      <c r="C12" s="3" t="s">
        <v>28</v>
      </c>
      <c r="D12" s="503">
        <v>9</v>
      </c>
      <c r="E12" s="246"/>
      <c r="F12" s="6">
        <f t="shared" si="0"/>
        <v>2012</v>
      </c>
      <c r="G12" s="6">
        <f xml:space="preserve"> COUNT(N12,O12,P12,Q12,R12,S12,U12,W12,Y12,AB12,AC12,#REF!,AD12)</f>
        <v>9</v>
      </c>
      <c r="H12" s="7">
        <f t="shared" si="2"/>
        <v>223.55555555555554</v>
      </c>
      <c r="I12" s="159">
        <f t="shared" si="3"/>
        <v>1</v>
      </c>
      <c r="J12" s="159">
        <f t="shared" si="4"/>
        <v>2</v>
      </c>
      <c r="K12" s="52">
        <f t="shared" si="5"/>
        <v>290</v>
      </c>
      <c r="L12" s="445">
        <f t="shared" si="8"/>
        <v>775</v>
      </c>
      <c r="M12" s="3"/>
      <c r="N12" s="122">
        <v>223</v>
      </c>
      <c r="O12" s="122">
        <v>152</v>
      </c>
      <c r="P12" s="122">
        <v>235</v>
      </c>
      <c r="Q12" s="122">
        <v>226</v>
      </c>
      <c r="R12" s="122">
        <v>290</v>
      </c>
      <c r="S12" s="122">
        <v>259</v>
      </c>
      <c r="T12" s="10">
        <f t="shared" si="6"/>
        <v>1385</v>
      </c>
      <c r="U12" s="105">
        <v>168</v>
      </c>
      <c r="V12" s="122">
        <v>0</v>
      </c>
      <c r="W12" s="122">
        <v>234</v>
      </c>
      <c r="X12" s="122">
        <v>30</v>
      </c>
      <c r="Y12" s="122">
        <v>225</v>
      </c>
      <c r="Z12" s="122">
        <v>0</v>
      </c>
      <c r="AA12" s="10">
        <f t="shared" si="7"/>
        <v>2042</v>
      </c>
    </row>
    <row r="13" spans="1:33" x14ac:dyDescent="0.3">
      <c r="A13" s="3" t="s">
        <v>853</v>
      </c>
      <c r="B13" s="3">
        <v>26</v>
      </c>
      <c r="C13" s="3" t="s">
        <v>28</v>
      </c>
      <c r="D13" s="503">
        <v>10</v>
      </c>
      <c r="E13" s="246"/>
      <c r="F13" s="6">
        <f t="shared" si="0"/>
        <v>2016</v>
      </c>
      <c r="G13" s="6">
        <f xml:space="preserve"> COUNT(N13,O13,P13,Q13,R13,S13,U13,W13,Y13,AB13,AC13,#REF!,AD13)</f>
        <v>9</v>
      </c>
      <c r="H13" s="7">
        <f t="shared" si="2"/>
        <v>224</v>
      </c>
      <c r="I13" s="159">
        <f t="shared" si="3"/>
        <v>0</v>
      </c>
      <c r="J13" s="159">
        <f t="shared" si="4"/>
        <v>3</v>
      </c>
      <c r="K13" s="52">
        <f t="shared" si="5"/>
        <v>299</v>
      </c>
      <c r="L13" s="445">
        <f t="shared" si="8"/>
        <v>702</v>
      </c>
      <c r="M13" s="3"/>
      <c r="N13" s="122">
        <v>299</v>
      </c>
      <c r="O13" s="122">
        <v>191</v>
      </c>
      <c r="P13" s="122">
        <v>212</v>
      </c>
      <c r="Q13" s="122">
        <v>232</v>
      </c>
      <c r="R13" s="122">
        <v>236</v>
      </c>
      <c r="S13" s="122">
        <v>206</v>
      </c>
      <c r="T13" s="10">
        <f t="shared" si="6"/>
        <v>1376</v>
      </c>
      <c r="U13" s="105">
        <v>217</v>
      </c>
      <c r="V13" s="122">
        <v>0</v>
      </c>
      <c r="W13" s="122">
        <v>234</v>
      </c>
      <c r="X13" s="122">
        <v>0</v>
      </c>
      <c r="Y13" s="122">
        <v>189</v>
      </c>
      <c r="Z13" s="122">
        <v>0</v>
      </c>
      <c r="AA13" s="10">
        <f t="shared" si="7"/>
        <v>2016</v>
      </c>
    </row>
    <row r="14" spans="1:33" x14ac:dyDescent="0.3">
      <c r="A14" s="3" t="s">
        <v>243</v>
      </c>
      <c r="B14" s="3">
        <v>26</v>
      </c>
      <c r="C14" s="3" t="s">
        <v>28</v>
      </c>
      <c r="D14" s="503">
        <v>11</v>
      </c>
      <c r="E14" s="246"/>
      <c r="F14" s="6">
        <f t="shared" si="0"/>
        <v>1929</v>
      </c>
      <c r="G14" s="6">
        <f xml:space="preserve"> COUNT(N14,O14,P14,Q14,R14,S14,U14,W14,Y14,AB14,AC14,#REF!,AD14)</f>
        <v>9</v>
      </c>
      <c r="H14" s="7">
        <f t="shared" si="2"/>
        <v>214.33333333333334</v>
      </c>
      <c r="I14" s="159">
        <f t="shared" si="3"/>
        <v>2</v>
      </c>
      <c r="J14" s="159">
        <f t="shared" si="4"/>
        <v>1</v>
      </c>
      <c r="K14" s="52">
        <f t="shared" si="5"/>
        <v>235</v>
      </c>
      <c r="L14" s="445">
        <f t="shared" si="8"/>
        <v>689</v>
      </c>
      <c r="M14" s="3"/>
      <c r="N14" s="122">
        <v>233</v>
      </c>
      <c r="O14" s="122">
        <v>224</v>
      </c>
      <c r="P14" s="122">
        <v>232</v>
      </c>
      <c r="Q14" s="122">
        <v>195</v>
      </c>
      <c r="R14" s="122">
        <v>170</v>
      </c>
      <c r="S14" s="122">
        <v>222</v>
      </c>
      <c r="T14" s="10">
        <f t="shared" si="6"/>
        <v>1276</v>
      </c>
      <c r="U14" s="452">
        <v>226</v>
      </c>
      <c r="V14" s="453">
        <v>30</v>
      </c>
      <c r="W14" s="453">
        <v>235</v>
      </c>
      <c r="X14" s="453">
        <v>30</v>
      </c>
      <c r="Y14" s="453">
        <v>192</v>
      </c>
      <c r="Z14" s="453">
        <v>0</v>
      </c>
      <c r="AA14" s="10">
        <f t="shared" si="7"/>
        <v>1989</v>
      </c>
    </row>
    <row r="15" spans="1:33" x14ac:dyDescent="0.3">
      <c r="A15" s="3" t="s">
        <v>128</v>
      </c>
      <c r="B15" s="3">
        <v>26</v>
      </c>
      <c r="C15" s="3" t="s">
        <v>28</v>
      </c>
      <c r="D15" s="503">
        <v>12</v>
      </c>
      <c r="E15" s="246"/>
      <c r="F15" s="6">
        <f t="shared" si="0"/>
        <v>1925</v>
      </c>
      <c r="G15" s="6">
        <f xml:space="preserve"> COUNT(N15,O15,P15,Q15,R15,S15,U15,W15,Y15,AB15,AC15,#REF!,AD15)</f>
        <v>9</v>
      </c>
      <c r="H15" s="7">
        <f t="shared" si="2"/>
        <v>213.88888888888889</v>
      </c>
      <c r="I15" s="159">
        <f t="shared" si="3"/>
        <v>2</v>
      </c>
      <c r="J15" s="159">
        <f t="shared" si="4"/>
        <v>1</v>
      </c>
      <c r="K15" s="52">
        <f t="shared" si="5"/>
        <v>275</v>
      </c>
      <c r="L15" s="445">
        <f t="shared" si="8"/>
        <v>719</v>
      </c>
      <c r="M15" s="3"/>
      <c r="N15" s="122">
        <v>275</v>
      </c>
      <c r="O15" s="122">
        <v>210</v>
      </c>
      <c r="P15" s="122">
        <v>234</v>
      </c>
      <c r="Q15" s="122">
        <v>186</v>
      </c>
      <c r="R15" s="122">
        <v>218</v>
      </c>
      <c r="S15" s="122">
        <v>172</v>
      </c>
      <c r="T15" s="10">
        <f t="shared" si="6"/>
        <v>1295</v>
      </c>
      <c r="U15" s="105">
        <v>246</v>
      </c>
      <c r="V15" s="122">
        <v>30</v>
      </c>
      <c r="W15" s="122">
        <v>170</v>
      </c>
      <c r="X15" s="122">
        <v>0</v>
      </c>
      <c r="Y15" s="122">
        <v>214</v>
      </c>
      <c r="Z15" s="122">
        <v>30</v>
      </c>
      <c r="AA15" s="10">
        <f t="shared" si="7"/>
        <v>1985</v>
      </c>
    </row>
    <row r="16" spans="1:33" x14ac:dyDescent="0.3">
      <c r="A16" s="3" t="s">
        <v>144</v>
      </c>
      <c r="B16" s="3">
        <v>26</v>
      </c>
      <c r="C16" s="3" t="s">
        <v>28</v>
      </c>
      <c r="D16" s="503">
        <v>13</v>
      </c>
      <c r="E16" s="246"/>
      <c r="F16" s="6">
        <f t="shared" si="0"/>
        <v>1920</v>
      </c>
      <c r="G16" s="6">
        <f xml:space="preserve"> COUNT(N16,O16,P16,Q16,R16,S16,U16,W16,Y16,AB16,AC16,#REF!,AD16)</f>
        <v>9</v>
      </c>
      <c r="H16" s="7">
        <f t="shared" si="2"/>
        <v>213.33333333333334</v>
      </c>
      <c r="I16" s="159">
        <f t="shared" si="3"/>
        <v>1.5</v>
      </c>
      <c r="J16" s="159">
        <f t="shared" si="4"/>
        <v>1.5</v>
      </c>
      <c r="K16" s="52">
        <f t="shared" si="5"/>
        <v>242</v>
      </c>
      <c r="L16" s="445">
        <f t="shared" si="8"/>
        <v>669</v>
      </c>
      <c r="M16" s="3"/>
      <c r="N16" s="122">
        <v>194</v>
      </c>
      <c r="O16" s="122">
        <v>233</v>
      </c>
      <c r="P16" s="122">
        <v>242</v>
      </c>
      <c r="Q16" s="122">
        <v>236</v>
      </c>
      <c r="R16" s="122">
        <v>204</v>
      </c>
      <c r="S16" s="122">
        <v>205</v>
      </c>
      <c r="T16" s="10">
        <f t="shared" si="6"/>
        <v>1314</v>
      </c>
      <c r="U16" s="105">
        <v>183</v>
      </c>
      <c r="V16" s="122">
        <v>15</v>
      </c>
      <c r="W16" s="122">
        <v>234</v>
      </c>
      <c r="X16" s="122">
        <v>30</v>
      </c>
      <c r="Y16" s="122">
        <v>189</v>
      </c>
      <c r="Z16" s="122">
        <v>0</v>
      </c>
      <c r="AA16" s="10">
        <f t="shared" si="7"/>
        <v>1965</v>
      </c>
    </row>
    <row r="17" spans="1:27" x14ac:dyDescent="0.3">
      <c r="A17" s="3" t="s">
        <v>783</v>
      </c>
      <c r="B17" s="3">
        <v>26</v>
      </c>
      <c r="C17" s="3" t="s">
        <v>28</v>
      </c>
      <c r="D17" s="503">
        <v>14</v>
      </c>
      <c r="E17" s="246"/>
      <c r="F17" s="6">
        <f t="shared" si="0"/>
        <v>1929</v>
      </c>
      <c r="G17" s="6">
        <f xml:space="preserve"> COUNT(N17,O17,P17,Q17,R17,S17,U17,W17,Y17,AB17,AC17,#REF!,AD17)</f>
        <v>9</v>
      </c>
      <c r="H17" s="7">
        <f t="shared" si="2"/>
        <v>214.33333333333334</v>
      </c>
      <c r="I17" s="159">
        <f t="shared" si="3"/>
        <v>1</v>
      </c>
      <c r="J17" s="159">
        <f t="shared" si="4"/>
        <v>2</v>
      </c>
      <c r="K17" s="52">
        <f t="shared" si="5"/>
        <v>289</v>
      </c>
      <c r="L17" s="445">
        <f t="shared" si="8"/>
        <v>711</v>
      </c>
      <c r="M17" s="3"/>
      <c r="N17" s="122">
        <v>191</v>
      </c>
      <c r="O17" s="122">
        <v>226</v>
      </c>
      <c r="P17" s="122">
        <v>201</v>
      </c>
      <c r="Q17" s="122">
        <v>196</v>
      </c>
      <c r="R17" s="122">
        <v>289</v>
      </c>
      <c r="S17" s="122">
        <v>226</v>
      </c>
      <c r="T17" s="10">
        <f t="shared" si="6"/>
        <v>1329</v>
      </c>
      <c r="U17" s="466">
        <v>245</v>
      </c>
      <c r="V17" s="467">
        <v>30</v>
      </c>
      <c r="W17" s="467">
        <v>161</v>
      </c>
      <c r="X17" s="467">
        <v>0</v>
      </c>
      <c r="Y17" s="467">
        <v>194</v>
      </c>
      <c r="Z17" s="467">
        <v>0</v>
      </c>
      <c r="AA17" s="10">
        <f t="shared" si="7"/>
        <v>1959</v>
      </c>
    </row>
    <row r="18" spans="1:27" x14ac:dyDescent="0.3">
      <c r="A18" s="3" t="s">
        <v>264</v>
      </c>
      <c r="B18" s="3">
        <v>26</v>
      </c>
      <c r="C18" s="3" t="s">
        <v>28</v>
      </c>
      <c r="D18" s="503">
        <v>15</v>
      </c>
      <c r="E18" s="249"/>
      <c r="F18" s="6">
        <f t="shared" si="0"/>
        <v>1895</v>
      </c>
      <c r="G18" s="6">
        <f xml:space="preserve"> COUNT(N18,O18,P18,Q18,R18,S18,U18,W18,Y18,AB18,AC18,#REF!,AD18)</f>
        <v>9</v>
      </c>
      <c r="H18" s="7">
        <f t="shared" si="2"/>
        <v>210.55555555555554</v>
      </c>
      <c r="I18" s="457">
        <f t="shared" ref="I18:I23" si="9">(SUM(V18+X18+Z18)/30)+(COUNTIFS(AC18,"W"))+(COUNTIFS(AE18,"W"))+(COUNTIFS(AG18,"W"))+(COUNTIFS(AI18,"W"))</f>
        <v>2</v>
      </c>
      <c r="J18" s="457">
        <f t="shared" ref="J18:J23" si="10">(3-(SUM(V18+X18+Z18)/30))+(COUNTIFS(AC18,"L")+(COUNTIFS(AE18,"L"))+(COUNTIFS(AG18,"L"))+(COUNTIFS(AI18,"L")))</f>
        <v>1</v>
      </c>
      <c r="K18" s="52">
        <f t="shared" si="5"/>
        <v>247</v>
      </c>
      <c r="L18" s="445">
        <f t="shared" si="8"/>
        <v>642</v>
      </c>
      <c r="M18" s="3"/>
      <c r="N18" s="122">
        <v>238</v>
      </c>
      <c r="O18" s="122">
        <v>171</v>
      </c>
      <c r="P18" s="122">
        <v>233</v>
      </c>
      <c r="Q18" s="122">
        <v>172</v>
      </c>
      <c r="R18" s="122">
        <v>194</v>
      </c>
      <c r="S18" s="122">
        <v>247</v>
      </c>
      <c r="T18" s="10">
        <f t="shared" si="6"/>
        <v>1255</v>
      </c>
      <c r="U18" s="122">
        <v>226</v>
      </c>
      <c r="V18" s="122">
        <v>30</v>
      </c>
      <c r="W18" s="122">
        <v>183</v>
      </c>
      <c r="X18" s="122">
        <v>0</v>
      </c>
      <c r="Y18" s="122">
        <v>231</v>
      </c>
      <c r="Z18" s="122">
        <v>30</v>
      </c>
      <c r="AA18" s="10">
        <f t="shared" si="7"/>
        <v>1955</v>
      </c>
    </row>
    <row r="19" spans="1:27" x14ac:dyDescent="0.3">
      <c r="A19" s="3" t="s">
        <v>266</v>
      </c>
      <c r="B19" s="3">
        <v>26</v>
      </c>
      <c r="C19" s="3" t="s">
        <v>28</v>
      </c>
      <c r="D19" s="503">
        <v>16</v>
      </c>
      <c r="E19" s="246"/>
      <c r="F19" s="6">
        <f t="shared" si="0"/>
        <v>1912</v>
      </c>
      <c r="G19" s="6">
        <f xml:space="preserve"> COUNT(N19,O19,P19,Q19,R19,S19,U19,W19,Y19,AB19,AC19,#REF!,AD19)</f>
        <v>9</v>
      </c>
      <c r="H19" s="7">
        <f t="shared" si="2"/>
        <v>212.44444444444446</v>
      </c>
      <c r="I19" s="457">
        <f t="shared" si="9"/>
        <v>0</v>
      </c>
      <c r="J19" s="457">
        <f t="shared" si="10"/>
        <v>3</v>
      </c>
      <c r="K19" s="52">
        <f t="shared" si="5"/>
        <v>300</v>
      </c>
      <c r="L19" s="445">
        <f t="shared" si="8"/>
        <v>718</v>
      </c>
      <c r="M19" s="3"/>
      <c r="N19" s="122">
        <v>215</v>
      </c>
      <c r="O19" s="122">
        <v>202</v>
      </c>
      <c r="P19" s="122">
        <v>212</v>
      </c>
      <c r="Q19" s="122">
        <v>224</v>
      </c>
      <c r="R19" s="122">
        <v>300</v>
      </c>
      <c r="S19" s="122">
        <v>194</v>
      </c>
      <c r="T19" s="10">
        <f t="shared" si="6"/>
        <v>1347</v>
      </c>
      <c r="U19" s="454">
        <v>180</v>
      </c>
      <c r="V19" s="123">
        <v>0</v>
      </c>
      <c r="W19" s="123">
        <v>180</v>
      </c>
      <c r="X19" s="123">
        <v>0</v>
      </c>
      <c r="Y19" s="123">
        <v>205</v>
      </c>
      <c r="Z19" s="123">
        <v>0</v>
      </c>
      <c r="AA19" s="10">
        <f t="shared" si="7"/>
        <v>1912</v>
      </c>
    </row>
    <row r="20" spans="1:27" x14ac:dyDescent="0.3">
      <c r="A20" s="3" t="s">
        <v>577</v>
      </c>
      <c r="B20" s="3">
        <v>26</v>
      </c>
      <c r="C20" s="3" t="s">
        <v>28</v>
      </c>
      <c r="D20" s="503">
        <v>17</v>
      </c>
      <c r="E20" s="249"/>
      <c r="F20" s="6">
        <f t="shared" si="0"/>
        <v>1858</v>
      </c>
      <c r="G20" s="6">
        <f xml:space="preserve"> COUNT(N20,O20,P20,Q20,R20,S20,U20,W20,Y20,AB20,AC20,#REF!,AD20)</f>
        <v>9</v>
      </c>
      <c r="H20" s="7">
        <f t="shared" si="2"/>
        <v>206.44444444444446</v>
      </c>
      <c r="I20" s="159">
        <f t="shared" si="9"/>
        <v>1</v>
      </c>
      <c r="J20" s="159">
        <f t="shared" si="10"/>
        <v>2</v>
      </c>
      <c r="K20" s="52">
        <f t="shared" si="5"/>
        <v>233</v>
      </c>
      <c r="L20" s="445">
        <f t="shared" si="8"/>
        <v>668</v>
      </c>
      <c r="M20" s="3"/>
      <c r="N20" s="122">
        <v>172</v>
      </c>
      <c r="O20" s="122">
        <v>210</v>
      </c>
      <c r="P20" s="122">
        <v>210</v>
      </c>
      <c r="Q20" s="122">
        <v>208</v>
      </c>
      <c r="R20" s="122">
        <v>233</v>
      </c>
      <c r="S20" s="122">
        <v>227</v>
      </c>
      <c r="T20" s="10">
        <f t="shared" si="6"/>
        <v>1260</v>
      </c>
      <c r="U20" s="453">
        <v>225</v>
      </c>
      <c r="V20" s="122">
        <v>0</v>
      </c>
      <c r="W20" s="122">
        <v>181</v>
      </c>
      <c r="X20" s="122">
        <v>30</v>
      </c>
      <c r="Y20" s="122">
        <v>192</v>
      </c>
      <c r="Z20" s="122">
        <v>0</v>
      </c>
      <c r="AA20" s="10">
        <f t="shared" si="7"/>
        <v>1888</v>
      </c>
    </row>
    <row r="21" spans="1:27" x14ac:dyDescent="0.3">
      <c r="A21" s="3" t="s">
        <v>196</v>
      </c>
      <c r="B21" s="3">
        <v>26</v>
      </c>
      <c r="C21" s="3" t="s">
        <v>28</v>
      </c>
      <c r="D21" s="503">
        <v>18</v>
      </c>
      <c r="E21" s="249"/>
      <c r="F21" s="6">
        <f t="shared" si="0"/>
        <v>1824</v>
      </c>
      <c r="G21" s="6">
        <f xml:space="preserve"> COUNT(N21,O21,P21,Q21,R21,S21,U21,W21,Y21,AB21,AC21,#REF!,AD21)</f>
        <v>9</v>
      </c>
      <c r="H21" s="7">
        <f t="shared" si="2"/>
        <v>202.66666666666666</v>
      </c>
      <c r="I21" s="159">
        <f t="shared" si="9"/>
        <v>1.5</v>
      </c>
      <c r="J21" s="159">
        <f t="shared" si="10"/>
        <v>1.5</v>
      </c>
      <c r="K21" s="52">
        <f t="shared" si="5"/>
        <v>236</v>
      </c>
      <c r="L21" s="445">
        <f t="shared" si="8"/>
        <v>639</v>
      </c>
      <c r="M21" s="3"/>
      <c r="N21" s="122">
        <v>200</v>
      </c>
      <c r="O21" s="122">
        <v>218</v>
      </c>
      <c r="P21" s="122">
        <v>209</v>
      </c>
      <c r="Q21" s="122">
        <v>231</v>
      </c>
      <c r="R21" s="122">
        <v>172</v>
      </c>
      <c r="S21" s="122">
        <v>236</v>
      </c>
      <c r="T21" s="10">
        <f t="shared" si="6"/>
        <v>1266</v>
      </c>
      <c r="U21" s="452">
        <v>183</v>
      </c>
      <c r="V21" s="122">
        <v>15</v>
      </c>
      <c r="W21" s="122">
        <v>153</v>
      </c>
      <c r="X21" s="122">
        <v>0</v>
      </c>
      <c r="Y21" s="122">
        <v>222</v>
      </c>
      <c r="Z21" s="122">
        <v>30</v>
      </c>
      <c r="AA21" s="10">
        <f t="shared" si="7"/>
        <v>1869</v>
      </c>
    </row>
    <row r="22" spans="1:27" x14ac:dyDescent="0.3">
      <c r="A22" s="3" t="s">
        <v>211</v>
      </c>
      <c r="B22" s="3">
        <v>26</v>
      </c>
      <c r="C22" s="3" t="s">
        <v>28</v>
      </c>
      <c r="D22" s="503">
        <v>19</v>
      </c>
      <c r="E22" s="249"/>
      <c r="F22" s="6">
        <f t="shared" si="0"/>
        <v>1863</v>
      </c>
      <c r="G22" s="6">
        <f xml:space="preserve"> COUNT(N22,O22,P22,Q22,R22,S22,U22,W22,Y22,AB22,AC22,#REF!,AD22)</f>
        <v>9</v>
      </c>
      <c r="H22" s="7">
        <f t="shared" si="2"/>
        <v>207</v>
      </c>
      <c r="I22" s="457">
        <f t="shared" si="9"/>
        <v>0</v>
      </c>
      <c r="J22" s="457">
        <f t="shared" si="10"/>
        <v>3</v>
      </c>
      <c r="K22" s="52">
        <f t="shared" si="5"/>
        <v>288</v>
      </c>
      <c r="L22" s="445">
        <f t="shared" si="8"/>
        <v>727</v>
      </c>
      <c r="M22" s="3"/>
      <c r="N22" s="122">
        <v>181</v>
      </c>
      <c r="O22" s="122">
        <v>148</v>
      </c>
      <c r="P22" s="122">
        <v>213</v>
      </c>
      <c r="Q22" s="122">
        <v>288</v>
      </c>
      <c r="R22" s="122">
        <v>212</v>
      </c>
      <c r="S22" s="122">
        <v>227</v>
      </c>
      <c r="T22" s="10">
        <f t="shared" si="6"/>
        <v>1269</v>
      </c>
      <c r="U22" s="454">
        <v>221</v>
      </c>
      <c r="V22" s="454">
        <v>0</v>
      </c>
      <c r="W22" s="454">
        <v>213</v>
      </c>
      <c r="X22" s="454">
        <v>0</v>
      </c>
      <c r="Y22" s="454">
        <v>160</v>
      </c>
      <c r="Z22" s="454">
        <v>0</v>
      </c>
      <c r="AA22" s="434">
        <f t="shared" si="7"/>
        <v>1863</v>
      </c>
    </row>
    <row r="23" spans="1:27" x14ac:dyDescent="0.3">
      <c r="A23" s="3" t="s">
        <v>146</v>
      </c>
      <c r="B23" s="3">
        <v>26</v>
      </c>
      <c r="C23" s="3" t="s">
        <v>28</v>
      </c>
      <c r="D23" s="11">
        <v>20</v>
      </c>
      <c r="E23" s="249"/>
      <c r="F23" s="6">
        <f t="shared" si="0"/>
        <v>1751</v>
      </c>
      <c r="G23" s="6">
        <f xml:space="preserve"> COUNT(N23,O23,P23,Q23,R23,S23,U23,W23,Y23,AB23,AC23,#REF!,AD23)</f>
        <v>9</v>
      </c>
      <c r="H23" s="7">
        <f t="shared" si="2"/>
        <v>194.55555555555554</v>
      </c>
      <c r="I23" s="457">
        <f t="shared" si="9"/>
        <v>0</v>
      </c>
      <c r="J23" s="457">
        <f t="shared" si="10"/>
        <v>3</v>
      </c>
      <c r="K23" s="52">
        <f t="shared" si="5"/>
        <v>253</v>
      </c>
      <c r="L23" s="445">
        <f t="shared" si="8"/>
        <v>633</v>
      </c>
      <c r="M23" s="3"/>
      <c r="N23" s="122">
        <v>170</v>
      </c>
      <c r="O23" s="122">
        <v>199</v>
      </c>
      <c r="P23" s="122">
        <v>253</v>
      </c>
      <c r="Q23" s="122">
        <v>231</v>
      </c>
      <c r="R23" s="122">
        <v>168</v>
      </c>
      <c r="S23" s="122">
        <v>234</v>
      </c>
      <c r="T23" s="10">
        <f t="shared" si="6"/>
        <v>1255</v>
      </c>
      <c r="U23" s="452">
        <v>159</v>
      </c>
      <c r="V23" s="453">
        <v>0</v>
      </c>
      <c r="W23" s="453">
        <v>144</v>
      </c>
      <c r="X23" s="453">
        <v>0</v>
      </c>
      <c r="Y23" s="453">
        <v>193</v>
      </c>
      <c r="Z23" s="453">
        <v>0</v>
      </c>
      <c r="AA23" s="434">
        <f t="shared" si="7"/>
        <v>1751</v>
      </c>
    </row>
    <row r="24" spans="1:27" x14ac:dyDescent="0.3">
      <c r="A24" s="3" t="s">
        <v>184</v>
      </c>
      <c r="B24" s="3">
        <v>26</v>
      </c>
      <c r="C24" s="3" t="s">
        <v>28</v>
      </c>
      <c r="D24" s="11">
        <v>21</v>
      </c>
      <c r="E24" s="249"/>
      <c r="F24" s="6">
        <f t="shared" ref="F24:F46" si="11">SUM(N24:S24)+U24+W24+Y24+AB24+AD24+AF24</f>
        <v>1253</v>
      </c>
      <c r="G24" s="6">
        <f xml:space="preserve"> COUNT(N24,O24,P24,Q24,R24,S24,U24,W24,Y24,AB24,AC24,#REF!,AD24)</f>
        <v>6</v>
      </c>
      <c r="H24" s="7">
        <f t="shared" ref="H24:H55" si="12">F24/G24</f>
        <v>208.83333333333334</v>
      </c>
      <c r="I24" s="3"/>
      <c r="J24" s="3"/>
      <c r="K24" s="52">
        <f t="shared" ref="K24:K46" si="13">MAX(N24:S24,U24:Z24,AB24:AH24)</f>
        <v>228</v>
      </c>
      <c r="L24" s="445">
        <f t="shared" si="8"/>
        <v>633</v>
      </c>
      <c r="M24" s="3"/>
      <c r="N24" s="122">
        <v>199</v>
      </c>
      <c r="O24" s="122">
        <v>228</v>
      </c>
      <c r="P24" s="122">
        <v>193</v>
      </c>
      <c r="Q24" s="122">
        <v>216</v>
      </c>
      <c r="R24" s="122">
        <v>191</v>
      </c>
      <c r="S24" s="122">
        <v>226</v>
      </c>
      <c r="T24" s="10">
        <f t="shared" ref="T24:T46" si="14">SUM(N24:S24)</f>
        <v>1253</v>
      </c>
      <c r="U24" s="250"/>
      <c r="V24" s="250"/>
      <c r="W24" s="250"/>
      <c r="X24" s="250"/>
      <c r="Y24" s="250"/>
      <c r="Z24" s="250"/>
      <c r="AA24" s="56"/>
    </row>
    <row r="25" spans="1:27" x14ac:dyDescent="0.3">
      <c r="A25" s="3" t="s">
        <v>135</v>
      </c>
      <c r="B25" s="3">
        <v>26</v>
      </c>
      <c r="C25" s="3" t="s">
        <v>28</v>
      </c>
      <c r="D25" s="11">
        <v>22</v>
      </c>
      <c r="E25" s="249"/>
      <c r="F25" s="6">
        <f t="shared" si="11"/>
        <v>1248</v>
      </c>
      <c r="G25" s="6">
        <f xml:space="preserve"> COUNT(N25,O25,P25,Q25,R25,S25,U25,W25,Y25,AB25,AC25,#REF!,AD25)</f>
        <v>6</v>
      </c>
      <c r="H25" s="7">
        <f t="shared" si="12"/>
        <v>208</v>
      </c>
      <c r="I25" s="3"/>
      <c r="J25" s="3"/>
      <c r="K25" s="52">
        <f t="shared" si="13"/>
        <v>235</v>
      </c>
      <c r="L25" s="445">
        <f t="shared" si="8"/>
        <v>650</v>
      </c>
      <c r="M25" s="3"/>
      <c r="N25" s="122">
        <v>212</v>
      </c>
      <c r="O25" s="122">
        <v>162</v>
      </c>
      <c r="P25" s="122">
        <v>224</v>
      </c>
      <c r="Q25" s="122">
        <v>222</v>
      </c>
      <c r="R25" s="122">
        <v>235</v>
      </c>
      <c r="S25" s="122">
        <v>193</v>
      </c>
      <c r="T25" s="10">
        <f t="shared" si="14"/>
        <v>1248</v>
      </c>
      <c r="U25" s="250"/>
      <c r="V25" s="250"/>
      <c r="W25" s="250"/>
      <c r="X25" s="250"/>
      <c r="Y25" s="250"/>
      <c r="Z25" s="250"/>
      <c r="AA25" s="56"/>
    </row>
    <row r="26" spans="1:27" x14ac:dyDescent="0.3">
      <c r="A26" s="3" t="s">
        <v>854</v>
      </c>
      <c r="B26" s="3">
        <v>26</v>
      </c>
      <c r="C26" s="3" t="s">
        <v>28</v>
      </c>
      <c r="D26" s="11">
        <v>23</v>
      </c>
      <c r="E26" s="249"/>
      <c r="F26" s="6">
        <f t="shared" si="11"/>
        <v>1239</v>
      </c>
      <c r="G26" s="6">
        <f xml:space="preserve"> COUNT(N26,O26,P26,Q26,R26,S26,U26,W26,Y26,AB26,AC26,#REF!,AD26)</f>
        <v>6</v>
      </c>
      <c r="H26" s="7">
        <f t="shared" si="12"/>
        <v>206.5</v>
      </c>
      <c r="I26" s="3"/>
      <c r="J26" s="3"/>
      <c r="K26" s="52">
        <f t="shared" si="13"/>
        <v>249</v>
      </c>
      <c r="L26" s="445">
        <f t="shared" si="8"/>
        <v>636</v>
      </c>
      <c r="M26" s="3"/>
      <c r="N26" s="122">
        <v>186</v>
      </c>
      <c r="O26" s="122">
        <v>196</v>
      </c>
      <c r="P26" s="122">
        <v>221</v>
      </c>
      <c r="Q26" s="122">
        <v>160</v>
      </c>
      <c r="R26" s="122">
        <v>249</v>
      </c>
      <c r="S26" s="122">
        <v>227</v>
      </c>
      <c r="T26" s="10">
        <f t="shared" si="14"/>
        <v>1239</v>
      </c>
      <c r="U26" s="250"/>
      <c r="V26" s="250"/>
      <c r="W26" s="250"/>
      <c r="X26" s="250"/>
      <c r="Y26" s="250"/>
      <c r="Z26" s="250"/>
      <c r="AA26" s="56"/>
    </row>
    <row r="27" spans="1:27" x14ac:dyDescent="0.3">
      <c r="A27" s="3" t="s">
        <v>855</v>
      </c>
      <c r="B27" s="3">
        <v>26</v>
      </c>
      <c r="C27" s="3" t="s">
        <v>28</v>
      </c>
      <c r="D27" s="11">
        <v>24</v>
      </c>
      <c r="E27" s="249"/>
      <c r="F27" s="6">
        <f t="shared" si="11"/>
        <v>1238</v>
      </c>
      <c r="G27" s="6">
        <f xml:space="preserve"> COUNT(N27,O27,P27,Q27,R27,S27,U27,W27,Y27,AB27,AC27,#REF!,AD27)</f>
        <v>6</v>
      </c>
      <c r="H27" s="7">
        <f t="shared" si="12"/>
        <v>206.33333333333334</v>
      </c>
      <c r="I27" s="3"/>
      <c r="J27" s="3"/>
      <c r="K27" s="52">
        <f t="shared" si="13"/>
        <v>267</v>
      </c>
      <c r="L27" s="445">
        <f t="shared" si="8"/>
        <v>634</v>
      </c>
      <c r="M27" s="3"/>
      <c r="N27" s="122">
        <v>267</v>
      </c>
      <c r="O27" s="122">
        <v>168</v>
      </c>
      <c r="P27" s="122">
        <v>199</v>
      </c>
      <c r="Q27" s="122">
        <v>200</v>
      </c>
      <c r="R27" s="122">
        <v>170</v>
      </c>
      <c r="S27" s="122">
        <v>234</v>
      </c>
      <c r="T27" s="10">
        <f t="shared" si="14"/>
        <v>1238</v>
      </c>
      <c r="U27" s="250"/>
      <c r="V27" s="250"/>
      <c r="W27" s="250"/>
      <c r="X27" s="250"/>
      <c r="Y27" s="250"/>
      <c r="Z27" s="250"/>
      <c r="AA27" s="56"/>
    </row>
    <row r="28" spans="1:27" x14ac:dyDescent="0.3">
      <c r="A28" s="3" t="s">
        <v>209</v>
      </c>
      <c r="B28" s="3">
        <v>26</v>
      </c>
      <c r="C28" s="3" t="s">
        <v>28</v>
      </c>
      <c r="D28" s="11">
        <v>25</v>
      </c>
      <c r="E28" s="249"/>
      <c r="F28" s="6">
        <f t="shared" si="11"/>
        <v>1237</v>
      </c>
      <c r="G28" s="6">
        <f xml:space="preserve"> COUNT(N28,O28,P28,Q28,R28,S28,U28,W28,Y28,AB28,AC28,#REF!,AD28)</f>
        <v>6</v>
      </c>
      <c r="H28" s="7">
        <f t="shared" si="12"/>
        <v>206.16666666666666</v>
      </c>
      <c r="I28" s="3"/>
      <c r="J28" s="3"/>
      <c r="K28" s="52">
        <f t="shared" si="13"/>
        <v>232</v>
      </c>
      <c r="L28" s="445">
        <f t="shared" si="8"/>
        <v>623</v>
      </c>
      <c r="M28" s="3"/>
      <c r="N28" s="122">
        <v>199</v>
      </c>
      <c r="O28" s="122">
        <v>184</v>
      </c>
      <c r="P28" s="122">
        <v>231</v>
      </c>
      <c r="Q28" s="122">
        <v>232</v>
      </c>
      <c r="R28" s="122">
        <v>169</v>
      </c>
      <c r="S28" s="122">
        <v>222</v>
      </c>
      <c r="T28" s="10">
        <f t="shared" si="14"/>
        <v>1237</v>
      </c>
      <c r="U28" s="250"/>
      <c r="V28" s="250"/>
      <c r="W28" s="250"/>
      <c r="X28" s="250"/>
      <c r="Y28" s="250"/>
      <c r="Z28" s="250"/>
      <c r="AA28" s="56"/>
    </row>
    <row r="29" spans="1:27" x14ac:dyDescent="0.3">
      <c r="A29" s="3" t="s">
        <v>125</v>
      </c>
      <c r="B29" s="3">
        <v>26</v>
      </c>
      <c r="C29" s="3" t="s">
        <v>28</v>
      </c>
      <c r="D29" s="11">
        <v>26</v>
      </c>
      <c r="E29" s="249"/>
      <c r="F29" s="6">
        <f t="shared" si="11"/>
        <v>1230</v>
      </c>
      <c r="G29" s="6">
        <f xml:space="preserve"> COUNT(N29,O29,P29,Q29,R29,S29,U29,W29,Y29,AB29,AC29,#REF!,AD29)</f>
        <v>6</v>
      </c>
      <c r="H29" s="7">
        <f t="shared" si="12"/>
        <v>205</v>
      </c>
      <c r="I29" s="3"/>
      <c r="J29" s="3"/>
      <c r="K29" s="52">
        <f t="shared" si="13"/>
        <v>255</v>
      </c>
      <c r="L29" s="445">
        <f t="shared" si="8"/>
        <v>633</v>
      </c>
      <c r="M29" s="3"/>
      <c r="N29" s="122">
        <v>221</v>
      </c>
      <c r="O29" s="122">
        <v>200</v>
      </c>
      <c r="P29" s="122">
        <v>176</v>
      </c>
      <c r="Q29" s="122">
        <v>199</v>
      </c>
      <c r="R29" s="122">
        <v>179</v>
      </c>
      <c r="S29" s="122">
        <v>255</v>
      </c>
      <c r="T29" s="10">
        <f t="shared" si="14"/>
        <v>1230</v>
      </c>
      <c r="U29" s="250"/>
      <c r="V29" s="250"/>
      <c r="W29" s="250"/>
      <c r="X29" s="250"/>
      <c r="Y29" s="250"/>
      <c r="Z29" s="250"/>
      <c r="AA29" s="56"/>
    </row>
    <row r="30" spans="1:27" x14ac:dyDescent="0.3">
      <c r="A30" s="3" t="s">
        <v>133</v>
      </c>
      <c r="B30" s="3">
        <v>26</v>
      </c>
      <c r="C30" s="3" t="s">
        <v>28</v>
      </c>
      <c r="D30" s="11">
        <v>27</v>
      </c>
      <c r="E30" s="249"/>
      <c r="F30" s="6">
        <f t="shared" si="11"/>
        <v>1221</v>
      </c>
      <c r="G30" s="6">
        <f xml:space="preserve"> COUNT(N30,O30,P30,Q30,R30,S30,U30,W30,Y30,AB30,AC30,#REF!,AD30)</f>
        <v>6</v>
      </c>
      <c r="H30" s="7">
        <f t="shared" si="12"/>
        <v>203.5</v>
      </c>
      <c r="I30" s="3"/>
      <c r="J30" s="3"/>
      <c r="K30" s="52">
        <f t="shared" si="13"/>
        <v>227</v>
      </c>
      <c r="L30" s="445">
        <f t="shared" si="8"/>
        <v>626</v>
      </c>
      <c r="M30" s="3"/>
      <c r="N30" s="122">
        <v>205</v>
      </c>
      <c r="O30" s="122">
        <v>227</v>
      </c>
      <c r="P30" s="122">
        <v>194</v>
      </c>
      <c r="Q30" s="122">
        <v>201</v>
      </c>
      <c r="R30" s="122">
        <v>201</v>
      </c>
      <c r="S30" s="122">
        <v>193</v>
      </c>
      <c r="T30" s="10">
        <f t="shared" si="14"/>
        <v>1221</v>
      </c>
      <c r="U30" s="250"/>
      <c r="V30" s="250"/>
      <c r="W30" s="250"/>
      <c r="X30" s="250"/>
      <c r="Y30" s="250"/>
      <c r="Z30" s="250"/>
      <c r="AA30" s="56"/>
    </row>
    <row r="31" spans="1:27" x14ac:dyDescent="0.3">
      <c r="A31" s="3" t="s">
        <v>145</v>
      </c>
      <c r="B31" s="3">
        <v>26</v>
      </c>
      <c r="C31" s="3" t="s">
        <v>28</v>
      </c>
      <c r="D31" s="11">
        <v>28</v>
      </c>
      <c r="E31" s="249"/>
      <c r="F31" s="6">
        <f t="shared" si="11"/>
        <v>1216</v>
      </c>
      <c r="G31" s="6">
        <f xml:space="preserve"> COUNT(N31,O31,P31,Q31,R31,S31,U31,W31,Y31,AB31,AC31,#REF!,AD31)</f>
        <v>6</v>
      </c>
      <c r="H31" s="7">
        <f t="shared" si="12"/>
        <v>202.66666666666666</v>
      </c>
      <c r="I31" s="3"/>
      <c r="J31" s="3"/>
      <c r="K31" s="52">
        <f t="shared" si="13"/>
        <v>247</v>
      </c>
      <c r="L31" s="445">
        <f t="shared" si="8"/>
        <v>618</v>
      </c>
      <c r="M31" s="3"/>
      <c r="N31" s="122">
        <v>216</v>
      </c>
      <c r="O31" s="122">
        <v>213</v>
      </c>
      <c r="P31" s="122">
        <v>189</v>
      </c>
      <c r="Q31" s="122">
        <v>169</v>
      </c>
      <c r="R31" s="122">
        <v>247</v>
      </c>
      <c r="S31" s="122">
        <v>182</v>
      </c>
      <c r="T31" s="10">
        <f t="shared" si="14"/>
        <v>1216</v>
      </c>
      <c r="U31" s="250"/>
      <c r="V31" s="250"/>
      <c r="W31" s="250"/>
      <c r="X31" s="250"/>
      <c r="Y31" s="250"/>
      <c r="Z31" s="250"/>
      <c r="AA31" s="56"/>
    </row>
    <row r="32" spans="1:27" x14ac:dyDescent="0.3">
      <c r="A32" s="3" t="s">
        <v>609</v>
      </c>
      <c r="B32" s="3">
        <v>26</v>
      </c>
      <c r="C32" s="3" t="s">
        <v>28</v>
      </c>
      <c r="D32" s="11">
        <v>29</v>
      </c>
      <c r="E32" s="249"/>
      <c r="F32" s="6">
        <f t="shared" si="11"/>
        <v>1209</v>
      </c>
      <c r="G32" s="6">
        <f xml:space="preserve"> COUNT(N32,O32,P32,Q32,R32,S32,U32,W32,Y32,AB32,AC32,#REF!,AD32)</f>
        <v>6</v>
      </c>
      <c r="H32" s="7">
        <f t="shared" si="12"/>
        <v>201.5</v>
      </c>
      <c r="I32" s="3"/>
      <c r="J32" s="3"/>
      <c r="K32" s="52">
        <f t="shared" si="13"/>
        <v>245</v>
      </c>
      <c r="L32" s="445">
        <f t="shared" si="8"/>
        <v>614</v>
      </c>
      <c r="M32" s="3"/>
      <c r="N32" s="122">
        <v>193</v>
      </c>
      <c r="O32" s="122">
        <v>188</v>
      </c>
      <c r="P32" s="122">
        <v>214</v>
      </c>
      <c r="Q32" s="122">
        <v>219</v>
      </c>
      <c r="R32" s="122">
        <v>245</v>
      </c>
      <c r="S32" s="122">
        <v>150</v>
      </c>
      <c r="T32" s="10">
        <f t="shared" si="14"/>
        <v>1209</v>
      </c>
      <c r="U32" s="250"/>
      <c r="V32" s="250"/>
      <c r="W32" s="250"/>
      <c r="X32" s="250"/>
      <c r="Y32" s="250"/>
      <c r="Z32" s="250"/>
      <c r="AA32" s="56"/>
    </row>
    <row r="33" spans="1:33" x14ac:dyDescent="0.3">
      <c r="A33" s="3" t="s">
        <v>216</v>
      </c>
      <c r="B33" s="3">
        <v>26</v>
      </c>
      <c r="C33" s="3" t="s">
        <v>28</v>
      </c>
      <c r="D33" s="11">
        <v>30</v>
      </c>
      <c r="E33" s="249"/>
      <c r="F33" s="6">
        <f t="shared" si="11"/>
        <v>1203</v>
      </c>
      <c r="G33" s="6">
        <f xml:space="preserve"> COUNT(N33,O33,P33,Q33,R33,S33,U33,W33,Y33,AB33,AC33,#REF!,AD33)</f>
        <v>6</v>
      </c>
      <c r="H33" s="7">
        <f t="shared" si="12"/>
        <v>200.5</v>
      </c>
      <c r="I33" s="3"/>
      <c r="J33" s="3"/>
      <c r="K33" s="52">
        <f t="shared" si="13"/>
        <v>251</v>
      </c>
      <c r="L33" s="445">
        <f t="shared" si="8"/>
        <v>650</v>
      </c>
      <c r="M33" s="3"/>
      <c r="N33" s="122">
        <v>219</v>
      </c>
      <c r="O33" s="122">
        <v>180</v>
      </c>
      <c r="P33" s="122">
        <v>251</v>
      </c>
      <c r="Q33" s="122">
        <v>159</v>
      </c>
      <c r="R33" s="122">
        <v>216</v>
      </c>
      <c r="S33" s="122">
        <v>178</v>
      </c>
      <c r="T33" s="10">
        <f t="shared" si="14"/>
        <v>1203</v>
      </c>
      <c r="U33" s="250"/>
      <c r="V33" s="250"/>
      <c r="W33" s="250"/>
      <c r="X33" s="250"/>
      <c r="Y33" s="250"/>
      <c r="Z33" s="250"/>
      <c r="AA33" s="56"/>
    </row>
    <row r="34" spans="1:33" x14ac:dyDescent="0.3">
      <c r="A34" s="3" t="s">
        <v>136</v>
      </c>
      <c r="B34" s="3">
        <v>26</v>
      </c>
      <c r="C34" s="3" t="s">
        <v>28</v>
      </c>
      <c r="D34" s="11">
        <v>31</v>
      </c>
      <c r="E34" s="249"/>
      <c r="F34" s="6">
        <f t="shared" si="11"/>
        <v>1191</v>
      </c>
      <c r="G34" s="6">
        <f xml:space="preserve"> COUNT(N34,O34,P34,Q34,R34,S34,U34,W34,Y34,AB34,AC34,#REF!,AD34)</f>
        <v>6</v>
      </c>
      <c r="H34" s="7">
        <f t="shared" si="12"/>
        <v>198.5</v>
      </c>
      <c r="I34" s="3"/>
      <c r="J34" s="3"/>
      <c r="K34" s="52">
        <f t="shared" si="13"/>
        <v>247</v>
      </c>
      <c r="L34" s="445">
        <f t="shared" si="8"/>
        <v>597</v>
      </c>
      <c r="M34" s="3"/>
      <c r="N34" s="122">
        <v>202</v>
      </c>
      <c r="O34" s="122">
        <v>192</v>
      </c>
      <c r="P34" s="122">
        <v>203</v>
      </c>
      <c r="Q34" s="122">
        <v>247</v>
      </c>
      <c r="R34" s="122">
        <v>168</v>
      </c>
      <c r="S34" s="122">
        <v>179</v>
      </c>
      <c r="T34" s="10">
        <f t="shared" si="14"/>
        <v>1191</v>
      </c>
      <c r="U34" s="250"/>
      <c r="V34" s="250"/>
      <c r="W34" s="250"/>
      <c r="X34" s="250"/>
      <c r="Y34" s="250"/>
      <c r="Z34" s="250"/>
      <c r="AA34" s="56"/>
    </row>
    <row r="35" spans="1:33" x14ac:dyDescent="0.3">
      <c r="A35" s="3" t="s">
        <v>240</v>
      </c>
      <c r="B35" s="3">
        <v>26</v>
      </c>
      <c r="C35" s="3" t="s">
        <v>28</v>
      </c>
      <c r="D35" s="11">
        <v>32</v>
      </c>
      <c r="E35" s="249"/>
      <c r="F35" s="6">
        <f t="shared" si="11"/>
        <v>1165</v>
      </c>
      <c r="G35" s="6">
        <f xml:space="preserve"> COUNT(N35,O35,P35,Q35,R35,S35,U35,W35,Y35,AB35,AC35,#REF!,AD35)</f>
        <v>6</v>
      </c>
      <c r="H35" s="7">
        <f t="shared" si="12"/>
        <v>194.16666666666666</v>
      </c>
      <c r="I35" s="3"/>
      <c r="J35" s="3"/>
      <c r="K35" s="52">
        <f t="shared" si="13"/>
        <v>211</v>
      </c>
      <c r="L35" s="445">
        <f t="shared" si="8"/>
        <v>586</v>
      </c>
      <c r="M35" s="3"/>
      <c r="N35" s="122">
        <v>190</v>
      </c>
      <c r="O35" s="122">
        <v>189</v>
      </c>
      <c r="P35" s="122">
        <v>200</v>
      </c>
      <c r="Q35" s="122">
        <v>211</v>
      </c>
      <c r="R35" s="122">
        <v>197</v>
      </c>
      <c r="S35" s="122">
        <v>178</v>
      </c>
      <c r="T35" s="10">
        <f t="shared" si="14"/>
        <v>1165</v>
      </c>
      <c r="U35" s="250"/>
      <c r="V35" s="250"/>
      <c r="W35" s="250"/>
      <c r="X35" s="250"/>
      <c r="Y35" s="250"/>
      <c r="Z35" s="250"/>
      <c r="AA35" s="56"/>
    </row>
    <row r="36" spans="1:33" x14ac:dyDescent="0.3">
      <c r="A36" s="3" t="s">
        <v>437</v>
      </c>
      <c r="B36" s="3">
        <v>26</v>
      </c>
      <c r="C36" s="3" t="s">
        <v>28</v>
      </c>
      <c r="D36" s="11">
        <v>33</v>
      </c>
      <c r="E36" s="249"/>
      <c r="F36" s="6">
        <f t="shared" si="11"/>
        <v>1163</v>
      </c>
      <c r="G36" s="6">
        <f xml:space="preserve"> COUNT(N36,O36,P36,Q36,R36,S36,U36,W36,Y36,AB36,AC36,#REF!,AD36)</f>
        <v>6</v>
      </c>
      <c r="H36" s="7">
        <f t="shared" si="12"/>
        <v>193.83333333333334</v>
      </c>
      <c r="I36" s="3"/>
      <c r="J36" s="3"/>
      <c r="K36" s="52">
        <f t="shared" si="13"/>
        <v>234</v>
      </c>
      <c r="L36" s="445">
        <f t="shared" si="8"/>
        <v>636</v>
      </c>
      <c r="M36" s="3"/>
      <c r="N36" s="122">
        <v>180</v>
      </c>
      <c r="O36" s="122">
        <v>145</v>
      </c>
      <c r="P36" s="122">
        <v>202</v>
      </c>
      <c r="Q36" s="122">
        <v>234</v>
      </c>
      <c r="R36" s="122">
        <v>202</v>
      </c>
      <c r="S36" s="122">
        <v>200</v>
      </c>
      <c r="T36" s="10">
        <f t="shared" si="14"/>
        <v>1163</v>
      </c>
      <c r="U36" s="250"/>
      <c r="V36" s="250"/>
      <c r="W36" s="250"/>
      <c r="X36" s="250"/>
      <c r="Y36" s="250"/>
      <c r="Z36" s="250"/>
      <c r="AA36" s="56"/>
    </row>
    <row r="37" spans="1:33" x14ac:dyDescent="0.3">
      <c r="A37" s="3" t="s">
        <v>149</v>
      </c>
      <c r="B37" s="3">
        <v>26</v>
      </c>
      <c r="C37" s="3" t="s">
        <v>28</v>
      </c>
      <c r="D37" s="11">
        <v>34</v>
      </c>
      <c r="E37" s="249"/>
      <c r="F37" s="6">
        <f t="shared" si="11"/>
        <v>1162</v>
      </c>
      <c r="G37" s="6">
        <f xml:space="preserve"> COUNT(N37,O37,P37,Q37,R37,S37,U37,W37,Y37,AB37,AC37,#REF!,AD37)</f>
        <v>6</v>
      </c>
      <c r="H37" s="7">
        <f t="shared" si="12"/>
        <v>193.66666666666666</v>
      </c>
      <c r="I37" s="3"/>
      <c r="J37" s="3"/>
      <c r="K37" s="52">
        <f t="shared" si="13"/>
        <v>220</v>
      </c>
      <c r="L37" s="445">
        <f t="shared" si="8"/>
        <v>587</v>
      </c>
      <c r="M37" s="3"/>
      <c r="N37" s="122">
        <v>166</v>
      </c>
      <c r="O37" s="122">
        <v>220</v>
      </c>
      <c r="P37" s="122">
        <v>201</v>
      </c>
      <c r="Q37" s="122">
        <v>183</v>
      </c>
      <c r="R37" s="122">
        <v>213</v>
      </c>
      <c r="S37" s="122">
        <v>179</v>
      </c>
      <c r="T37" s="10">
        <f t="shared" si="14"/>
        <v>1162</v>
      </c>
      <c r="U37" s="250"/>
      <c r="V37" s="250"/>
      <c r="W37" s="250"/>
      <c r="X37" s="250"/>
      <c r="Y37" s="250"/>
      <c r="Z37" s="250"/>
      <c r="AA37" s="56"/>
    </row>
    <row r="38" spans="1:33" x14ac:dyDescent="0.3">
      <c r="A38" s="3" t="s">
        <v>191</v>
      </c>
      <c r="B38" s="3">
        <v>26</v>
      </c>
      <c r="C38" s="3" t="s">
        <v>28</v>
      </c>
      <c r="D38" s="11">
        <v>35</v>
      </c>
      <c r="E38" s="249"/>
      <c r="F38" s="6">
        <f t="shared" si="11"/>
        <v>1159</v>
      </c>
      <c r="G38" s="6">
        <f xml:space="preserve"> COUNT(N38,O38,P38,Q38,R38,S38,U38,W38,Y38,AB38,AC38,#REF!,AD38)</f>
        <v>6</v>
      </c>
      <c r="H38" s="7">
        <f t="shared" si="12"/>
        <v>193.16666666666666</v>
      </c>
      <c r="I38" s="3"/>
      <c r="J38" s="3"/>
      <c r="K38" s="52">
        <f t="shared" si="13"/>
        <v>262</v>
      </c>
      <c r="L38" s="445">
        <f t="shared" si="8"/>
        <v>639</v>
      </c>
      <c r="M38" s="3"/>
      <c r="N38" s="122">
        <v>262</v>
      </c>
      <c r="O38" s="122">
        <v>202</v>
      </c>
      <c r="P38" s="122">
        <v>175</v>
      </c>
      <c r="Q38" s="122">
        <v>232</v>
      </c>
      <c r="R38" s="122">
        <v>163</v>
      </c>
      <c r="S38" s="122">
        <v>125</v>
      </c>
      <c r="T38" s="10">
        <f t="shared" si="14"/>
        <v>1159</v>
      </c>
      <c r="U38" s="250"/>
      <c r="V38" s="250"/>
      <c r="W38" s="250"/>
      <c r="X38" s="250"/>
      <c r="Y38" s="250"/>
      <c r="Z38" s="250"/>
      <c r="AA38" s="56"/>
    </row>
    <row r="39" spans="1:33" x14ac:dyDescent="0.3">
      <c r="A39" s="3" t="s">
        <v>248</v>
      </c>
      <c r="B39" s="3">
        <v>26</v>
      </c>
      <c r="C39" s="3" t="s">
        <v>28</v>
      </c>
      <c r="D39" s="11">
        <v>36</v>
      </c>
      <c r="E39" s="249"/>
      <c r="F39" s="6">
        <f t="shared" si="11"/>
        <v>1155</v>
      </c>
      <c r="G39" s="6">
        <f xml:space="preserve"> COUNT(N39,O39,P39,Q39,R39,S39,U39,W39,Y39,AB39,AC39,#REF!,AD39)</f>
        <v>6</v>
      </c>
      <c r="H39" s="7">
        <f t="shared" si="12"/>
        <v>192.5</v>
      </c>
      <c r="I39" s="3"/>
      <c r="J39" s="3"/>
      <c r="K39" s="52">
        <f t="shared" si="13"/>
        <v>269</v>
      </c>
      <c r="L39" s="445">
        <f t="shared" si="8"/>
        <v>635</v>
      </c>
      <c r="M39" s="3"/>
      <c r="N39" s="122">
        <v>141</v>
      </c>
      <c r="O39" s="122">
        <v>195</v>
      </c>
      <c r="P39" s="122">
        <v>184</v>
      </c>
      <c r="Q39" s="122">
        <v>213</v>
      </c>
      <c r="R39" s="122">
        <v>269</v>
      </c>
      <c r="S39" s="122">
        <v>153</v>
      </c>
      <c r="T39" s="10">
        <f t="shared" si="14"/>
        <v>1155</v>
      </c>
      <c r="U39" s="250"/>
      <c r="V39" s="250"/>
      <c r="W39" s="250"/>
      <c r="X39" s="250"/>
      <c r="Y39" s="250"/>
      <c r="Z39" s="250"/>
      <c r="AA39" s="56"/>
    </row>
    <row r="40" spans="1:33" x14ac:dyDescent="0.3">
      <c r="A40" s="3" t="s">
        <v>784</v>
      </c>
      <c r="B40" s="3">
        <v>26</v>
      </c>
      <c r="C40" s="3" t="s">
        <v>28</v>
      </c>
      <c r="D40" s="11">
        <v>37</v>
      </c>
      <c r="E40" s="249"/>
      <c r="F40" s="6">
        <f t="shared" si="11"/>
        <v>1145</v>
      </c>
      <c r="G40" s="6">
        <f xml:space="preserve"> COUNT(N40,O40,P40,Q40,R40,S40,U40,W40,Y40,AB40,AC40,#REF!,AD40)</f>
        <v>6</v>
      </c>
      <c r="H40" s="7">
        <f t="shared" si="12"/>
        <v>190.83333333333334</v>
      </c>
      <c r="I40" s="3"/>
      <c r="J40" s="3"/>
      <c r="K40" s="52">
        <f t="shared" si="13"/>
        <v>225</v>
      </c>
      <c r="L40" s="445">
        <f t="shared" si="8"/>
        <v>584</v>
      </c>
      <c r="M40" s="3"/>
      <c r="N40" s="122">
        <v>179</v>
      </c>
      <c r="O40" s="122">
        <v>180</v>
      </c>
      <c r="P40" s="122">
        <v>225</v>
      </c>
      <c r="Q40" s="122">
        <v>174</v>
      </c>
      <c r="R40" s="122">
        <v>182</v>
      </c>
      <c r="S40" s="122">
        <v>205</v>
      </c>
      <c r="T40" s="10">
        <f t="shared" si="14"/>
        <v>1145</v>
      </c>
    </row>
    <row r="41" spans="1:33" x14ac:dyDescent="0.3">
      <c r="A41" s="3" t="s">
        <v>166</v>
      </c>
      <c r="B41" s="3">
        <v>26</v>
      </c>
      <c r="C41" s="3" t="s">
        <v>28</v>
      </c>
      <c r="D41" s="11">
        <v>38</v>
      </c>
      <c r="E41" s="249"/>
      <c r="F41" s="6">
        <f t="shared" si="11"/>
        <v>1140</v>
      </c>
      <c r="G41" s="6">
        <f xml:space="preserve"> COUNT(N41,O41,P41,Q41,R41,S41,U41,W41,Y41,AB41,AC41,#REF!,AD41)</f>
        <v>6</v>
      </c>
      <c r="H41" s="7">
        <f t="shared" si="12"/>
        <v>190</v>
      </c>
      <c r="I41" s="3"/>
      <c r="J41" s="3"/>
      <c r="K41" s="52">
        <f t="shared" si="13"/>
        <v>258</v>
      </c>
      <c r="L41" s="445">
        <f t="shared" si="8"/>
        <v>573</v>
      </c>
      <c r="M41" s="3"/>
      <c r="N41" s="122">
        <v>153</v>
      </c>
      <c r="O41" s="122">
        <v>156</v>
      </c>
      <c r="P41" s="122">
        <v>258</v>
      </c>
      <c r="Q41" s="122">
        <v>239</v>
      </c>
      <c r="R41" s="122">
        <v>173</v>
      </c>
      <c r="S41" s="122">
        <v>161</v>
      </c>
      <c r="T41" s="10">
        <f t="shared" si="14"/>
        <v>1140</v>
      </c>
    </row>
    <row r="42" spans="1:33" x14ac:dyDescent="0.3">
      <c r="A42" s="3" t="s">
        <v>246</v>
      </c>
      <c r="B42" s="3">
        <v>26</v>
      </c>
      <c r="C42" s="3" t="s">
        <v>28</v>
      </c>
      <c r="D42" s="11">
        <v>39</v>
      </c>
      <c r="E42" s="249"/>
      <c r="F42" s="6">
        <f t="shared" si="11"/>
        <v>1134</v>
      </c>
      <c r="G42" s="6">
        <f xml:space="preserve"> COUNT(N42,O42,P42,Q42,R42,S42,U42,W42,Y42,AB42,AC42,#REF!,AD42)</f>
        <v>6</v>
      </c>
      <c r="H42" s="7">
        <f t="shared" si="12"/>
        <v>189</v>
      </c>
      <c r="I42" s="3"/>
      <c r="J42" s="3"/>
      <c r="K42" s="52">
        <f t="shared" si="13"/>
        <v>268</v>
      </c>
      <c r="L42" s="445">
        <f t="shared" si="8"/>
        <v>572</v>
      </c>
      <c r="M42" s="3"/>
      <c r="N42" s="122">
        <v>202</v>
      </c>
      <c r="O42" s="122">
        <v>171</v>
      </c>
      <c r="P42" s="122">
        <v>199</v>
      </c>
      <c r="Q42" s="122">
        <v>150</v>
      </c>
      <c r="R42" s="122">
        <v>268</v>
      </c>
      <c r="S42" s="122">
        <v>144</v>
      </c>
      <c r="T42" s="10">
        <f t="shared" si="14"/>
        <v>1134</v>
      </c>
    </row>
    <row r="43" spans="1:33" x14ac:dyDescent="0.3">
      <c r="A43" s="3" t="s">
        <v>268</v>
      </c>
      <c r="B43" s="3">
        <v>26</v>
      </c>
      <c r="C43" s="3" t="s">
        <v>28</v>
      </c>
      <c r="D43" s="11">
        <v>40</v>
      </c>
      <c r="E43" s="249"/>
      <c r="F43" s="6">
        <f t="shared" si="11"/>
        <v>1111</v>
      </c>
      <c r="G43" s="6">
        <f xml:space="preserve"> COUNT(N43,O43,P43,Q43,R43,S43,U43,W43,Y43,AB43,AC43,#REF!,AD43)</f>
        <v>6</v>
      </c>
      <c r="H43" s="7">
        <f t="shared" si="12"/>
        <v>185.16666666666666</v>
      </c>
      <c r="I43" s="3"/>
      <c r="J43" s="3"/>
      <c r="K43" s="52">
        <f t="shared" si="13"/>
        <v>204</v>
      </c>
      <c r="L43" s="445">
        <f t="shared" si="8"/>
        <v>562</v>
      </c>
      <c r="M43" s="3"/>
      <c r="N43" s="122">
        <v>204</v>
      </c>
      <c r="O43" s="122">
        <v>157</v>
      </c>
      <c r="P43" s="122">
        <v>188</v>
      </c>
      <c r="Q43" s="122">
        <v>174</v>
      </c>
      <c r="R43" s="122">
        <v>185</v>
      </c>
      <c r="S43" s="122">
        <v>203</v>
      </c>
      <c r="T43" s="10">
        <f t="shared" si="14"/>
        <v>1111</v>
      </c>
    </row>
    <row r="44" spans="1:33" x14ac:dyDescent="0.3">
      <c r="A44" s="3" t="s">
        <v>215</v>
      </c>
      <c r="B44" s="3">
        <v>26</v>
      </c>
      <c r="C44" s="3" t="s">
        <v>28</v>
      </c>
      <c r="D44" s="11">
        <v>41</v>
      </c>
      <c r="E44" s="249"/>
      <c r="F44" s="6">
        <f t="shared" si="11"/>
        <v>1106</v>
      </c>
      <c r="G44" s="6">
        <f xml:space="preserve"> COUNT(N44,O44,P44,Q44,R44,S44,U44,W44,Y44,AB44,AC44,#REF!,AD44)</f>
        <v>6</v>
      </c>
      <c r="H44" s="7">
        <f t="shared" si="12"/>
        <v>184.33333333333334</v>
      </c>
      <c r="I44" s="3"/>
      <c r="J44" s="3"/>
      <c r="K44" s="52">
        <f t="shared" si="13"/>
        <v>212</v>
      </c>
      <c r="L44" s="445">
        <f t="shared" si="8"/>
        <v>573</v>
      </c>
      <c r="M44" s="3"/>
      <c r="N44" s="122">
        <v>190</v>
      </c>
      <c r="O44" s="122">
        <v>212</v>
      </c>
      <c r="P44" s="122">
        <v>171</v>
      </c>
      <c r="Q44" s="122">
        <v>172</v>
      </c>
      <c r="R44" s="122">
        <v>190</v>
      </c>
      <c r="S44" s="122">
        <v>171</v>
      </c>
      <c r="T44" s="10">
        <f t="shared" si="14"/>
        <v>1106</v>
      </c>
    </row>
    <row r="45" spans="1:33" x14ac:dyDescent="0.3">
      <c r="A45" s="3" t="s">
        <v>112</v>
      </c>
      <c r="B45" s="3">
        <v>26</v>
      </c>
      <c r="C45" s="3" t="s">
        <v>28</v>
      </c>
      <c r="D45" s="11">
        <v>42</v>
      </c>
      <c r="E45" s="249"/>
      <c r="F45" s="6">
        <f t="shared" si="11"/>
        <v>1106</v>
      </c>
      <c r="G45" s="6">
        <f xml:space="preserve"> COUNT(N45,O45,P45,Q45,R45,S45,U45,W45,Y45,AB45,AC45,#REF!,AD45)</f>
        <v>6</v>
      </c>
      <c r="H45" s="7">
        <f t="shared" si="12"/>
        <v>184.33333333333334</v>
      </c>
      <c r="I45" s="3"/>
      <c r="J45" s="3"/>
      <c r="K45" s="52">
        <f t="shared" si="13"/>
        <v>223</v>
      </c>
      <c r="L45" s="445">
        <f t="shared" si="8"/>
        <v>570</v>
      </c>
      <c r="M45" s="3"/>
      <c r="N45" s="122">
        <v>178</v>
      </c>
      <c r="O45" s="122">
        <v>169</v>
      </c>
      <c r="P45" s="122">
        <v>223</v>
      </c>
      <c r="Q45" s="122">
        <v>177</v>
      </c>
      <c r="R45" s="122">
        <v>180</v>
      </c>
      <c r="S45" s="122">
        <v>179</v>
      </c>
      <c r="T45" s="10">
        <f t="shared" si="14"/>
        <v>1106</v>
      </c>
    </row>
    <row r="46" spans="1:33" x14ac:dyDescent="0.3">
      <c r="A46" s="3" t="s">
        <v>856</v>
      </c>
      <c r="B46" s="3">
        <v>26</v>
      </c>
      <c r="C46" s="3" t="s">
        <v>28</v>
      </c>
      <c r="D46" s="11">
        <v>43</v>
      </c>
      <c r="F46" s="6">
        <f t="shared" si="11"/>
        <v>1102</v>
      </c>
      <c r="G46" s="6">
        <f xml:space="preserve"> COUNT(N46,O46,P46,Q46,R46,S46,U46,W46,Y46,AB46,AC46,#REF!,AD46)</f>
        <v>6</v>
      </c>
      <c r="H46" s="7">
        <f t="shared" si="12"/>
        <v>183.66666666666666</v>
      </c>
      <c r="I46" s="3"/>
      <c r="J46" s="3"/>
      <c r="K46" s="52">
        <f t="shared" si="13"/>
        <v>202</v>
      </c>
      <c r="L46" s="445">
        <f t="shared" si="8"/>
        <v>571</v>
      </c>
      <c r="M46" s="3"/>
      <c r="N46" s="123">
        <v>199</v>
      </c>
      <c r="O46" s="123">
        <v>170</v>
      </c>
      <c r="P46" s="123">
        <v>202</v>
      </c>
      <c r="Q46" s="123">
        <v>188</v>
      </c>
      <c r="R46" s="123">
        <v>175</v>
      </c>
      <c r="S46" s="123">
        <v>168</v>
      </c>
      <c r="T46" s="10">
        <f t="shared" si="14"/>
        <v>1102</v>
      </c>
    </row>
    <row r="47" spans="1:33" s="443" customFormat="1" x14ac:dyDescent="0.3">
      <c r="A47" s="431" t="s">
        <v>295</v>
      </c>
      <c r="B47" s="512"/>
      <c r="C47" s="512"/>
      <c r="D47" s="503">
        <v>44</v>
      </c>
      <c r="F47" s="432">
        <f t="shared" ref="F47:F54" si="15">SUM(N47:S47)+U47+W47+Y47+AB47+AD47+AF47</f>
        <v>1082</v>
      </c>
      <c r="G47" s="432">
        <f xml:space="preserve"> COUNT(N47,O47,P47,Q47,R47,S47,U47,W47,Y47,AB47,AC47,#REF!,AD47)</f>
        <v>6</v>
      </c>
      <c r="H47" s="433">
        <f t="shared" ref="H47:H54" si="16">F47/G47</f>
        <v>180.33333333333334</v>
      </c>
      <c r="I47" s="431"/>
      <c r="J47" s="431"/>
      <c r="K47" s="439">
        <f t="shared" ref="K47:K54" si="17">MAX(N47:S47,U47:Z47,AB47:AH47)</f>
        <v>212</v>
      </c>
      <c r="L47" s="445">
        <f t="shared" si="8"/>
        <v>557</v>
      </c>
      <c r="M47" s="431"/>
      <c r="N47" s="454">
        <v>197</v>
      </c>
      <c r="O47" s="454">
        <v>148</v>
      </c>
      <c r="P47" s="454">
        <v>212</v>
      </c>
      <c r="Q47" s="454">
        <v>165</v>
      </c>
      <c r="R47" s="454">
        <v>191</v>
      </c>
      <c r="S47" s="454">
        <v>169</v>
      </c>
      <c r="T47" s="434">
        <f t="shared" ref="T47:T54" si="18">SUM(N47:S47)</f>
        <v>1082</v>
      </c>
      <c r="AC47" s="447"/>
      <c r="AE47" s="447"/>
      <c r="AG47" s="447"/>
    </row>
    <row r="48" spans="1:33" s="443" customFormat="1" x14ac:dyDescent="0.3">
      <c r="A48" s="431" t="s">
        <v>197</v>
      </c>
      <c r="B48" s="512"/>
      <c r="C48" s="512"/>
      <c r="D48" s="503">
        <v>45</v>
      </c>
      <c r="F48" s="432">
        <f t="shared" si="15"/>
        <v>1058</v>
      </c>
      <c r="G48" s="432">
        <f xml:space="preserve"> COUNT(N48,O48,P48,Q48,R48,S48,U48,W48,Y48,AB48,AC48,#REF!,AD48)</f>
        <v>6</v>
      </c>
      <c r="H48" s="433">
        <f t="shared" si="16"/>
        <v>176.33333333333334</v>
      </c>
      <c r="I48" s="431"/>
      <c r="J48" s="431"/>
      <c r="K48" s="439">
        <f t="shared" si="17"/>
        <v>212</v>
      </c>
      <c r="L48" s="445">
        <f t="shared" si="8"/>
        <v>546</v>
      </c>
      <c r="M48" s="431"/>
      <c r="N48" s="454">
        <v>158</v>
      </c>
      <c r="O48" s="454">
        <v>173</v>
      </c>
      <c r="P48" s="454">
        <v>181</v>
      </c>
      <c r="Q48" s="454">
        <v>212</v>
      </c>
      <c r="R48" s="454">
        <v>154</v>
      </c>
      <c r="S48" s="454">
        <v>180</v>
      </c>
      <c r="T48" s="434">
        <f t="shared" si="18"/>
        <v>1058</v>
      </c>
      <c r="AC48" s="447"/>
      <c r="AE48" s="447"/>
      <c r="AG48" s="447"/>
    </row>
    <row r="49" spans="1:33" s="443" customFormat="1" x14ac:dyDescent="0.3">
      <c r="A49" s="431" t="s">
        <v>338</v>
      </c>
      <c r="B49" s="512"/>
      <c r="C49" s="512"/>
      <c r="D49" s="503">
        <v>46</v>
      </c>
      <c r="F49" s="432">
        <f t="shared" si="15"/>
        <v>1028</v>
      </c>
      <c r="G49" s="432">
        <f xml:space="preserve"> COUNT(N49,O49,P49,Q49,R49,S49,U49,W49,Y49,AB49,AC49,#REF!,AD49)</f>
        <v>6</v>
      </c>
      <c r="H49" s="433">
        <f t="shared" si="16"/>
        <v>171.33333333333334</v>
      </c>
      <c r="I49" s="431"/>
      <c r="J49" s="431"/>
      <c r="K49" s="439">
        <f t="shared" si="17"/>
        <v>249</v>
      </c>
      <c r="L49" s="445">
        <f t="shared" si="8"/>
        <v>584</v>
      </c>
      <c r="M49" s="431"/>
      <c r="N49" s="454">
        <v>189</v>
      </c>
      <c r="O49" s="454">
        <v>146</v>
      </c>
      <c r="P49" s="454">
        <v>249</v>
      </c>
      <c r="Q49" s="454">
        <v>181</v>
      </c>
      <c r="R49" s="454">
        <v>157</v>
      </c>
      <c r="S49" s="454">
        <v>106</v>
      </c>
      <c r="T49" s="434">
        <f t="shared" si="18"/>
        <v>1028</v>
      </c>
      <c r="AC49" s="447"/>
      <c r="AE49" s="447"/>
      <c r="AG49" s="447"/>
    </row>
    <row r="50" spans="1:33" s="443" customFormat="1" x14ac:dyDescent="0.3">
      <c r="A50" s="431" t="s">
        <v>198</v>
      </c>
      <c r="B50" s="512"/>
      <c r="C50" s="512"/>
      <c r="D50" s="503">
        <v>47</v>
      </c>
      <c r="F50" s="432">
        <f t="shared" si="15"/>
        <v>1019</v>
      </c>
      <c r="G50" s="432">
        <f xml:space="preserve"> COUNT(N50,O50,P50,Q50,R50,S50,U50,W50,Y50,AB50,AC50,#REF!,AD50)</f>
        <v>6</v>
      </c>
      <c r="H50" s="433">
        <f t="shared" si="16"/>
        <v>169.83333333333334</v>
      </c>
      <c r="I50" s="431"/>
      <c r="J50" s="431"/>
      <c r="K50" s="439">
        <f t="shared" si="17"/>
        <v>209</v>
      </c>
      <c r="L50" s="445">
        <f t="shared" si="8"/>
        <v>560</v>
      </c>
      <c r="M50" s="431"/>
      <c r="N50" s="454">
        <v>155</v>
      </c>
      <c r="O50" s="454">
        <v>156</v>
      </c>
      <c r="P50" s="454">
        <v>148</v>
      </c>
      <c r="Q50" s="454">
        <v>209</v>
      </c>
      <c r="R50" s="454">
        <v>153</v>
      </c>
      <c r="S50" s="454">
        <v>198</v>
      </c>
      <c r="T50" s="434">
        <f t="shared" si="18"/>
        <v>1019</v>
      </c>
      <c r="AC50" s="447"/>
      <c r="AE50" s="447"/>
      <c r="AG50" s="447"/>
    </row>
    <row r="51" spans="1:33" s="443" customFormat="1" x14ac:dyDescent="0.3">
      <c r="A51" s="431" t="s">
        <v>857</v>
      </c>
      <c r="B51" s="512"/>
      <c r="C51" s="512"/>
      <c r="D51" s="503">
        <v>48</v>
      </c>
      <c r="F51" s="432">
        <f t="shared" si="15"/>
        <v>984</v>
      </c>
      <c r="G51" s="432">
        <f xml:space="preserve"> COUNT(N51,O51,P51,Q51,R51,S51,U51,W51,Y51,AB51,AC51,#REF!,AD51)</f>
        <v>6</v>
      </c>
      <c r="H51" s="433">
        <f t="shared" si="16"/>
        <v>164</v>
      </c>
      <c r="I51" s="431"/>
      <c r="J51" s="431"/>
      <c r="K51" s="439">
        <f t="shared" si="17"/>
        <v>179</v>
      </c>
      <c r="L51" s="445">
        <f t="shared" si="8"/>
        <v>498</v>
      </c>
      <c r="M51" s="431"/>
      <c r="N51" s="454">
        <v>164</v>
      </c>
      <c r="O51" s="454">
        <v>144</v>
      </c>
      <c r="P51" s="454">
        <v>178</v>
      </c>
      <c r="Q51" s="454">
        <v>162</v>
      </c>
      <c r="R51" s="454">
        <v>179</v>
      </c>
      <c r="S51" s="454">
        <v>157</v>
      </c>
      <c r="T51" s="434">
        <f t="shared" si="18"/>
        <v>984</v>
      </c>
      <c r="AC51" s="447"/>
      <c r="AE51" s="447"/>
      <c r="AG51" s="447"/>
    </row>
    <row r="52" spans="1:33" s="443" customFormat="1" x14ac:dyDescent="0.3">
      <c r="A52" s="431" t="s">
        <v>241</v>
      </c>
      <c r="B52" s="512"/>
      <c r="C52" s="512"/>
      <c r="D52" s="503">
        <v>49</v>
      </c>
      <c r="F52" s="432">
        <f t="shared" si="15"/>
        <v>977</v>
      </c>
      <c r="G52" s="432">
        <f xml:space="preserve"> COUNT(N52,O52,P52,Q52,R52,S52,U52,W52,Y52,AB52,AC52,#REF!,AD52)</f>
        <v>6</v>
      </c>
      <c r="H52" s="433">
        <f t="shared" si="16"/>
        <v>162.83333333333334</v>
      </c>
      <c r="I52" s="431"/>
      <c r="J52" s="431"/>
      <c r="K52" s="439">
        <f t="shared" si="17"/>
        <v>189</v>
      </c>
      <c r="L52" s="445">
        <f t="shared" si="8"/>
        <v>527</v>
      </c>
      <c r="M52" s="431"/>
      <c r="N52" s="454">
        <v>146</v>
      </c>
      <c r="O52" s="454">
        <v>138</v>
      </c>
      <c r="P52" s="454">
        <v>166</v>
      </c>
      <c r="Q52" s="454">
        <v>152</v>
      </c>
      <c r="R52" s="454">
        <v>189</v>
      </c>
      <c r="S52" s="454">
        <v>186</v>
      </c>
      <c r="T52" s="434">
        <f t="shared" si="18"/>
        <v>977</v>
      </c>
      <c r="AC52" s="447"/>
      <c r="AE52" s="447"/>
      <c r="AG52" s="447"/>
    </row>
    <row r="53" spans="1:33" s="443" customFormat="1" x14ac:dyDescent="0.3">
      <c r="A53" s="431" t="s">
        <v>148</v>
      </c>
      <c r="B53" s="512"/>
      <c r="C53" s="512"/>
      <c r="D53" s="503">
        <v>50</v>
      </c>
      <c r="F53" s="432">
        <f t="shared" si="15"/>
        <v>925</v>
      </c>
      <c r="G53" s="432">
        <f xml:space="preserve"> COUNT(N53,O53,P53,Q53,R53,S53,U53,W53,Y53,AB53,AC53,#REF!,AD53)</f>
        <v>6</v>
      </c>
      <c r="H53" s="433">
        <f t="shared" si="16"/>
        <v>154.16666666666666</v>
      </c>
      <c r="I53" s="431"/>
      <c r="J53" s="431"/>
      <c r="K53" s="439">
        <f t="shared" si="17"/>
        <v>191</v>
      </c>
      <c r="L53" s="445">
        <f t="shared" si="8"/>
        <v>496</v>
      </c>
      <c r="M53" s="431"/>
      <c r="N53" s="454">
        <v>147</v>
      </c>
      <c r="O53" s="454">
        <v>126</v>
      </c>
      <c r="P53" s="454">
        <v>156</v>
      </c>
      <c r="Q53" s="454">
        <v>179</v>
      </c>
      <c r="R53" s="454">
        <v>126</v>
      </c>
      <c r="S53" s="454">
        <v>191</v>
      </c>
      <c r="T53" s="434">
        <f t="shared" si="18"/>
        <v>925</v>
      </c>
      <c r="AC53" s="447"/>
      <c r="AE53" s="447"/>
      <c r="AG53" s="447"/>
    </row>
    <row r="54" spans="1:33" s="443" customFormat="1" x14ac:dyDescent="0.3">
      <c r="A54" s="431" t="s">
        <v>858</v>
      </c>
      <c r="B54" s="512"/>
      <c r="C54" s="512"/>
      <c r="D54" s="503">
        <v>51</v>
      </c>
      <c r="F54" s="432">
        <f t="shared" si="15"/>
        <v>867</v>
      </c>
      <c r="G54" s="432">
        <f xml:space="preserve"> COUNT(N54,O54,P54,Q54,R54,S54,U54,W54,Y54,AB54,AC54,#REF!,AD54)</f>
        <v>5</v>
      </c>
      <c r="H54" s="433">
        <f t="shared" si="16"/>
        <v>173.4</v>
      </c>
      <c r="I54" s="431"/>
      <c r="J54" s="431"/>
      <c r="K54" s="439">
        <f t="shared" si="17"/>
        <v>191</v>
      </c>
      <c r="L54" s="445">
        <f t="shared" si="8"/>
        <v>530</v>
      </c>
      <c r="M54" s="431"/>
      <c r="N54" s="454">
        <v>191</v>
      </c>
      <c r="O54" s="454">
        <v>169</v>
      </c>
      <c r="P54" s="454">
        <v>170</v>
      </c>
      <c r="Q54" s="454">
        <v>189</v>
      </c>
      <c r="R54" s="454">
        <v>148</v>
      </c>
      <c r="S54" s="454"/>
      <c r="T54" s="434">
        <f t="shared" si="18"/>
        <v>867</v>
      </c>
      <c r="AC54" s="447"/>
      <c r="AE54" s="447"/>
      <c r="AG54" s="447"/>
    </row>
    <row r="55" spans="1:33" x14ac:dyDescent="0.3">
      <c r="F55" s="6">
        <f>SUM(F4:F46)</f>
        <v>68671</v>
      </c>
      <c r="G55" s="48">
        <f>SUM(G4:G46)</f>
        <v>328</v>
      </c>
      <c r="H55" s="49">
        <f t="shared" si="12"/>
        <v>209.36280487804879</v>
      </c>
      <c r="N55" s="88">
        <f>AVERAGE(N4:N54)</f>
        <v>201.78431372549019</v>
      </c>
      <c r="O55" s="443">
        <f t="shared" ref="O55:Y55" si="19">AVERAGE(O4:O54)</f>
        <v>190.49019607843138</v>
      </c>
      <c r="P55" s="443">
        <f t="shared" si="19"/>
        <v>208.31372549019608</v>
      </c>
      <c r="Q55" s="443">
        <f t="shared" si="19"/>
        <v>203.29411764705881</v>
      </c>
      <c r="R55" s="443">
        <f t="shared" si="19"/>
        <v>206.15686274509804</v>
      </c>
      <c r="S55" s="443">
        <f t="shared" si="19"/>
        <v>201.76</v>
      </c>
      <c r="U55" s="443">
        <f t="shared" si="19"/>
        <v>218.5</v>
      </c>
      <c r="W55" s="443">
        <f t="shared" si="19"/>
        <v>205.05</v>
      </c>
      <c r="Y55" s="443">
        <f t="shared" si="19"/>
        <v>208.15</v>
      </c>
      <c r="AB55" s="443">
        <f>AVERAGE(AB4:AB54)</f>
        <v>243</v>
      </c>
      <c r="AD55" s="443">
        <f>AVERAGE(AD4:AD54)</f>
        <v>239.25</v>
      </c>
      <c r="AF55" s="443">
        <f>AVERAGE(AF4:AF54)</f>
        <v>224</v>
      </c>
    </row>
    <row r="57" spans="1:33" x14ac:dyDescent="0.3">
      <c r="A57" s="587" t="s">
        <v>68</v>
      </c>
      <c r="B57" s="587"/>
      <c r="C57" s="587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587"/>
      <c r="AA57" s="587"/>
      <c r="AB57" s="587"/>
      <c r="AC57" s="587"/>
      <c r="AD57" s="587"/>
      <c r="AE57" s="587"/>
      <c r="AF57" s="587"/>
      <c r="AG57" s="587"/>
    </row>
    <row r="58" spans="1:33" x14ac:dyDescent="0.3">
      <c r="A58" s="587"/>
      <c r="B58" s="587"/>
      <c r="C58" s="587"/>
      <c r="D58" s="587"/>
      <c r="E58" s="587"/>
      <c r="F58" s="587"/>
      <c r="G58" s="587"/>
      <c r="H58" s="587"/>
      <c r="I58" s="587"/>
      <c r="J58" s="587"/>
      <c r="K58" s="587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587"/>
      <c r="W58" s="587"/>
      <c r="X58" s="587"/>
      <c r="Y58" s="587"/>
      <c r="Z58" s="587"/>
      <c r="AA58" s="587"/>
      <c r="AB58" s="587"/>
      <c r="AC58" s="587"/>
      <c r="AD58" s="587"/>
      <c r="AE58" s="587"/>
      <c r="AF58" s="587"/>
      <c r="AG58" s="587"/>
    </row>
    <row r="59" spans="1:33" x14ac:dyDescent="0.3">
      <c r="A59" s="10" t="s">
        <v>0</v>
      </c>
      <c r="B59" s="10"/>
      <c r="C59" s="10"/>
      <c r="D59" s="10" t="s">
        <v>2</v>
      </c>
      <c r="E59" s="61">
        <f>SUM(E60:E69)</f>
        <v>785</v>
      </c>
      <c r="F59" s="11" t="s">
        <v>4</v>
      </c>
      <c r="G59" s="10" t="s">
        <v>5</v>
      </c>
      <c r="H59" s="10" t="s">
        <v>6</v>
      </c>
      <c r="I59" s="1" t="s">
        <v>23</v>
      </c>
      <c r="J59" s="1" t="s">
        <v>24</v>
      </c>
      <c r="K59" s="1" t="s">
        <v>25</v>
      </c>
      <c r="L59" s="1" t="s">
        <v>26</v>
      </c>
      <c r="M59" s="10" t="s">
        <v>9</v>
      </c>
      <c r="N59" s="10">
        <v>1</v>
      </c>
      <c r="O59" s="10">
        <v>2</v>
      </c>
      <c r="P59" s="10">
        <v>3</v>
      </c>
      <c r="Q59" s="10">
        <v>4</v>
      </c>
      <c r="R59" s="10">
        <v>5</v>
      </c>
      <c r="S59" s="10">
        <v>6</v>
      </c>
      <c r="T59" s="10" t="s">
        <v>8</v>
      </c>
      <c r="U59" s="10">
        <v>7</v>
      </c>
      <c r="V59" s="10" t="s">
        <v>7</v>
      </c>
      <c r="W59" s="10">
        <v>8</v>
      </c>
      <c r="X59" s="10" t="s">
        <v>7</v>
      </c>
      <c r="Y59" s="10">
        <v>9</v>
      </c>
      <c r="Z59" s="10" t="s">
        <v>7</v>
      </c>
      <c r="AA59" s="10" t="s">
        <v>8</v>
      </c>
      <c r="AB59" s="1">
        <v>10</v>
      </c>
      <c r="AC59" s="1"/>
      <c r="AD59" s="1">
        <v>11</v>
      </c>
      <c r="AE59" s="1"/>
      <c r="AF59" s="1">
        <v>12</v>
      </c>
      <c r="AG59" s="1"/>
    </row>
    <row r="60" spans="1:33" x14ac:dyDescent="0.3">
      <c r="A60" s="436" t="s">
        <v>119</v>
      </c>
      <c r="B60" s="436">
        <v>26</v>
      </c>
      <c r="C60" s="436" t="s">
        <v>28</v>
      </c>
      <c r="D60" s="10">
        <v>1</v>
      </c>
      <c r="E60" s="463">
        <v>300</v>
      </c>
      <c r="F60" s="11">
        <f t="shared" ref="F60:F79" si="20">SUM(N60:S60)+U60+W60+Y60+AB60+AF60+AD60</f>
        <v>2447</v>
      </c>
      <c r="G60" s="10">
        <f t="shared" ref="G60:G68" si="21">COUNT(N60,O60,P60,Q60,R60,S60,U60,W60,Y60,AB60,AF60, AD60)</f>
        <v>12</v>
      </c>
      <c r="H60" s="15">
        <f t="shared" ref="H60:H79" si="22">F60/G60</f>
        <v>203.91666666666666</v>
      </c>
      <c r="I60" s="159">
        <f t="shared" ref="I60:I68" si="23">(SUM(V60+X60+Z60)/30)+(COUNTIFS(AC60,"W"))+(COUNTIFS(AE60,"W"))+(COUNTIFS(AG60,"W"))+(COUNTIFS(AI60,"W"))</f>
        <v>4</v>
      </c>
      <c r="J60" s="159">
        <f t="shared" ref="J60:J68" si="24">(3-(SUM(V60+X60+Z60)/30))+(COUNTIFS(AC60,"L")+(COUNTIFS(AE60,"L"))+(COUNTIFS(AG60,"L"))+(COUNTIFS(AI60,"L")))</f>
        <v>2</v>
      </c>
      <c r="K60" s="52">
        <f t="shared" ref="K60:K79" si="25">MAX(N60:S60,U60:Z60,AB60:AH60)</f>
        <v>268</v>
      </c>
      <c r="L60" s="90">
        <f>MAX((SUM(N60:P60)), (SUM(Q60:S60)), (SUM(U60,W60,Y60)), (SUM(AB60,AD60,AF60)))</f>
        <v>640</v>
      </c>
      <c r="M60" s="459">
        <v>9</v>
      </c>
      <c r="N60" s="90">
        <v>226</v>
      </c>
      <c r="O60" s="90">
        <v>171</v>
      </c>
      <c r="P60" s="90">
        <v>231</v>
      </c>
      <c r="Q60" s="90">
        <v>268</v>
      </c>
      <c r="R60" s="90">
        <v>184</v>
      </c>
      <c r="S60" s="90">
        <v>169</v>
      </c>
      <c r="T60" s="10">
        <f t="shared" ref="T60:T79" si="26">SUM(N60:S60)+(M60*6)</f>
        <v>1303</v>
      </c>
      <c r="U60" s="90">
        <v>196</v>
      </c>
      <c r="V60" s="90">
        <v>30</v>
      </c>
      <c r="W60" s="90">
        <v>184</v>
      </c>
      <c r="X60" s="90">
        <v>0</v>
      </c>
      <c r="Y60" s="90">
        <v>178</v>
      </c>
      <c r="Z60" s="90">
        <v>0</v>
      </c>
      <c r="AA60" s="10">
        <f t="shared" ref="AA60:AA79" si="27">SUM(T60:Z60)+(M60*3)</f>
        <v>1918</v>
      </c>
      <c r="AB60" s="240">
        <v>201</v>
      </c>
      <c r="AC60" s="241" t="s">
        <v>23</v>
      </c>
      <c r="AD60" s="242">
        <v>235</v>
      </c>
      <c r="AE60" s="243" t="s">
        <v>23</v>
      </c>
      <c r="AF60" s="242">
        <v>204</v>
      </c>
      <c r="AG60" s="90" t="s">
        <v>23</v>
      </c>
    </row>
    <row r="61" spans="1:33" x14ac:dyDescent="0.3">
      <c r="A61" s="3" t="s">
        <v>311</v>
      </c>
      <c r="B61" s="431">
        <v>26</v>
      </c>
      <c r="C61" s="431" t="s">
        <v>28</v>
      </c>
      <c r="D61" s="10">
        <v>2</v>
      </c>
      <c r="E61" s="239">
        <v>150</v>
      </c>
      <c r="F61" s="11">
        <f t="shared" si="20"/>
        <v>1699</v>
      </c>
      <c r="G61" s="10">
        <f t="shared" si="21"/>
        <v>12</v>
      </c>
      <c r="H61" s="15">
        <f t="shared" si="22"/>
        <v>141.58333333333334</v>
      </c>
      <c r="I61" s="159">
        <f t="shared" si="23"/>
        <v>5</v>
      </c>
      <c r="J61" s="159">
        <f t="shared" si="24"/>
        <v>1</v>
      </c>
      <c r="K61" s="52">
        <f t="shared" si="25"/>
        <v>199</v>
      </c>
      <c r="L61" s="445">
        <f t="shared" ref="L61:L106" si="28">MAX((SUM(N61:P61)), (SUM(Q61:S61)), (SUM(U61,W61,Y61)), (SUM(AB61,AD61,AF61)))</f>
        <v>478</v>
      </c>
      <c r="M61" s="182">
        <v>72</v>
      </c>
      <c r="N61" s="90">
        <v>174</v>
      </c>
      <c r="O61" s="90">
        <v>118</v>
      </c>
      <c r="P61" s="90">
        <v>130</v>
      </c>
      <c r="Q61" s="90">
        <v>131</v>
      </c>
      <c r="R61" s="90">
        <v>133</v>
      </c>
      <c r="S61" s="90">
        <v>129</v>
      </c>
      <c r="T61" s="10">
        <f t="shared" si="26"/>
        <v>1247</v>
      </c>
      <c r="U61" s="90">
        <v>138</v>
      </c>
      <c r="V61" s="90">
        <v>30</v>
      </c>
      <c r="W61" s="90">
        <v>144</v>
      </c>
      <c r="X61" s="90">
        <v>30</v>
      </c>
      <c r="Y61" s="90">
        <v>124</v>
      </c>
      <c r="Z61" s="90">
        <v>30</v>
      </c>
      <c r="AA61" s="10">
        <f t="shared" si="27"/>
        <v>1959</v>
      </c>
      <c r="AB61" s="105">
        <v>144</v>
      </c>
      <c r="AC61" s="90" t="s">
        <v>23</v>
      </c>
      <c r="AD61" s="122">
        <v>199</v>
      </c>
      <c r="AE61" s="90" t="s">
        <v>23</v>
      </c>
      <c r="AF61" s="122">
        <v>135</v>
      </c>
      <c r="AG61" s="90" t="s">
        <v>24</v>
      </c>
    </row>
    <row r="62" spans="1:33" x14ac:dyDescent="0.3">
      <c r="A62" s="3" t="s">
        <v>860</v>
      </c>
      <c r="B62" s="436">
        <v>26</v>
      </c>
      <c r="C62" s="436" t="s">
        <v>28</v>
      </c>
      <c r="D62" s="434">
        <v>3</v>
      </c>
      <c r="E62" s="239">
        <v>100</v>
      </c>
      <c r="F62" s="11">
        <f t="shared" si="20"/>
        <v>1876</v>
      </c>
      <c r="G62" s="10">
        <f t="shared" si="21"/>
        <v>10</v>
      </c>
      <c r="H62" s="15">
        <f t="shared" si="22"/>
        <v>187.6</v>
      </c>
      <c r="I62" s="159">
        <f t="shared" si="23"/>
        <v>3</v>
      </c>
      <c r="J62" s="159">
        <f t="shared" si="24"/>
        <v>1</v>
      </c>
      <c r="K62" s="52">
        <f t="shared" si="25"/>
        <v>251</v>
      </c>
      <c r="L62" s="445">
        <f t="shared" si="28"/>
        <v>610</v>
      </c>
      <c r="M62" s="182">
        <v>27</v>
      </c>
      <c r="N62" s="90">
        <v>251</v>
      </c>
      <c r="O62" s="90">
        <v>179</v>
      </c>
      <c r="P62" s="90">
        <v>140</v>
      </c>
      <c r="Q62" s="90">
        <v>156</v>
      </c>
      <c r="R62" s="90">
        <v>151</v>
      </c>
      <c r="S62" s="90">
        <v>203</v>
      </c>
      <c r="T62" s="10">
        <f t="shared" si="26"/>
        <v>1242</v>
      </c>
      <c r="U62" s="90">
        <v>211</v>
      </c>
      <c r="V62" s="90">
        <v>30</v>
      </c>
      <c r="W62" s="90">
        <v>212</v>
      </c>
      <c r="X62" s="90">
        <v>30</v>
      </c>
      <c r="Y62" s="90">
        <v>187</v>
      </c>
      <c r="Z62" s="90">
        <v>30</v>
      </c>
      <c r="AA62" s="10">
        <f t="shared" si="27"/>
        <v>2023</v>
      </c>
      <c r="AB62" s="122"/>
      <c r="AC62" s="90"/>
      <c r="AD62" s="123">
        <v>186</v>
      </c>
      <c r="AE62" s="90" t="s">
        <v>24</v>
      </c>
    </row>
    <row r="63" spans="1:33" x14ac:dyDescent="0.3">
      <c r="A63" s="431" t="s">
        <v>252</v>
      </c>
      <c r="B63" s="431">
        <v>26</v>
      </c>
      <c r="C63" s="431" t="s">
        <v>28</v>
      </c>
      <c r="D63" s="434">
        <v>4</v>
      </c>
      <c r="E63" s="239">
        <v>100</v>
      </c>
      <c r="F63" s="11">
        <f t="shared" si="20"/>
        <v>2053</v>
      </c>
      <c r="G63" s="10">
        <f t="shared" si="21"/>
        <v>10</v>
      </c>
      <c r="H63" s="15">
        <f t="shared" si="22"/>
        <v>205.3</v>
      </c>
      <c r="I63" s="159">
        <f t="shared" si="23"/>
        <v>3</v>
      </c>
      <c r="J63" s="159">
        <f t="shared" si="24"/>
        <v>1</v>
      </c>
      <c r="K63" s="52">
        <f t="shared" si="25"/>
        <v>267</v>
      </c>
      <c r="L63" s="445">
        <f t="shared" si="28"/>
        <v>732</v>
      </c>
      <c r="M63" s="458">
        <v>12</v>
      </c>
      <c r="N63" s="90">
        <v>184</v>
      </c>
      <c r="O63" s="90">
        <v>203</v>
      </c>
      <c r="P63" s="90">
        <v>242</v>
      </c>
      <c r="Q63" s="90">
        <v>149</v>
      </c>
      <c r="R63" s="90">
        <v>212</v>
      </c>
      <c r="S63" s="90">
        <v>171</v>
      </c>
      <c r="T63" s="10">
        <f t="shared" si="26"/>
        <v>1233</v>
      </c>
      <c r="U63" s="90">
        <v>241</v>
      </c>
      <c r="V63" s="90">
        <v>30</v>
      </c>
      <c r="W63" s="90">
        <v>267</v>
      </c>
      <c r="X63" s="90">
        <v>30</v>
      </c>
      <c r="Y63" s="90">
        <v>224</v>
      </c>
      <c r="Z63" s="90">
        <v>30</v>
      </c>
      <c r="AA63" s="10">
        <f t="shared" si="27"/>
        <v>2091</v>
      </c>
      <c r="AB63" s="122"/>
      <c r="AC63" s="90"/>
      <c r="AD63" s="122">
        <v>160</v>
      </c>
      <c r="AE63" s="90" t="s">
        <v>24</v>
      </c>
    </row>
    <row r="64" spans="1:33" x14ac:dyDescent="0.3">
      <c r="A64" s="3" t="s">
        <v>247</v>
      </c>
      <c r="B64" s="436">
        <v>26</v>
      </c>
      <c r="C64" s="436" t="s">
        <v>28</v>
      </c>
      <c r="D64" s="434">
        <v>5</v>
      </c>
      <c r="E64" s="463">
        <v>50</v>
      </c>
      <c r="F64" s="11">
        <f t="shared" si="20"/>
        <v>1917</v>
      </c>
      <c r="G64" s="10">
        <f t="shared" si="21"/>
        <v>10</v>
      </c>
      <c r="H64" s="15">
        <f t="shared" si="22"/>
        <v>191.7</v>
      </c>
      <c r="I64" s="159">
        <f t="shared" si="23"/>
        <v>3</v>
      </c>
      <c r="J64" s="159">
        <f t="shared" si="24"/>
        <v>1</v>
      </c>
      <c r="K64" s="52">
        <f t="shared" si="25"/>
        <v>235</v>
      </c>
      <c r="L64" s="445">
        <f t="shared" si="28"/>
        <v>594</v>
      </c>
      <c r="M64" s="182">
        <v>10</v>
      </c>
      <c r="N64" s="90">
        <v>191</v>
      </c>
      <c r="O64" s="90">
        <v>115</v>
      </c>
      <c r="P64" s="90">
        <v>235</v>
      </c>
      <c r="Q64" s="90">
        <v>189</v>
      </c>
      <c r="R64" s="90">
        <v>192</v>
      </c>
      <c r="S64" s="90">
        <v>213</v>
      </c>
      <c r="T64" s="10">
        <f t="shared" si="26"/>
        <v>1195</v>
      </c>
      <c r="U64" s="90">
        <v>198</v>
      </c>
      <c r="V64" s="90">
        <v>30</v>
      </c>
      <c r="W64" s="90">
        <v>203</v>
      </c>
      <c r="X64" s="90">
        <v>30</v>
      </c>
      <c r="Y64" s="90">
        <v>191</v>
      </c>
      <c r="Z64" s="90">
        <v>30</v>
      </c>
      <c r="AA64" s="10">
        <f t="shared" si="27"/>
        <v>1907</v>
      </c>
      <c r="AB64" s="122">
        <v>190</v>
      </c>
      <c r="AC64" s="90" t="s">
        <v>24</v>
      </c>
      <c r="AD64" s="244"/>
    </row>
    <row r="65" spans="1:30" x14ac:dyDescent="0.3">
      <c r="A65" s="3" t="s">
        <v>320</v>
      </c>
      <c r="B65" s="3">
        <v>26</v>
      </c>
      <c r="C65" s="3" t="s">
        <v>28</v>
      </c>
      <c r="D65" s="434">
        <v>6</v>
      </c>
      <c r="E65" s="251">
        <v>50</v>
      </c>
      <c r="F65" s="11">
        <f t="shared" si="20"/>
        <v>1828</v>
      </c>
      <c r="G65" s="10">
        <f t="shared" si="21"/>
        <v>10</v>
      </c>
      <c r="H65" s="15">
        <f t="shared" si="22"/>
        <v>182.8</v>
      </c>
      <c r="I65" s="159">
        <f t="shared" si="23"/>
        <v>1</v>
      </c>
      <c r="J65" s="159">
        <f t="shared" si="24"/>
        <v>3</v>
      </c>
      <c r="K65" s="52">
        <f t="shared" si="25"/>
        <v>237</v>
      </c>
      <c r="L65" s="445">
        <f t="shared" si="28"/>
        <v>563</v>
      </c>
      <c r="M65" s="238">
        <v>25</v>
      </c>
      <c r="N65" s="90">
        <v>169</v>
      </c>
      <c r="O65" s="90">
        <v>178</v>
      </c>
      <c r="P65" s="90">
        <v>179</v>
      </c>
      <c r="Q65" s="90">
        <v>180</v>
      </c>
      <c r="R65" s="90">
        <v>216</v>
      </c>
      <c r="S65" s="90">
        <v>163</v>
      </c>
      <c r="T65" s="10">
        <f t="shared" si="26"/>
        <v>1235</v>
      </c>
      <c r="U65" s="90">
        <v>186</v>
      </c>
      <c r="V65" s="90">
        <v>0</v>
      </c>
      <c r="W65" s="90">
        <v>237</v>
      </c>
      <c r="X65" s="90">
        <v>30</v>
      </c>
      <c r="Y65" s="90">
        <v>140</v>
      </c>
      <c r="Z65" s="90">
        <v>0</v>
      </c>
      <c r="AA65" s="10">
        <f t="shared" si="27"/>
        <v>1903</v>
      </c>
      <c r="AB65" s="122">
        <v>180</v>
      </c>
      <c r="AC65" s="90" t="s">
        <v>24</v>
      </c>
      <c r="AD65" s="244"/>
    </row>
    <row r="66" spans="1:30" x14ac:dyDescent="0.3">
      <c r="A66" s="3" t="s">
        <v>105</v>
      </c>
      <c r="B66" s="12">
        <v>26</v>
      </c>
      <c r="C66" s="12" t="s">
        <v>28</v>
      </c>
      <c r="D66" s="434">
        <v>7</v>
      </c>
      <c r="E66" s="470">
        <v>35</v>
      </c>
      <c r="F66" s="11">
        <f t="shared" si="20"/>
        <v>1533</v>
      </c>
      <c r="G66" s="10">
        <f t="shared" si="21"/>
        <v>9</v>
      </c>
      <c r="H66" s="15">
        <f t="shared" si="22"/>
        <v>170.33333333333334</v>
      </c>
      <c r="I66" s="159">
        <f t="shared" si="23"/>
        <v>1</v>
      </c>
      <c r="J66" s="159">
        <f t="shared" si="24"/>
        <v>2</v>
      </c>
      <c r="K66" s="52">
        <f t="shared" si="25"/>
        <v>223</v>
      </c>
      <c r="L66" s="445">
        <f t="shared" si="28"/>
        <v>559</v>
      </c>
      <c r="M66" s="182">
        <v>37</v>
      </c>
      <c r="N66" s="90">
        <v>135</v>
      </c>
      <c r="O66" s="90">
        <v>188</v>
      </c>
      <c r="P66" s="90">
        <v>172</v>
      </c>
      <c r="Q66" s="90">
        <v>223</v>
      </c>
      <c r="R66" s="90">
        <v>170</v>
      </c>
      <c r="S66" s="90">
        <v>166</v>
      </c>
      <c r="T66" s="10">
        <f t="shared" si="26"/>
        <v>1276</v>
      </c>
      <c r="U66" s="90">
        <v>141</v>
      </c>
      <c r="V66" s="90">
        <v>0</v>
      </c>
      <c r="W66" s="90">
        <v>204</v>
      </c>
      <c r="X66" s="90">
        <v>30</v>
      </c>
      <c r="Y66" s="90">
        <v>134</v>
      </c>
      <c r="Z66" s="90">
        <v>0</v>
      </c>
      <c r="AA66" s="10">
        <f t="shared" si="27"/>
        <v>1896</v>
      </c>
      <c r="AB66" s="237"/>
      <c r="AC66" s="237"/>
      <c r="AD66" s="237"/>
    </row>
    <row r="67" spans="1:30" x14ac:dyDescent="0.3">
      <c r="A67" s="3" t="s">
        <v>172</v>
      </c>
      <c r="B67" s="431">
        <v>26</v>
      </c>
      <c r="C67" s="431" t="s">
        <v>28</v>
      </c>
      <c r="D67" s="434">
        <v>8</v>
      </c>
      <c r="E67" s="447"/>
      <c r="F67" s="11">
        <f t="shared" si="20"/>
        <v>1768</v>
      </c>
      <c r="G67" s="10">
        <f t="shared" si="21"/>
        <v>9</v>
      </c>
      <c r="H67" s="15">
        <f t="shared" si="22"/>
        <v>196.44444444444446</v>
      </c>
      <c r="I67" s="159">
        <f t="shared" si="23"/>
        <v>3</v>
      </c>
      <c r="J67" s="159">
        <f t="shared" si="24"/>
        <v>0</v>
      </c>
      <c r="K67" s="52">
        <f t="shared" si="25"/>
        <v>249</v>
      </c>
      <c r="L67" s="445">
        <f t="shared" si="28"/>
        <v>668</v>
      </c>
      <c r="M67" s="182">
        <v>4</v>
      </c>
      <c r="N67" s="445">
        <v>146</v>
      </c>
      <c r="O67" s="90">
        <v>144</v>
      </c>
      <c r="P67" s="90">
        <v>204</v>
      </c>
      <c r="Q67" s="90">
        <v>217</v>
      </c>
      <c r="R67" s="90">
        <v>202</v>
      </c>
      <c r="S67" s="90">
        <v>249</v>
      </c>
      <c r="T67" s="10">
        <f t="shared" si="26"/>
        <v>1186</v>
      </c>
      <c r="U67" s="90">
        <v>211</v>
      </c>
      <c r="V67" s="90">
        <v>30</v>
      </c>
      <c r="W67" s="90">
        <v>215</v>
      </c>
      <c r="X67" s="90">
        <v>30</v>
      </c>
      <c r="Y67" s="90">
        <v>180</v>
      </c>
      <c r="Z67" s="90">
        <v>30</v>
      </c>
      <c r="AA67" s="10">
        <f t="shared" si="27"/>
        <v>1894</v>
      </c>
      <c r="AB67" s="237"/>
      <c r="AC67" s="237"/>
      <c r="AD67" s="237"/>
    </row>
    <row r="68" spans="1:30" x14ac:dyDescent="0.3">
      <c r="A68" s="3" t="s">
        <v>859</v>
      </c>
      <c r="B68" s="436">
        <v>26</v>
      </c>
      <c r="C68" s="436" t="s">
        <v>28</v>
      </c>
      <c r="D68" s="434">
        <v>9</v>
      </c>
      <c r="E68" s="447"/>
      <c r="F68" s="11">
        <f t="shared" si="20"/>
        <v>1561</v>
      </c>
      <c r="G68" s="10">
        <f t="shared" si="21"/>
        <v>9</v>
      </c>
      <c r="H68" s="15">
        <f t="shared" si="22"/>
        <v>173.44444444444446</v>
      </c>
      <c r="I68" s="159">
        <f t="shared" si="23"/>
        <v>1</v>
      </c>
      <c r="J68" s="159">
        <f t="shared" si="24"/>
        <v>2</v>
      </c>
      <c r="K68" s="52">
        <f t="shared" si="25"/>
        <v>211</v>
      </c>
      <c r="L68" s="445">
        <f t="shared" si="28"/>
        <v>555</v>
      </c>
      <c r="M68" s="182">
        <v>33</v>
      </c>
      <c r="N68" s="90">
        <v>188</v>
      </c>
      <c r="O68" s="90">
        <v>206</v>
      </c>
      <c r="P68" s="90">
        <v>161</v>
      </c>
      <c r="Q68" s="90">
        <v>211</v>
      </c>
      <c r="R68" s="90">
        <v>177</v>
      </c>
      <c r="S68" s="90">
        <v>150</v>
      </c>
      <c r="T68" s="10">
        <f t="shared" si="26"/>
        <v>1291</v>
      </c>
      <c r="U68" s="90">
        <v>149</v>
      </c>
      <c r="V68" s="90">
        <v>0</v>
      </c>
      <c r="W68" s="90">
        <v>154</v>
      </c>
      <c r="X68" s="90">
        <v>0</v>
      </c>
      <c r="Y68" s="90">
        <v>165</v>
      </c>
      <c r="Z68" s="90">
        <v>30</v>
      </c>
      <c r="AA68" s="10">
        <f t="shared" si="27"/>
        <v>1888</v>
      </c>
      <c r="AB68" s="92"/>
      <c r="AD68" s="92"/>
    </row>
    <row r="69" spans="1:30" x14ac:dyDescent="0.3">
      <c r="A69" s="60" t="s">
        <v>634</v>
      </c>
      <c r="B69" s="3">
        <v>26</v>
      </c>
      <c r="C69" s="3" t="s">
        <v>28</v>
      </c>
      <c r="D69" s="434">
        <v>10</v>
      </c>
      <c r="E69" s="447"/>
      <c r="F69" s="11">
        <f t="shared" si="20"/>
        <v>1340</v>
      </c>
      <c r="G69" s="10">
        <f>COUNT(N69,O69,P69,Q69,R69,S69,U69,W69,Y69,AB69,AC69,#REF!, AD69)</f>
        <v>9</v>
      </c>
      <c r="H69" s="15">
        <f t="shared" si="22"/>
        <v>148.88888888888889</v>
      </c>
      <c r="I69" s="457">
        <f t="shared" ref="I69:I79" si="29">(SUM(V69+X69+Z69)/30)+(COUNTIFS(AC69,"W"))+(COUNTIFS(AE69,"W"))+(COUNTIFS(AG69,"W"))+(COUNTIFS(AI69,"W"))</f>
        <v>2</v>
      </c>
      <c r="J69" s="457">
        <f t="shared" ref="J69:J79" si="30">(3-(SUM(V69+X69+Z69)/30))+(COUNTIFS(AC69,"L")+(COUNTIFS(AE69,"L"))+(COUNTIFS(AG69,"L"))+(COUNTIFS(AI69,"L")))</f>
        <v>1</v>
      </c>
      <c r="K69" s="52">
        <f t="shared" si="25"/>
        <v>173</v>
      </c>
      <c r="L69" s="445">
        <f t="shared" si="28"/>
        <v>487</v>
      </c>
      <c r="M69" s="458">
        <v>54</v>
      </c>
      <c r="N69" s="445">
        <v>154</v>
      </c>
      <c r="O69" s="445">
        <v>135</v>
      </c>
      <c r="P69" s="445">
        <v>132</v>
      </c>
      <c r="Q69" s="445">
        <v>109</v>
      </c>
      <c r="R69" s="445">
        <v>173</v>
      </c>
      <c r="S69" s="445">
        <v>150</v>
      </c>
      <c r="T69" s="10">
        <f t="shared" si="26"/>
        <v>1177</v>
      </c>
      <c r="U69" s="445">
        <v>168</v>
      </c>
      <c r="V69" s="445">
        <v>0</v>
      </c>
      <c r="W69" s="445">
        <v>157</v>
      </c>
      <c r="X69" s="445">
        <v>30</v>
      </c>
      <c r="Y69" s="445">
        <v>162</v>
      </c>
      <c r="Z69" s="445">
        <v>30</v>
      </c>
      <c r="AA69" s="10">
        <f t="shared" si="27"/>
        <v>1886</v>
      </c>
      <c r="AB69" s="92"/>
      <c r="AD69" s="92"/>
    </row>
    <row r="70" spans="1:30" x14ac:dyDescent="0.3">
      <c r="A70" s="3" t="s">
        <v>861</v>
      </c>
      <c r="B70" s="12">
        <v>26</v>
      </c>
      <c r="C70" s="12" t="s">
        <v>28</v>
      </c>
      <c r="D70" s="434">
        <v>11</v>
      </c>
      <c r="E70" s="448"/>
      <c r="F70" s="11">
        <f t="shared" si="20"/>
        <v>1345</v>
      </c>
      <c r="G70" s="10">
        <f>COUNT(N70,O70,P70,Q70,R70,S70,U70,W70,Y70,AB70,AF70, AD70)</f>
        <v>9</v>
      </c>
      <c r="H70" s="15">
        <f t="shared" si="22"/>
        <v>149.44444444444446</v>
      </c>
      <c r="I70" s="457">
        <f t="shared" si="29"/>
        <v>2</v>
      </c>
      <c r="J70" s="457">
        <f t="shared" si="30"/>
        <v>1</v>
      </c>
      <c r="K70" s="52">
        <f t="shared" si="25"/>
        <v>177</v>
      </c>
      <c r="L70" s="445">
        <f t="shared" si="28"/>
        <v>495</v>
      </c>
      <c r="M70" s="182">
        <v>52</v>
      </c>
      <c r="N70" s="90">
        <v>128</v>
      </c>
      <c r="O70" s="90">
        <v>113</v>
      </c>
      <c r="P70" s="90">
        <v>177</v>
      </c>
      <c r="Q70" s="90">
        <v>155</v>
      </c>
      <c r="R70" s="90">
        <v>163</v>
      </c>
      <c r="S70" s="90">
        <v>177</v>
      </c>
      <c r="T70" s="10">
        <f t="shared" si="26"/>
        <v>1225</v>
      </c>
      <c r="U70" s="90">
        <v>169</v>
      </c>
      <c r="V70" s="90">
        <v>30</v>
      </c>
      <c r="W70" s="90">
        <v>102</v>
      </c>
      <c r="X70" s="90">
        <v>0</v>
      </c>
      <c r="Y70" s="90">
        <v>161</v>
      </c>
      <c r="Z70" s="90">
        <v>30</v>
      </c>
      <c r="AA70" s="10">
        <f t="shared" si="27"/>
        <v>1873</v>
      </c>
      <c r="AB70" s="92"/>
      <c r="AD70" s="92"/>
    </row>
    <row r="71" spans="1:30" x14ac:dyDescent="0.3">
      <c r="A71" s="3" t="s">
        <v>249</v>
      </c>
      <c r="B71" s="431">
        <v>26</v>
      </c>
      <c r="C71" s="431" t="s">
        <v>28</v>
      </c>
      <c r="D71" s="434">
        <v>12</v>
      </c>
      <c r="E71" s="92"/>
      <c r="F71" s="11">
        <f t="shared" si="20"/>
        <v>1588</v>
      </c>
      <c r="G71" s="10">
        <f>COUNT(N71,O71,P71,Q71,R71,S71,U71,W71,Y71,AB71,AF71, AD71)</f>
        <v>9</v>
      </c>
      <c r="H71" s="15">
        <f t="shared" si="22"/>
        <v>176.44444444444446</v>
      </c>
      <c r="I71" s="457">
        <f t="shared" si="29"/>
        <v>2</v>
      </c>
      <c r="J71" s="457">
        <f t="shared" si="30"/>
        <v>1</v>
      </c>
      <c r="K71" s="52">
        <f t="shared" si="25"/>
        <v>235</v>
      </c>
      <c r="L71" s="445">
        <f t="shared" si="28"/>
        <v>558</v>
      </c>
      <c r="M71" s="182">
        <v>23</v>
      </c>
      <c r="N71" s="90">
        <v>235</v>
      </c>
      <c r="O71" s="90">
        <v>164</v>
      </c>
      <c r="P71" s="90">
        <v>159</v>
      </c>
      <c r="Q71" s="90">
        <v>155</v>
      </c>
      <c r="R71" s="90">
        <v>183</v>
      </c>
      <c r="S71" s="90">
        <v>169</v>
      </c>
      <c r="T71" s="10">
        <f t="shared" si="26"/>
        <v>1203</v>
      </c>
      <c r="U71" s="90">
        <v>174</v>
      </c>
      <c r="V71" s="90">
        <v>30</v>
      </c>
      <c r="W71" s="90">
        <v>179</v>
      </c>
      <c r="X71" s="90">
        <v>30</v>
      </c>
      <c r="Y71" s="90">
        <v>170</v>
      </c>
      <c r="Z71" s="90">
        <v>0</v>
      </c>
      <c r="AA71" s="10">
        <f t="shared" si="27"/>
        <v>1855</v>
      </c>
      <c r="AB71" s="92"/>
      <c r="AD71" s="92"/>
    </row>
    <row r="72" spans="1:30" x14ac:dyDescent="0.3">
      <c r="A72" s="3" t="s">
        <v>791</v>
      </c>
      <c r="B72" s="436">
        <v>26</v>
      </c>
      <c r="C72" s="436" t="s">
        <v>28</v>
      </c>
      <c r="D72" s="434">
        <v>13</v>
      </c>
      <c r="E72" s="92"/>
      <c r="F72" s="11">
        <f t="shared" si="20"/>
        <v>1604</v>
      </c>
      <c r="G72" s="10">
        <f>COUNT(N72,O72,P72,Q72,R72,S72,U72,W72,Y72,AB72,AF72, AD72)</f>
        <v>9</v>
      </c>
      <c r="H72" s="15">
        <f t="shared" si="22"/>
        <v>178.22222222222223</v>
      </c>
      <c r="I72" s="457">
        <f t="shared" si="29"/>
        <v>1</v>
      </c>
      <c r="J72" s="457">
        <f t="shared" si="30"/>
        <v>2</v>
      </c>
      <c r="K72" s="52">
        <f t="shared" si="25"/>
        <v>216</v>
      </c>
      <c r="L72" s="445">
        <f t="shared" si="28"/>
        <v>556</v>
      </c>
      <c r="M72" s="182">
        <v>22</v>
      </c>
      <c r="N72" s="90">
        <v>164</v>
      </c>
      <c r="O72" s="90">
        <v>177</v>
      </c>
      <c r="P72" s="90">
        <v>215</v>
      </c>
      <c r="Q72" s="90">
        <v>152</v>
      </c>
      <c r="R72" s="90">
        <v>174</v>
      </c>
      <c r="S72" s="90">
        <v>171</v>
      </c>
      <c r="T72" s="10">
        <f t="shared" si="26"/>
        <v>1185</v>
      </c>
      <c r="U72" s="90">
        <v>216</v>
      </c>
      <c r="V72" s="90">
        <v>30</v>
      </c>
      <c r="W72" s="90">
        <v>191</v>
      </c>
      <c r="X72" s="90">
        <v>0</v>
      </c>
      <c r="Y72" s="90">
        <v>144</v>
      </c>
      <c r="Z72" s="90">
        <v>0</v>
      </c>
      <c r="AA72" s="10">
        <f t="shared" si="27"/>
        <v>1832</v>
      </c>
      <c r="AB72" s="92"/>
      <c r="AD72" s="92"/>
    </row>
    <row r="73" spans="1:30" x14ac:dyDescent="0.3">
      <c r="A73" s="3" t="s">
        <v>114</v>
      </c>
      <c r="B73" s="431">
        <v>26</v>
      </c>
      <c r="C73" s="431" t="s">
        <v>28</v>
      </c>
      <c r="D73" s="434">
        <v>14</v>
      </c>
      <c r="E73" s="92"/>
      <c r="F73" s="11">
        <f t="shared" si="20"/>
        <v>1634</v>
      </c>
      <c r="G73" s="10">
        <f>COUNT(N73,O73,P73,Q73,R73,S73,U73,W73,Y73,AB73,AC73,#REF!, AD73)</f>
        <v>9</v>
      </c>
      <c r="H73" s="15">
        <f t="shared" si="22"/>
        <v>181.55555555555554</v>
      </c>
      <c r="I73" s="457">
        <f t="shared" si="29"/>
        <v>2</v>
      </c>
      <c r="J73" s="457">
        <f t="shared" si="30"/>
        <v>1</v>
      </c>
      <c r="K73" s="52">
        <f t="shared" si="25"/>
        <v>197</v>
      </c>
      <c r="L73" s="445">
        <f t="shared" si="28"/>
        <v>560</v>
      </c>
      <c r="M73" s="182">
        <v>15</v>
      </c>
      <c r="N73" s="90">
        <v>189</v>
      </c>
      <c r="O73" s="90">
        <v>197</v>
      </c>
      <c r="P73" s="90">
        <v>138</v>
      </c>
      <c r="Q73" s="90">
        <v>196</v>
      </c>
      <c r="R73" s="90">
        <v>169</v>
      </c>
      <c r="S73" s="90">
        <v>195</v>
      </c>
      <c r="T73" s="10">
        <f t="shared" si="26"/>
        <v>1174</v>
      </c>
      <c r="U73" s="90">
        <v>180</v>
      </c>
      <c r="V73" s="90">
        <v>0</v>
      </c>
      <c r="W73" s="90">
        <v>191</v>
      </c>
      <c r="X73" s="90">
        <v>30</v>
      </c>
      <c r="Y73" s="90">
        <v>179</v>
      </c>
      <c r="Z73" s="90">
        <v>30</v>
      </c>
      <c r="AA73" s="10">
        <f t="shared" si="27"/>
        <v>1829</v>
      </c>
      <c r="AB73" s="92"/>
      <c r="AD73" s="92"/>
    </row>
    <row r="74" spans="1:30" x14ac:dyDescent="0.3">
      <c r="A74" s="3" t="s">
        <v>323</v>
      </c>
      <c r="B74" s="436">
        <v>26</v>
      </c>
      <c r="C74" s="436" t="s">
        <v>28</v>
      </c>
      <c r="D74" s="434">
        <v>15</v>
      </c>
      <c r="E74" s="246"/>
      <c r="F74" s="11">
        <f t="shared" si="20"/>
        <v>1677</v>
      </c>
      <c r="G74" s="10">
        <f>COUNT(N74,O74,P74,Q74,R74,S74,U74,W74,Y74,AB74,AF74, AD74)</f>
        <v>9</v>
      </c>
      <c r="H74" s="15">
        <f t="shared" si="22"/>
        <v>186.33333333333334</v>
      </c>
      <c r="I74" s="457">
        <f t="shared" si="29"/>
        <v>0</v>
      </c>
      <c r="J74" s="457">
        <f t="shared" si="30"/>
        <v>3</v>
      </c>
      <c r="K74" s="52">
        <f t="shared" si="25"/>
        <v>225</v>
      </c>
      <c r="L74" s="445">
        <f t="shared" si="28"/>
        <v>574</v>
      </c>
      <c r="M74" s="182">
        <v>15</v>
      </c>
      <c r="N74" s="431">
        <v>161</v>
      </c>
      <c r="O74" s="90">
        <v>225</v>
      </c>
      <c r="P74" s="90">
        <v>177</v>
      </c>
      <c r="Q74" s="90">
        <v>198</v>
      </c>
      <c r="R74" s="90">
        <v>171</v>
      </c>
      <c r="S74" s="90">
        <v>205</v>
      </c>
      <c r="T74" s="10">
        <f t="shared" si="26"/>
        <v>1227</v>
      </c>
      <c r="U74" s="445">
        <v>155</v>
      </c>
      <c r="V74" s="445">
        <v>0</v>
      </c>
      <c r="W74" s="445">
        <v>181</v>
      </c>
      <c r="X74" s="445">
        <v>0</v>
      </c>
      <c r="Y74" s="445">
        <v>204</v>
      </c>
      <c r="Z74" s="445">
        <v>0</v>
      </c>
      <c r="AA74" s="434">
        <f t="shared" si="27"/>
        <v>1812</v>
      </c>
      <c r="AB74" s="92"/>
      <c r="AD74" s="92"/>
    </row>
    <row r="75" spans="1:30" x14ac:dyDescent="0.3">
      <c r="A75" s="431" t="s">
        <v>396</v>
      </c>
      <c r="B75" s="3">
        <v>26</v>
      </c>
      <c r="C75" s="3" t="s">
        <v>28</v>
      </c>
      <c r="D75" s="434">
        <v>16</v>
      </c>
      <c r="E75" s="448"/>
      <c r="F75" s="11">
        <f t="shared" si="20"/>
        <v>1605</v>
      </c>
      <c r="G75" s="10">
        <f>COUNT(N75,O75,P75,Q75,R75,S75,U75,W75,Y75,AB75,AF75, AD75)</f>
        <v>9</v>
      </c>
      <c r="H75" s="15">
        <f t="shared" si="22"/>
        <v>178.33333333333334</v>
      </c>
      <c r="I75" s="457">
        <f t="shared" si="29"/>
        <v>1</v>
      </c>
      <c r="J75" s="457">
        <f t="shared" si="30"/>
        <v>2</v>
      </c>
      <c r="K75" s="52">
        <f t="shared" si="25"/>
        <v>211</v>
      </c>
      <c r="L75" s="445">
        <f t="shared" si="28"/>
        <v>560</v>
      </c>
      <c r="M75" s="407">
        <v>19</v>
      </c>
      <c r="N75" s="90">
        <v>187</v>
      </c>
      <c r="O75" s="90">
        <v>162</v>
      </c>
      <c r="P75" s="90">
        <v>211</v>
      </c>
      <c r="Q75" s="90">
        <v>159</v>
      </c>
      <c r="R75" s="90">
        <v>196</v>
      </c>
      <c r="S75" s="90">
        <v>178</v>
      </c>
      <c r="T75" s="10">
        <f t="shared" si="26"/>
        <v>1207</v>
      </c>
      <c r="U75" s="445">
        <v>193</v>
      </c>
      <c r="V75" s="445">
        <v>30</v>
      </c>
      <c r="W75" s="445">
        <v>177</v>
      </c>
      <c r="X75" s="445">
        <v>0</v>
      </c>
      <c r="Y75" s="445">
        <v>142</v>
      </c>
      <c r="Z75" s="445">
        <v>0</v>
      </c>
      <c r="AA75" s="434">
        <f t="shared" si="27"/>
        <v>1806</v>
      </c>
      <c r="AB75" s="92"/>
      <c r="AD75" s="92"/>
    </row>
    <row r="76" spans="1:30" x14ac:dyDescent="0.3">
      <c r="A76" s="3" t="s">
        <v>180</v>
      </c>
      <c r="B76" s="12">
        <v>26</v>
      </c>
      <c r="C76" s="12" t="s">
        <v>28</v>
      </c>
      <c r="D76" s="434">
        <v>17</v>
      </c>
      <c r="E76" s="92"/>
      <c r="F76" s="11">
        <f t="shared" si="20"/>
        <v>1368</v>
      </c>
      <c r="G76" s="10">
        <f>COUNT(N76,O76,P76,Q76,R76,S76,U76,W76,Y76,AB76,AC76,#REF!, AD76)</f>
        <v>9</v>
      </c>
      <c r="H76" s="15">
        <f t="shared" si="22"/>
        <v>152</v>
      </c>
      <c r="I76" s="457">
        <f t="shared" si="29"/>
        <v>1</v>
      </c>
      <c r="J76" s="457">
        <f t="shared" si="30"/>
        <v>2</v>
      </c>
      <c r="K76" s="52">
        <f t="shared" si="25"/>
        <v>180</v>
      </c>
      <c r="L76" s="445">
        <f t="shared" si="28"/>
        <v>474</v>
      </c>
      <c r="M76" s="182">
        <v>43</v>
      </c>
      <c r="N76" s="90">
        <v>137</v>
      </c>
      <c r="O76" s="90">
        <v>154</v>
      </c>
      <c r="P76" s="90">
        <v>149</v>
      </c>
      <c r="Q76" s="90">
        <v>130</v>
      </c>
      <c r="R76" s="90">
        <v>164</v>
      </c>
      <c r="S76" s="90">
        <v>180</v>
      </c>
      <c r="T76" s="10">
        <f t="shared" si="26"/>
        <v>1172</v>
      </c>
      <c r="U76" s="445">
        <v>156</v>
      </c>
      <c r="V76" s="445">
        <v>0</v>
      </c>
      <c r="W76" s="445">
        <v>147</v>
      </c>
      <c r="X76" s="445">
        <v>0</v>
      </c>
      <c r="Y76" s="445">
        <v>151</v>
      </c>
      <c r="Z76" s="445">
        <v>30</v>
      </c>
      <c r="AA76" s="434">
        <f t="shared" si="27"/>
        <v>1785</v>
      </c>
      <c r="AB76" s="92"/>
      <c r="AD76" s="92"/>
    </row>
    <row r="77" spans="1:30" x14ac:dyDescent="0.3">
      <c r="A77" s="3" t="s">
        <v>171</v>
      </c>
      <c r="B77" s="3">
        <v>26</v>
      </c>
      <c r="C77" s="3" t="s">
        <v>28</v>
      </c>
      <c r="D77" s="434">
        <v>18</v>
      </c>
      <c r="E77" s="92"/>
      <c r="F77" s="11">
        <f t="shared" si="20"/>
        <v>1362</v>
      </c>
      <c r="G77" s="10">
        <f>COUNT(N77,O77,P77,Q77,R77,S77,U77,W77,Y77,AB77,AC77,#REF!, AD77)</f>
        <v>9</v>
      </c>
      <c r="H77" s="15">
        <f t="shared" si="22"/>
        <v>151.33333333333334</v>
      </c>
      <c r="I77" s="457">
        <f t="shared" si="29"/>
        <v>0</v>
      </c>
      <c r="J77" s="457">
        <f t="shared" si="30"/>
        <v>3</v>
      </c>
      <c r="K77" s="52">
        <f t="shared" si="25"/>
        <v>181</v>
      </c>
      <c r="L77" s="445">
        <f t="shared" si="28"/>
        <v>462</v>
      </c>
      <c r="M77" s="182">
        <v>45</v>
      </c>
      <c r="N77" s="90">
        <v>181</v>
      </c>
      <c r="O77" s="90">
        <v>129</v>
      </c>
      <c r="P77" s="90">
        <v>130</v>
      </c>
      <c r="Q77" s="90">
        <v>136</v>
      </c>
      <c r="R77" s="90">
        <v>153</v>
      </c>
      <c r="S77" s="90">
        <v>171</v>
      </c>
      <c r="T77" s="10">
        <f t="shared" si="26"/>
        <v>1170</v>
      </c>
      <c r="U77" s="445">
        <v>166</v>
      </c>
      <c r="V77" s="445">
        <v>0</v>
      </c>
      <c r="W77" s="445">
        <v>158</v>
      </c>
      <c r="X77" s="445">
        <v>0</v>
      </c>
      <c r="Y77" s="445">
        <v>138</v>
      </c>
      <c r="Z77" s="445">
        <v>0</v>
      </c>
      <c r="AA77" s="434">
        <f t="shared" si="27"/>
        <v>1767</v>
      </c>
      <c r="AB77" s="92"/>
      <c r="AD77" s="92"/>
    </row>
    <row r="78" spans="1:30" x14ac:dyDescent="0.3">
      <c r="A78" s="3" t="s">
        <v>277</v>
      </c>
      <c r="B78" s="12">
        <v>26</v>
      </c>
      <c r="C78" s="12" t="s">
        <v>28</v>
      </c>
      <c r="D78" s="434">
        <v>19</v>
      </c>
      <c r="E78" s="92"/>
      <c r="F78" s="11">
        <f t="shared" si="20"/>
        <v>1479</v>
      </c>
      <c r="G78" s="10">
        <f>COUNT(N78,O78,P78,Q78,R78,S78,U78,W78,Y78,AB78,AC78,#REF!, AD78)</f>
        <v>9</v>
      </c>
      <c r="H78" s="15">
        <f t="shared" si="22"/>
        <v>164.33333333333334</v>
      </c>
      <c r="I78" s="457">
        <f t="shared" si="29"/>
        <v>0</v>
      </c>
      <c r="J78" s="457">
        <f t="shared" si="30"/>
        <v>3</v>
      </c>
      <c r="K78" s="52">
        <f t="shared" si="25"/>
        <v>218</v>
      </c>
      <c r="L78" s="445">
        <f t="shared" si="28"/>
        <v>544</v>
      </c>
      <c r="M78" s="182">
        <v>27</v>
      </c>
      <c r="N78" s="90">
        <v>155</v>
      </c>
      <c r="O78" s="90">
        <v>141</v>
      </c>
      <c r="P78" s="90">
        <v>176</v>
      </c>
      <c r="Q78" s="90">
        <v>154</v>
      </c>
      <c r="R78" s="90">
        <v>218</v>
      </c>
      <c r="S78" s="90">
        <v>172</v>
      </c>
      <c r="T78" s="10">
        <f t="shared" si="26"/>
        <v>1178</v>
      </c>
      <c r="U78" s="445">
        <v>172</v>
      </c>
      <c r="V78" s="445">
        <v>0</v>
      </c>
      <c r="W78" s="445">
        <v>179</v>
      </c>
      <c r="X78" s="445">
        <v>0</v>
      </c>
      <c r="Y78" s="445">
        <v>112</v>
      </c>
      <c r="Z78" s="445">
        <v>0</v>
      </c>
      <c r="AA78" s="434">
        <f t="shared" si="27"/>
        <v>1722</v>
      </c>
      <c r="AB78" s="92"/>
      <c r="AD78" s="92"/>
    </row>
    <row r="79" spans="1:30" x14ac:dyDescent="0.3">
      <c r="A79" s="3" t="s">
        <v>283</v>
      </c>
      <c r="B79" s="3">
        <v>26</v>
      </c>
      <c r="C79" s="3" t="s">
        <v>28</v>
      </c>
      <c r="D79" s="434">
        <v>20</v>
      </c>
      <c r="E79" s="92"/>
      <c r="F79" s="11">
        <f t="shared" si="20"/>
        <v>1606</v>
      </c>
      <c r="G79" s="10">
        <f>COUNT(N79,O79,P79,Q79,R79,S79,U79,W79,Y79,AB79,AC79,#REF!, AD79)</f>
        <v>9</v>
      </c>
      <c r="H79" s="15">
        <f t="shared" si="22"/>
        <v>178.44444444444446</v>
      </c>
      <c r="I79" s="457">
        <f t="shared" si="29"/>
        <v>0</v>
      </c>
      <c r="J79" s="457">
        <f t="shared" si="30"/>
        <v>3</v>
      </c>
      <c r="K79" s="52">
        <f t="shared" si="25"/>
        <v>235</v>
      </c>
      <c r="L79" s="445">
        <f t="shared" si="28"/>
        <v>568</v>
      </c>
      <c r="M79" s="182">
        <v>7</v>
      </c>
      <c r="N79" s="90">
        <v>149</v>
      </c>
      <c r="O79" s="90">
        <v>235</v>
      </c>
      <c r="P79" s="90">
        <v>184</v>
      </c>
      <c r="Q79" s="90">
        <v>176</v>
      </c>
      <c r="R79" s="90">
        <v>170</v>
      </c>
      <c r="S79" s="90">
        <v>218</v>
      </c>
      <c r="T79" s="10">
        <f t="shared" si="26"/>
        <v>1174</v>
      </c>
      <c r="U79" s="445">
        <v>159</v>
      </c>
      <c r="V79" s="445">
        <v>0</v>
      </c>
      <c r="W79" s="445">
        <v>161</v>
      </c>
      <c r="X79" s="445">
        <v>0</v>
      </c>
      <c r="Y79" s="445">
        <v>154</v>
      </c>
      <c r="Z79" s="445">
        <v>0</v>
      </c>
      <c r="AA79" s="434">
        <f t="shared" si="27"/>
        <v>1669</v>
      </c>
      <c r="AB79" s="92"/>
      <c r="AD79" s="92"/>
    </row>
    <row r="80" spans="1:30" x14ac:dyDescent="0.3">
      <c r="A80" s="3" t="s">
        <v>629</v>
      </c>
      <c r="B80" s="12">
        <v>26</v>
      </c>
      <c r="C80" s="12" t="s">
        <v>28</v>
      </c>
      <c r="D80" s="10">
        <v>21</v>
      </c>
      <c r="E80" s="92"/>
      <c r="F80" s="11">
        <f t="shared" ref="F80:F95" si="31">SUM(N80:S80)+U80+W80+Y80+AB80+AF80+AD80</f>
        <v>1097</v>
      </c>
      <c r="G80" s="10">
        <f>COUNT(N80,O80,P80,Q80,R80,S80,U80,W80,Y80,AB80,AC80,#REF!, AD80)</f>
        <v>6</v>
      </c>
      <c r="H80" s="15">
        <f t="shared" ref="H80:H95" si="32">F80/G80</f>
        <v>182.83333333333334</v>
      </c>
      <c r="I80" s="457"/>
      <c r="J80" s="457"/>
      <c r="K80" s="52">
        <f t="shared" ref="K80:K104" si="33">MAX(N80:S80,U80:Z80,AB80:AH80)</f>
        <v>212</v>
      </c>
      <c r="L80" s="445">
        <f t="shared" si="28"/>
        <v>554</v>
      </c>
      <c r="M80" s="182">
        <v>12</v>
      </c>
      <c r="N80" s="90">
        <v>209</v>
      </c>
      <c r="O80" s="90">
        <v>154</v>
      </c>
      <c r="P80" s="90">
        <v>191</v>
      </c>
      <c r="Q80" s="90">
        <v>212</v>
      </c>
      <c r="R80" s="90">
        <v>171</v>
      </c>
      <c r="S80" s="90">
        <v>160</v>
      </c>
      <c r="T80" s="10">
        <f t="shared" ref="T80:T95" si="34">SUM(N80:S80)+(M80*6)</f>
        <v>1169</v>
      </c>
      <c r="U80" s="92"/>
      <c r="V80" s="92"/>
      <c r="W80" s="92"/>
      <c r="X80" s="92"/>
      <c r="Y80" s="92"/>
      <c r="Z80" s="92"/>
      <c r="AA80" s="92"/>
      <c r="AB80" s="92"/>
      <c r="AD80" s="92"/>
    </row>
    <row r="81" spans="1:30" x14ac:dyDescent="0.3">
      <c r="A81" s="3" t="s">
        <v>862</v>
      </c>
      <c r="B81" s="3">
        <v>26</v>
      </c>
      <c r="C81" s="3" t="s">
        <v>28</v>
      </c>
      <c r="D81" s="10">
        <v>22</v>
      </c>
      <c r="E81" s="92"/>
      <c r="F81" s="11">
        <f t="shared" si="31"/>
        <v>891</v>
      </c>
      <c r="G81" s="10">
        <f>COUNT(N81,O81,P81,Q81,R81,S81,U81,W81,Y81,AB81,AC81,#REF!, AD81)</f>
        <v>6</v>
      </c>
      <c r="H81" s="15">
        <f t="shared" si="32"/>
        <v>148.5</v>
      </c>
      <c r="I81" s="457"/>
      <c r="J81" s="457"/>
      <c r="K81" s="52">
        <f t="shared" si="33"/>
        <v>178</v>
      </c>
      <c r="L81" s="445">
        <f t="shared" si="28"/>
        <v>469</v>
      </c>
      <c r="M81" s="182">
        <v>46</v>
      </c>
      <c r="N81" s="90">
        <v>136</v>
      </c>
      <c r="O81" s="90">
        <v>149</v>
      </c>
      <c r="P81" s="90">
        <v>137</v>
      </c>
      <c r="Q81" s="90">
        <v>146</v>
      </c>
      <c r="R81" s="90">
        <v>145</v>
      </c>
      <c r="S81" s="90">
        <v>178</v>
      </c>
      <c r="T81" s="10">
        <f t="shared" si="34"/>
        <v>1167</v>
      </c>
      <c r="U81" s="92"/>
      <c r="V81" s="92"/>
      <c r="W81" s="92"/>
      <c r="X81" s="92"/>
      <c r="Y81" s="92"/>
      <c r="Z81" s="92"/>
      <c r="AA81" s="92"/>
      <c r="AB81" s="92"/>
      <c r="AD81" s="92"/>
    </row>
    <row r="82" spans="1:30" x14ac:dyDescent="0.3">
      <c r="A82" s="3" t="s">
        <v>413</v>
      </c>
      <c r="B82" s="12">
        <v>26</v>
      </c>
      <c r="C82" s="12" t="s">
        <v>28</v>
      </c>
      <c r="D82" s="10">
        <v>23</v>
      </c>
      <c r="E82" s="92"/>
      <c r="F82" s="11">
        <f t="shared" si="31"/>
        <v>825</v>
      </c>
      <c r="G82" s="10">
        <f>COUNT(N82,O82,P82,Q82,R82,S82,U82,W82,Y82,AB82,AC82,#REF!, AD82)</f>
        <v>6</v>
      </c>
      <c r="H82" s="15">
        <f t="shared" si="32"/>
        <v>137.5</v>
      </c>
      <c r="I82" s="457"/>
      <c r="J82" s="457"/>
      <c r="K82" s="52">
        <f t="shared" si="33"/>
        <v>175</v>
      </c>
      <c r="L82" s="445">
        <f t="shared" si="28"/>
        <v>423</v>
      </c>
      <c r="M82" s="182">
        <v>56</v>
      </c>
      <c r="N82" s="90">
        <v>119</v>
      </c>
      <c r="O82" s="90">
        <v>175</v>
      </c>
      <c r="P82" s="90">
        <v>129</v>
      </c>
      <c r="Q82" s="90">
        <v>142</v>
      </c>
      <c r="R82" s="90">
        <v>98</v>
      </c>
      <c r="S82" s="90">
        <v>162</v>
      </c>
      <c r="T82" s="10">
        <f t="shared" si="34"/>
        <v>1161</v>
      </c>
      <c r="U82" s="92"/>
      <c r="V82" s="92"/>
      <c r="W82" s="92"/>
      <c r="X82" s="92"/>
      <c r="Y82" s="92"/>
      <c r="Z82" s="92"/>
      <c r="AA82" s="92"/>
      <c r="AB82" s="92"/>
      <c r="AD82" s="92"/>
    </row>
    <row r="83" spans="1:30" x14ac:dyDescent="0.3">
      <c r="A83" s="3" t="s">
        <v>863</v>
      </c>
      <c r="B83" s="3">
        <v>26</v>
      </c>
      <c r="C83" s="3" t="s">
        <v>28</v>
      </c>
      <c r="D83" s="10">
        <v>24</v>
      </c>
      <c r="E83" s="92"/>
      <c r="F83" s="11">
        <f t="shared" si="31"/>
        <v>1129</v>
      </c>
      <c r="G83" s="10">
        <f>COUNT(N83,O83,P83,Q83,R83,S83,U83,W83,Y83,AB83,AC83,#REF!, AD83)</f>
        <v>6</v>
      </c>
      <c r="H83" s="15">
        <f t="shared" si="32"/>
        <v>188.16666666666666</v>
      </c>
      <c r="I83" s="457"/>
      <c r="J83" s="457"/>
      <c r="K83" s="52">
        <f t="shared" si="33"/>
        <v>256</v>
      </c>
      <c r="L83" s="445">
        <f t="shared" si="28"/>
        <v>586</v>
      </c>
      <c r="M83" s="182">
        <v>4</v>
      </c>
      <c r="N83" s="90">
        <v>173</v>
      </c>
      <c r="O83" s="90">
        <v>157</v>
      </c>
      <c r="P83" s="90">
        <v>256</v>
      </c>
      <c r="Q83" s="90">
        <v>179</v>
      </c>
      <c r="R83" s="90">
        <v>191</v>
      </c>
      <c r="S83" s="90">
        <v>173</v>
      </c>
      <c r="T83" s="10">
        <f t="shared" si="34"/>
        <v>1153</v>
      </c>
      <c r="U83" s="92"/>
      <c r="V83" s="92"/>
      <c r="W83" s="92"/>
      <c r="X83" s="92"/>
      <c r="Y83" s="92"/>
      <c r="Z83" s="92"/>
      <c r="AA83" s="92"/>
      <c r="AB83" s="92"/>
      <c r="AD83" s="92"/>
    </row>
    <row r="84" spans="1:30" x14ac:dyDescent="0.3">
      <c r="A84" s="3" t="s">
        <v>535</v>
      </c>
      <c r="B84" s="12">
        <v>26</v>
      </c>
      <c r="C84" s="12" t="s">
        <v>28</v>
      </c>
      <c r="D84" s="10">
        <v>25</v>
      </c>
      <c r="E84" s="92"/>
      <c r="F84" s="11">
        <f t="shared" si="31"/>
        <v>1057</v>
      </c>
      <c r="G84" s="10">
        <f>COUNT(N84,O84,P84,Q84,R84,S84,U84,W84,Y84,AB84,AC84,#REF!, AD84)</f>
        <v>6</v>
      </c>
      <c r="H84" s="15">
        <f t="shared" si="32"/>
        <v>176.16666666666666</v>
      </c>
      <c r="I84" s="457"/>
      <c r="J84" s="457"/>
      <c r="K84" s="52">
        <f t="shared" si="33"/>
        <v>198</v>
      </c>
      <c r="L84" s="445">
        <f t="shared" si="28"/>
        <v>553</v>
      </c>
      <c r="M84" s="182">
        <v>16</v>
      </c>
      <c r="N84" s="90">
        <v>150</v>
      </c>
      <c r="O84" s="90">
        <v>188</v>
      </c>
      <c r="P84" s="90">
        <v>166</v>
      </c>
      <c r="Q84" s="90">
        <v>198</v>
      </c>
      <c r="R84" s="90">
        <v>193</v>
      </c>
      <c r="S84" s="90">
        <v>162</v>
      </c>
      <c r="T84" s="10">
        <f t="shared" si="34"/>
        <v>1153</v>
      </c>
      <c r="U84" s="92"/>
      <c r="V84" s="92"/>
      <c r="W84" s="92"/>
      <c r="X84" s="92"/>
      <c r="Y84" s="92"/>
      <c r="Z84" s="92"/>
      <c r="AA84" s="92"/>
      <c r="AB84" s="92"/>
      <c r="AD84" s="92"/>
    </row>
    <row r="85" spans="1:30" x14ac:dyDescent="0.3">
      <c r="A85" s="3" t="s">
        <v>175</v>
      </c>
      <c r="B85" s="3">
        <v>26</v>
      </c>
      <c r="C85" s="3" t="s">
        <v>28</v>
      </c>
      <c r="D85" s="10">
        <v>26</v>
      </c>
      <c r="E85" s="92"/>
      <c r="F85" s="11">
        <f t="shared" si="31"/>
        <v>1026</v>
      </c>
      <c r="G85" s="10">
        <f>COUNT(N85,O85,P85,Q85,R85,S85,U85,W85,Y85,AB85,AC85,#REF!, AD85)</f>
        <v>6</v>
      </c>
      <c r="H85" s="15">
        <f t="shared" si="32"/>
        <v>171</v>
      </c>
      <c r="I85" s="457"/>
      <c r="J85" s="457"/>
      <c r="K85" s="52">
        <f t="shared" si="33"/>
        <v>206</v>
      </c>
      <c r="L85" s="445">
        <f t="shared" si="28"/>
        <v>535</v>
      </c>
      <c r="M85" s="182">
        <v>21</v>
      </c>
      <c r="N85" s="90">
        <v>148</v>
      </c>
      <c r="O85" s="90">
        <v>181</v>
      </c>
      <c r="P85" s="90">
        <v>206</v>
      </c>
      <c r="Q85" s="90">
        <v>203</v>
      </c>
      <c r="R85" s="90">
        <v>151</v>
      </c>
      <c r="S85" s="90">
        <v>137</v>
      </c>
      <c r="T85" s="10">
        <f t="shared" si="34"/>
        <v>1152</v>
      </c>
      <c r="U85" s="92"/>
      <c r="V85" s="92"/>
      <c r="W85" s="92"/>
      <c r="X85" s="92"/>
      <c r="Y85" s="92"/>
      <c r="Z85" s="92"/>
      <c r="AA85" s="92"/>
      <c r="AB85" s="92"/>
      <c r="AD85" s="92"/>
    </row>
    <row r="86" spans="1:30" x14ac:dyDescent="0.3">
      <c r="A86" s="3" t="s">
        <v>151</v>
      </c>
      <c r="B86" s="12">
        <v>26</v>
      </c>
      <c r="C86" s="12" t="s">
        <v>28</v>
      </c>
      <c r="D86" s="10">
        <v>27</v>
      </c>
      <c r="E86" s="92"/>
      <c r="F86" s="11">
        <f t="shared" si="31"/>
        <v>882</v>
      </c>
      <c r="G86" s="10">
        <f>COUNT(N86,O86,P86,Q86,R86,S86,U86,W86,Y86,AB86,AC86,#REF!, AD86)</f>
        <v>6</v>
      </c>
      <c r="H86" s="15">
        <f t="shared" si="32"/>
        <v>147</v>
      </c>
      <c r="I86" s="3"/>
      <c r="J86" s="3"/>
      <c r="K86" s="52">
        <f t="shared" si="33"/>
        <v>171</v>
      </c>
      <c r="L86" s="445">
        <f t="shared" si="28"/>
        <v>469</v>
      </c>
      <c r="M86" s="182">
        <v>45</v>
      </c>
      <c r="N86" s="90">
        <v>144</v>
      </c>
      <c r="O86" s="90">
        <v>171</v>
      </c>
      <c r="P86" s="90">
        <v>98</v>
      </c>
      <c r="Q86" s="90">
        <v>139</v>
      </c>
      <c r="R86" s="90">
        <v>162</v>
      </c>
      <c r="S86" s="90">
        <v>168</v>
      </c>
      <c r="T86" s="10">
        <f t="shared" si="34"/>
        <v>1152</v>
      </c>
      <c r="U86" s="92"/>
      <c r="V86" s="92"/>
      <c r="W86" s="92"/>
      <c r="X86" s="92"/>
      <c r="Y86" s="92"/>
      <c r="Z86" s="92"/>
      <c r="AA86" s="92"/>
      <c r="AB86" s="92"/>
      <c r="AD86" s="92"/>
    </row>
    <row r="87" spans="1:30" x14ac:dyDescent="0.3">
      <c r="A87" s="3" t="s">
        <v>616</v>
      </c>
      <c r="B87" s="3">
        <v>26</v>
      </c>
      <c r="C87" s="3" t="s">
        <v>28</v>
      </c>
      <c r="D87" s="10">
        <v>28</v>
      </c>
      <c r="E87" s="92"/>
      <c r="F87" s="11">
        <f t="shared" si="31"/>
        <v>846</v>
      </c>
      <c r="G87" s="10">
        <f>COUNT(N87,O87,P87,Q87,R87,S87,U87,W87,Y87,AB87,AC87,#REF!, AD87)</f>
        <v>6</v>
      </c>
      <c r="H87" s="15">
        <f t="shared" si="32"/>
        <v>141</v>
      </c>
      <c r="I87" s="3"/>
      <c r="J87" s="3"/>
      <c r="K87" s="52">
        <f t="shared" si="33"/>
        <v>161</v>
      </c>
      <c r="L87" s="445">
        <f t="shared" si="28"/>
        <v>449</v>
      </c>
      <c r="M87" s="182">
        <v>51</v>
      </c>
      <c r="N87" s="90">
        <v>143</v>
      </c>
      <c r="O87" s="90">
        <v>120</v>
      </c>
      <c r="P87" s="90">
        <v>134</v>
      </c>
      <c r="Q87" s="90">
        <v>145</v>
      </c>
      <c r="R87" s="90">
        <v>161</v>
      </c>
      <c r="S87" s="90">
        <v>143</v>
      </c>
      <c r="T87" s="10">
        <f t="shared" si="34"/>
        <v>1152</v>
      </c>
      <c r="U87" s="92"/>
      <c r="V87" s="92"/>
      <c r="W87" s="92"/>
      <c r="X87" s="92"/>
      <c r="Y87" s="92"/>
      <c r="Z87" s="92"/>
      <c r="AA87" s="92"/>
      <c r="AB87" s="92"/>
      <c r="AD87" s="92"/>
    </row>
    <row r="88" spans="1:30" x14ac:dyDescent="0.3">
      <c r="A88" s="3" t="s">
        <v>150</v>
      </c>
      <c r="B88" s="12">
        <v>26</v>
      </c>
      <c r="C88" s="12" t="s">
        <v>28</v>
      </c>
      <c r="D88" s="10">
        <v>29</v>
      </c>
      <c r="E88" s="92"/>
      <c r="F88" s="11">
        <f t="shared" si="31"/>
        <v>1061</v>
      </c>
      <c r="G88" s="10">
        <f>COUNT(N88,O88,P88,Q88,R88,S88,U88,W88,Y88,AB88,AC88,#REF!, AD88)</f>
        <v>6</v>
      </c>
      <c r="H88" s="15">
        <f t="shared" si="32"/>
        <v>176.83333333333334</v>
      </c>
      <c r="I88" s="3"/>
      <c r="J88" s="3"/>
      <c r="K88" s="52">
        <f t="shared" si="33"/>
        <v>193</v>
      </c>
      <c r="L88" s="445">
        <f t="shared" si="28"/>
        <v>535</v>
      </c>
      <c r="M88" s="182">
        <v>15</v>
      </c>
      <c r="N88" s="90">
        <v>182</v>
      </c>
      <c r="O88" s="90">
        <v>192</v>
      </c>
      <c r="P88" s="90">
        <v>161</v>
      </c>
      <c r="Q88" s="90">
        <v>164</v>
      </c>
      <c r="R88" s="90">
        <v>193</v>
      </c>
      <c r="S88" s="90">
        <v>169</v>
      </c>
      <c r="T88" s="10">
        <f t="shared" si="34"/>
        <v>1151</v>
      </c>
      <c r="U88" s="92"/>
      <c r="V88" s="92"/>
      <c r="W88" s="92"/>
      <c r="X88" s="92"/>
      <c r="Y88" s="92"/>
      <c r="Z88" s="92"/>
      <c r="AA88" s="92"/>
      <c r="AB88" s="92"/>
      <c r="AD88" s="92"/>
    </row>
    <row r="89" spans="1:30" x14ac:dyDescent="0.3">
      <c r="A89" s="3" t="s">
        <v>253</v>
      </c>
      <c r="B89" s="3">
        <v>26</v>
      </c>
      <c r="C89" s="3" t="s">
        <v>28</v>
      </c>
      <c r="D89" s="10">
        <v>30</v>
      </c>
      <c r="E89" s="92"/>
      <c r="F89" s="11">
        <f t="shared" si="31"/>
        <v>1015</v>
      </c>
      <c r="G89" s="10">
        <f>COUNT(N89,O89,P89,Q89,R89,S89,U89,W89,Y89,AB89,AC89,#REF!, AD89)</f>
        <v>6</v>
      </c>
      <c r="H89" s="15">
        <f t="shared" si="32"/>
        <v>169.16666666666666</v>
      </c>
      <c r="I89" s="3"/>
      <c r="J89" s="3"/>
      <c r="K89" s="52">
        <f t="shared" si="33"/>
        <v>191</v>
      </c>
      <c r="L89" s="445">
        <f t="shared" si="28"/>
        <v>521</v>
      </c>
      <c r="M89" s="182">
        <v>21</v>
      </c>
      <c r="N89" s="90">
        <v>164</v>
      </c>
      <c r="O89" s="90">
        <v>166</v>
      </c>
      <c r="P89" s="90">
        <v>191</v>
      </c>
      <c r="Q89" s="90">
        <v>191</v>
      </c>
      <c r="R89" s="90">
        <v>145</v>
      </c>
      <c r="S89" s="90">
        <v>158</v>
      </c>
      <c r="T89" s="10">
        <f t="shared" si="34"/>
        <v>1141</v>
      </c>
      <c r="U89" s="92"/>
      <c r="V89" s="92"/>
      <c r="W89" s="92"/>
      <c r="X89" s="92"/>
      <c r="Y89" s="92"/>
      <c r="Z89" s="92"/>
      <c r="AA89" s="92"/>
      <c r="AB89" s="92"/>
      <c r="AD89" s="92"/>
    </row>
    <row r="90" spans="1:30" x14ac:dyDescent="0.3">
      <c r="A90" s="3" t="s">
        <v>156</v>
      </c>
      <c r="B90" s="12">
        <v>26</v>
      </c>
      <c r="C90" s="12" t="s">
        <v>28</v>
      </c>
      <c r="D90" s="10">
        <v>31</v>
      </c>
      <c r="E90" s="92"/>
      <c r="F90" s="11">
        <f t="shared" si="31"/>
        <v>1115</v>
      </c>
      <c r="G90" s="10">
        <f>COUNT(N90,O90,P90,Q90,R90,S90,U90,W90,Y90,AB90,AC90,#REF!, AD90)</f>
        <v>6</v>
      </c>
      <c r="H90" s="15">
        <f t="shared" si="32"/>
        <v>185.83333333333334</v>
      </c>
      <c r="I90" s="3"/>
      <c r="J90" s="3"/>
      <c r="K90" s="52">
        <f t="shared" si="33"/>
        <v>210</v>
      </c>
      <c r="L90" s="445">
        <f t="shared" si="28"/>
        <v>597</v>
      </c>
      <c r="M90" s="182">
        <v>4</v>
      </c>
      <c r="N90" s="90">
        <v>148</v>
      </c>
      <c r="O90" s="90">
        <v>174</v>
      </c>
      <c r="P90" s="90">
        <v>196</v>
      </c>
      <c r="Q90" s="90">
        <v>210</v>
      </c>
      <c r="R90" s="90">
        <v>200</v>
      </c>
      <c r="S90" s="90">
        <v>187</v>
      </c>
      <c r="T90" s="10">
        <f t="shared" si="34"/>
        <v>1139</v>
      </c>
      <c r="U90" s="92"/>
      <c r="V90" s="92"/>
      <c r="W90" s="92"/>
      <c r="X90" s="92"/>
      <c r="Y90" s="92"/>
      <c r="Z90" s="92"/>
      <c r="AA90" s="92"/>
      <c r="AB90" s="92"/>
      <c r="AD90" s="92"/>
    </row>
    <row r="91" spans="1:30" x14ac:dyDescent="0.3">
      <c r="A91" s="3" t="s">
        <v>155</v>
      </c>
      <c r="B91" s="3">
        <v>26</v>
      </c>
      <c r="C91" s="3" t="s">
        <v>28</v>
      </c>
      <c r="D91" s="10">
        <v>32</v>
      </c>
      <c r="E91" s="92"/>
      <c r="F91" s="11">
        <f t="shared" si="31"/>
        <v>956</v>
      </c>
      <c r="G91" s="10">
        <f>COUNT(N91,O91,P91,Q91,R91,S91,U91,W91,Y91,AB91,AC91,#REF!, AD91)</f>
        <v>6</v>
      </c>
      <c r="H91" s="15">
        <f t="shared" si="32"/>
        <v>159.33333333333334</v>
      </c>
      <c r="I91" s="3"/>
      <c r="J91" s="3"/>
      <c r="K91" s="52">
        <f t="shared" si="33"/>
        <v>203</v>
      </c>
      <c r="L91" s="445">
        <f t="shared" si="28"/>
        <v>517</v>
      </c>
      <c r="M91" s="182">
        <v>30</v>
      </c>
      <c r="N91" s="90">
        <v>145</v>
      </c>
      <c r="O91" s="90">
        <v>147</v>
      </c>
      <c r="P91" s="90">
        <v>147</v>
      </c>
      <c r="Q91" s="90">
        <v>203</v>
      </c>
      <c r="R91" s="90">
        <v>158</v>
      </c>
      <c r="S91" s="90">
        <v>156</v>
      </c>
      <c r="T91" s="10">
        <f t="shared" si="34"/>
        <v>1136</v>
      </c>
      <c r="U91" s="92"/>
      <c r="V91" s="92"/>
      <c r="W91" s="92"/>
      <c r="X91" s="92"/>
      <c r="Y91" s="92"/>
      <c r="Z91" s="92"/>
      <c r="AA91" s="92"/>
      <c r="AB91" s="92"/>
      <c r="AD91" s="92"/>
    </row>
    <row r="92" spans="1:30" x14ac:dyDescent="0.3">
      <c r="A92" s="3" t="s">
        <v>278</v>
      </c>
      <c r="B92" s="12">
        <v>26</v>
      </c>
      <c r="C92" s="12" t="s">
        <v>28</v>
      </c>
      <c r="D92" s="10">
        <v>33</v>
      </c>
      <c r="E92" s="92"/>
      <c r="F92" s="11">
        <f t="shared" si="31"/>
        <v>1084</v>
      </c>
      <c r="G92" s="10">
        <f>COUNT(N92,O92,P92,Q92,R92,S92,U92,W92,Y92,AB92,AC92,#REF!, AD92)</f>
        <v>6</v>
      </c>
      <c r="H92" s="15">
        <f t="shared" si="32"/>
        <v>180.66666666666666</v>
      </c>
      <c r="I92" s="3"/>
      <c r="J92" s="3"/>
      <c r="K92" s="52">
        <f t="shared" si="33"/>
        <v>225</v>
      </c>
      <c r="L92" s="445">
        <f t="shared" si="28"/>
        <v>544</v>
      </c>
      <c r="M92" s="182">
        <v>7</v>
      </c>
      <c r="N92" s="90">
        <v>225</v>
      </c>
      <c r="O92" s="90">
        <v>158</v>
      </c>
      <c r="P92" s="90">
        <v>157</v>
      </c>
      <c r="Q92" s="90">
        <v>193</v>
      </c>
      <c r="R92" s="90">
        <v>174</v>
      </c>
      <c r="S92" s="90">
        <v>177</v>
      </c>
      <c r="T92" s="10">
        <f t="shared" si="34"/>
        <v>1126</v>
      </c>
      <c r="U92" s="92"/>
      <c r="V92" s="92"/>
      <c r="W92" s="92"/>
      <c r="X92" s="92"/>
      <c r="Y92" s="92"/>
      <c r="Z92" s="92"/>
      <c r="AA92" s="92"/>
      <c r="AB92" s="92"/>
      <c r="AD92" s="92"/>
    </row>
    <row r="93" spans="1:30" x14ac:dyDescent="0.3">
      <c r="A93" s="3" t="s">
        <v>102</v>
      </c>
      <c r="B93" s="3">
        <v>26</v>
      </c>
      <c r="C93" s="3" t="s">
        <v>28</v>
      </c>
      <c r="D93" s="10">
        <v>34</v>
      </c>
      <c r="E93" s="92"/>
      <c r="F93" s="11">
        <f t="shared" si="31"/>
        <v>1021</v>
      </c>
      <c r="G93" s="10">
        <f>COUNT(N93,O93,P93,Q93,R93,S93,U93,W93,Y93,AB93,AC93,#REF!, AD93)</f>
        <v>6</v>
      </c>
      <c r="H93" s="15">
        <f t="shared" si="32"/>
        <v>170.16666666666666</v>
      </c>
      <c r="I93" s="3"/>
      <c r="J93" s="3"/>
      <c r="K93" s="52">
        <f t="shared" si="33"/>
        <v>193</v>
      </c>
      <c r="L93" s="445">
        <f t="shared" si="28"/>
        <v>539</v>
      </c>
      <c r="M93" s="182">
        <v>17</v>
      </c>
      <c r="N93" s="90">
        <v>132</v>
      </c>
      <c r="O93" s="90">
        <v>169</v>
      </c>
      <c r="P93" s="90">
        <v>181</v>
      </c>
      <c r="Q93" s="90">
        <v>175</v>
      </c>
      <c r="R93" s="90">
        <v>193</v>
      </c>
      <c r="S93" s="90">
        <v>171</v>
      </c>
      <c r="T93" s="10">
        <f t="shared" si="34"/>
        <v>1123</v>
      </c>
      <c r="U93" s="92"/>
      <c r="V93" s="92"/>
      <c r="W93" s="92"/>
      <c r="X93" s="92"/>
      <c r="Y93" s="92"/>
      <c r="Z93" s="92"/>
      <c r="AA93" s="92"/>
      <c r="AB93" s="92"/>
      <c r="AD93" s="92"/>
    </row>
    <row r="94" spans="1:30" x14ac:dyDescent="0.3">
      <c r="A94" s="3" t="s">
        <v>170</v>
      </c>
      <c r="B94" s="12">
        <v>26</v>
      </c>
      <c r="C94" s="12" t="s">
        <v>28</v>
      </c>
      <c r="D94" s="10">
        <v>35</v>
      </c>
      <c r="E94" s="92"/>
      <c r="F94" s="11">
        <f t="shared" si="31"/>
        <v>1068</v>
      </c>
      <c r="G94" s="10">
        <f>COUNT(N94,O94,P94,Q94,R94,S94,U94,W94,Y94,AB94,AC94,#REF!, AD94)</f>
        <v>6</v>
      </c>
      <c r="H94" s="15">
        <f t="shared" si="32"/>
        <v>178</v>
      </c>
      <c r="I94" s="3"/>
      <c r="J94" s="3"/>
      <c r="K94" s="52">
        <f t="shared" si="33"/>
        <v>211</v>
      </c>
      <c r="L94" s="445">
        <f t="shared" si="28"/>
        <v>537</v>
      </c>
      <c r="M94" s="182">
        <v>9</v>
      </c>
      <c r="N94" s="90">
        <v>147</v>
      </c>
      <c r="O94" s="90">
        <v>179</v>
      </c>
      <c r="P94" s="90">
        <v>211</v>
      </c>
      <c r="Q94" s="90">
        <v>197</v>
      </c>
      <c r="R94" s="90">
        <v>200</v>
      </c>
      <c r="S94" s="90">
        <v>134</v>
      </c>
      <c r="T94" s="10">
        <f t="shared" si="34"/>
        <v>1122</v>
      </c>
      <c r="U94" s="92"/>
      <c r="V94" s="92"/>
      <c r="W94" s="92"/>
      <c r="X94" s="92"/>
      <c r="Y94" s="92"/>
      <c r="Z94" s="92"/>
      <c r="AA94" s="92"/>
      <c r="AB94" s="92"/>
      <c r="AD94" s="92"/>
    </row>
    <row r="95" spans="1:30" x14ac:dyDescent="0.3">
      <c r="A95" s="3" t="s">
        <v>864</v>
      </c>
      <c r="B95" s="3">
        <v>26</v>
      </c>
      <c r="C95" s="3" t="s">
        <v>28</v>
      </c>
      <c r="D95" s="10">
        <v>36</v>
      </c>
      <c r="E95" s="92"/>
      <c r="F95" s="11">
        <f t="shared" si="31"/>
        <v>664</v>
      </c>
      <c r="G95" s="10">
        <f>COUNT(N95,O95,P95,Q95,R95,S95,U95,W95,Y95,AB95,AC95,#REF!, AD95)</f>
        <v>6</v>
      </c>
      <c r="H95" s="15">
        <f t="shared" si="32"/>
        <v>110.66666666666667</v>
      </c>
      <c r="I95" s="431"/>
      <c r="J95" s="431"/>
      <c r="K95" s="52">
        <f t="shared" si="33"/>
        <v>163</v>
      </c>
      <c r="L95" s="445">
        <f t="shared" si="28"/>
        <v>392</v>
      </c>
      <c r="M95" s="182">
        <v>76</v>
      </c>
      <c r="N95" s="90">
        <v>163</v>
      </c>
      <c r="O95" s="90">
        <v>117</v>
      </c>
      <c r="P95" s="90">
        <v>112</v>
      </c>
      <c r="Q95" s="90">
        <v>96</v>
      </c>
      <c r="R95" s="90">
        <v>76</v>
      </c>
      <c r="S95" s="90">
        <v>100</v>
      </c>
      <c r="T95" s="10">
        <f t="shared" si="34"/>
        <v>1120</v>
      </c>
      <c r="U95" s="92"/>
      <c r="V95" s="92"/>
      <c r="W95" s="92"/>
      <c r="X95" s="92"/>
      <c r="Y95" s="92"/>
      <c r="Z95" s="92"/>
      <c r="AA95" s="92"/>
      <c r="AB95" s="92"/>
      <c r="AD95" s="92"/>
    </row>
    <row r="96" spans="1:30" x14ac:dyDescent="0.3">
      <c r="A96" s="431" t="s">
        <v>288</v>
      </c>
      <c r="D96" s="434">
        <v>37</v>
      </c>
      <c r="F96" s="503">
        <f t="shared" ref="F96:F106" si="35">SUM(N96:S96)+U96+W96+Y96+AB96+AF96+AD96</f>
        <v>730</v>
      </c>
      <c r="G96" s="434">
        <f>COUNT(N96,O96,P96,Q96,R96,S96,U96,W96,Y96,AB96,AC96,#REF!, AD96)</f>
        <v>6</v>
      </c>
      <c r="H96" s="504">
        <f t="shared" ref="H96:H106" si="36">F96/G96</f>
        <v>121.66666666666667</v>
      </c>
      <c r="I96" s="453"/>
      <c r="J96" s="453"/>
      <c r="K96" s="439">
        <f t="shared" si="33"/>
        <v>170</v>
      </c>
      <c r="L96" s="445">
        <f t="shared" si="28"/>
        <v>404</v>
      </c>
      <c r="M96" s="458">
        <v>35</v>
      </c>
      <c r="N96" s="445">
        <v>170</v>
      </c>
      <c r="O96" s="445">
        <v>101</v>
      </c>
      <c r="P96" s="445">
        <v>133</v>
      </c>
      <c r="Q96" s="445">
        <v>167</v>
      </c>
      <c r="R96" s="445">
        <v>19</v>
      </c>
      <c r="S96" s="445">
        <v>140</v>
      </c>
      <c r="T96" s="434">
        <f t="shared" ref="T96:T106" si="37">SUM(N96:S96)+(M96*6)</f>
        <v>940</v>
      </c>
    </row>
    <row r="97" spans="1:32" x14ac:dyDescent="0.3">
      <c r="A97" s="431" t="s">
        <v>847</v>
      </c>
      <c r="D97" s="434">
        <v>38</v>
      </c>
      <c r="F97" s="503">
        <f t="shared" si="35"/>
        <v>1026</v>
      </c>
      <c r="G97" s="434">
        <f>COUNT(N97,O97,P97,Q97,R97,S97,U97,W97,Y97,AB97,AC97,#REF!, AD97)</f>
        <v>6</v>
      </c>
      <c r="H97" s="504">
        <f t="shared" si="36"/>
        <v>171</v>
      </c>
      <c r="I97" s="453"/>
      <c r="J97" s="453"/>
      <c r="K97" s="439">
        <f t="shared" si="33"/>
        <v>205</v>
      </c>
      <c r="L97" s="445">
        <f t="shared" si="28"/>
        <v>517</v>
      </c>
      <c r="M97" s="458">
        <v>2</v>
      </c>
      <c r="N97" s="445">
        <v>205</v>
      </c>
      <c r="O97" s="445">
        <v>187</v>
      </c>
      <c r="P97" s="445">
        <v>125</v>
      </c>
      <c r="Q97" s="445">
        <v>186</v>
      </c>
      <c r="R97" s="445">
        <v>151</v>
      </c>
      <c r="S97" s="445">
        <v>172</v>
      </c>
      <c r="T97" s="434">
        <f t="shared" si="37"/>
        <v>1038</v>
      </c>
    </row>
    <row r="98" spans="1:32" x14ac:dyDescent="0.3">
      <c r="A98" s="431" t="s">
        <v>177</v>
      </c>
      <c r="D98" s="434">
        <v>39</v>
      </c>
      <c r="F98" s="503">
        <f t="shared" si="35"/>
        <v>1028</v>
      </c>
      <c r="G98" s="434">
        <f>COUNT(N98,O98,P98,Q98,R98,S98,U98,W98,Y98,AB98,AC98,#REF!, AD98)</f>
        <v>6</v>
      </c>
      <c r="H98" s="504">
        <f t="shared" si="36"/>
        <v>171.33333333333334</v>
      </c>
      <c r="I98" s="453"/>
      <c r="J98" s="453"/>
      <c r="K98" s="439">
        <f t="shared" si="33"/>
        <v>210</v>
      </c>
      <c r="L98" s="445">
        <f t="shared" si="28"/>
        <v>553</v>
      </c>
      <c r="M98" s="458">
        <v>11</v>
      </c>
      <c r="N98" s="445">
        <v>163</v>
      </c>
      <c r="O98" s="445">
        <v>171</v>
      </c>
      <c r="P98" s="445">
        <v>141</v>
      </c>
      <c r="Q98" s="445">
        <v>174</v>
      </c>
      <c r="R98" s="445">
        <v>169</v>
      </c>
      <c r="S98" s="445">
        <v>210</v>
      </c>
      <c r="T98" s="434">
        <f t="shared" si="37"/>
        <v>1094</v>
      </c>
    </row>
    <row r="99" spans="1:32" x14ac:dyDescent="0.3">
      <c r="A99" s="431" t="s">
        <v>325</v>
      </c>
      <c r="D99" s="434">
        <v>40</v>
      </c>
      <c r="F99" s="503">
        <f t="shared" si="35"/>
        <v>781</v>
      </c>
      <c r="G99" s="434">
        <f>COUNT(N99,O99,P99,Q99,R99,S99,U99,W99,Y99,AB99,AC99,#REF!, AD99)</f>
        <v>6</v>
      </c>
      <c r="H99" s="504">
        <f t="shared" si="36"/>
        <v>130.16666666666666</v>
      </c>
      <c r="I99" s="453"/>
      <c r="J99" s="453"/>
      <c r="K99" s="439">
        <f t="shared" si="33"/>
        <v>149</v>
      </c>
      <c r="L99" s="445">
        <f t="shared" si="28"/>
        <v>428</v>
      </c>
      <c r="M99" s="458">
        <v>50</v>
      </c>
      <c r="N99" s="445">
        <v>130</v>
      </c>
      <c r="O99" s="445">
        <v>149</v>
      </c>
      <c r="P99" s="445">
        <v>149</v>
      </c>
      <c r="Q99" s="445">
        <v>94</v>
      </c>
      <c r="R99" s="445">
        <v>123</v>
      </c>
      <c r="S99" s="445">
        <v>136</v>
      </c>
      <c r="T99" s="434">
        <f t="shared" si="37"/>
        <v>1081</v>
      </c>
    </row>
    <row r="100" spans="1:32" x14ac:dyDescent="0.3">
      <c r="A100" s="431" t="s">
        <v>174</v>
      </c>
      <c r="D100" s="434">
        <v>41</v>
      </c>
      <c r="F100" s="503">
        <f t="shared" si="35"/>
        <v>927</v>
      </c>
      <c r="G100" s="434">
        <f>COUNT(N100,O100,P100,Q100,R100,S100,U100,W100,Y100,AB100,AC100,#REF!, AD100)</f>
        <v>6</v>
      </c>
      <c r="H100" s="504">
        <f t="shared" si="36"/>
        <v>154.5</v>
      </c>
      <c r="I100" s="453"/>
      <c r="J100" s="453"/>
      <c r="K100" s="439">
        <f t="shared" si="33"/>
        <v>194</v>
      </c>
      <c r="L100" s="445">
        <f t="shared" si="28"/>
        <v>478</v>
      </c>
      <c r="M100" s="458">
        <v>25</v>
      </c>
      <c r="N100" s="445">
        <v>126</v>
      </c>
      <c r="O100" s="445">
        <v>194</v>
      </c>
      <c r="P100" s="445">
        <v>158</v>
      </c>
      <c r="Q100" s="445">
        <v>123</v>
      </c>
      <c r="R100" s="445">
        <v>170</v>
      </c>
      <c r="S100" s="445">
        <v>156</v>
      </c>
      <c r="T100" s="434">
        <f t="shared" si="37"/>
        <v>1077</v>
      </c>
    </row>
    <row r="101" spans="1:32" x14ac:dyDescent="0.3">
      <c r="A101" s="431" t="s">
        <v>153</v>
      </c>
      <c r="D101" s="434">
        <v>42</v>
      </c>
      <c r="F101" s="503">
        <f t="shared" si="35"/>
        <v>885</v>
      </c>
      <c r="G101" s="434">
        <f>COUNT(N101,O101,P101,Q101,R101,S101,U101,W101,Y101,AB101,AC101,#REF!, AD101)</f>
        <v>6</v>
      </c>
      <c r="H101" s="504">
        <f t="shared" si="36"/>
        <v>147.5</v>
      </c>
      <c r="I101" s="453"/>
      <c r="J101" s="453"/>
      <c r="K101" s="439">
        <f t="shared" si="33"/>
        <v>173</v>
      </c>
      <c r="L101" s="445">
        <f t="shared" si="28"/>
        <v>457</v>
      </c>
      <c r="M101" s="458">
        <v>32</v>
      </c>
      <c r="N101" s="445">
        <v>105</v>
      </c>
      <c r="O101" s="445">
        <v>169</v>
      </c>
      <c r="P101" s="445">
        <v>154</v>
      </c>
      <c r="Q101" s="445">
        <v>146</v>
      </c>
      <c r="R101" s="445">
        <v>138</v>
      </c>
      <c r="S101" s="445">
        <v>173</v>
      </c>
      <c r="T101" s="434">
        <f t="shared" si="37"/>
        <v>1077</v>
      </c>
    </row>
    <row r="102" spans="1:32" x14ac:dyDescent="0.3">
      <c r="A102" s="431" t="s">
        <v>865</v>
      </c>
      <c r="D102" s="434">
        <v>43</v>
      </c>
      <c r="F102" s="503">
        <f t="shared" si="35"/>
        <v>970</v>
      </c>
      <c r="G102" s="434">
        <f>COUNT(N102,O102,P102,Q102,R102,S102,U102,W102,Y102,AB102,AC102,#REF!, AD102)</f>
        <v>6</v>
      </c>
      <c r="H102" s="504">
        <f t="shared" si="36"/>
        <v>161.66666666666666</v>
      </c>
      <c r="I102" s="453"/>
      <c r="J102" s="453"/>
      <c r="K102" s="439">
        <f t="shared" si="33"/>
        <v>175</v>
      </c>
      <c r="L102" s="445">
        <f t="shared" si="28"/>
        <v>510</v>
      </c>
      <c r="M102" s="458">
        <v>17</v>
      </c>
      <c r="N102" s="445">
        <v>152</v>
      </c>
      <c r="O102" s="445">
        <v>143</v>
      </c>
      <c r="P102" s="445">
        <v>165</v>
      </c>
      <c r="Q102" s="445">
        <v>162</v>
      </c>
      <c r="R102" s="445">
        <v>175</v>
      </c>
      <c r="S102" s="445">
        <v>173</v>
      </c>
      <c r="T102" s="434">
        <f t="shared" si="37"/>
        <v>1072</v>
      </c>
    </row>
    <row r="103" spans="1:32" x14ac:dyDescent="0.3">
      <c r="A103" s="431" t="s">
        <v>287</v>
      </c>
      <c r="D103" s="434">
        <v>44</v>
      </c>
      <c r="F103" s="503">
        <f t="shared" si="35"/>
        <v>870</v>
      </c>
      <c r="G103" s="434">
        <f>COUNT(N103,O103,P103,Q103,R103,S103,U103,W103,Y103,AB103,AC103,#REF!, AD103)</f>
        <v>6</v>
      </c>
      <c r="H103" s="504">
        <f t="shared" si="36"/>
        <v>145</v>
      </c>
      <c r="I103" s="453"/>
      <c r="J103" s="453"/>
      <c r="K103" s="439">
        <f t="shared" si="33"/>
        <v>198</v>
      </c>
      <c r="L103" s="445">
        <f t="shared" si="28"/>
        <v>456</v>
      </c>
      <c r="M103" s="458">
        <v>31</v>
      </c>
      <c r="N103" s="445">
        <v>140</v>
      </c>
      <c r="O103" s="445">
        <v>152</v>
      </c>
      <c r="P103" s="445">
        <v>122</v>
      </c>
      <c r="Q103" s="445">
        <v>198</v>
      </c>
      <c r="R103" s="445">
        <v>138</v>
      </c>
      <c r="S103" s="445">
        <v>120</v>
      </c>
      <c r="T103" s="434">
        <f t="shared" si="37"/>
        <v>1056</v>
      </c>
    </row>
    <row r="104" spans="1:32" x14ac:dyDescent="0.3">
      <c r="A104" s="431" t="s">
        <v>281</v>
      </c>
      <c r="D104" s="434">
        <v>45</v>
      </c>
      <c r="F104" s="503">
        <f t="shared" si="35"/>
        <v>818</v>
      </c>
      <c r="G104" s="434">
        <f>COUNT(N104,O104,P104,Q104,R104,S104,U104,W104,Y104,AB104,AC104,#REF!, AD104)</f>
        <v>6</v>
      </c>
      <c r="H104" s="504">
        <f t="shared" si="36"/>
        <v>136.33333333333334</v>
      </c>
      <c r="I104" s="453"/>
      <c r="J104" s="453"/>
      <c r="K104" s="439">
        <f t="shared" si="33"/>
        <v>204</v>
      </c>
      <c r="L104" s="445">
        <f t="shared" si="28"/>
        <v>444</v>
      </c>
      <c r="M104" s="458">
        <v>37</v>
      </c>
      <c r="N104" s="445">
        <v>113</v>
      </c>
      <c r="O104" s="445">
        <v>204</v>
      </c>
      <c r="P104" s="445">
        <v>127</v>
      </c>
      <c r="Q104" s="445">
        <v>104</v>
      </c>
      <c r="R104" s="445">
        <v>114</v>
      </c>
      <c r="S104" s="445">
        <v>156</v>
      </c>
      <c r="T104" s="434">
        <f t="shared" si="37"/>
        <v>1040</v>
      </c>
    </row>
    <row r="105" spans="1:32" x14ac:dyDescent="0.3">
      <c r="A105" s="431" t="s">
        <v>279</v>
      </c>
      <c r="D105" s="434">
        <v>46</v>
      </c>
      <c r="F105" s="503">
        <f t="shared" si="35"/>
        <v>918</v>
      </c>
      <c r="G105" s="434">
        <f>COUNT(N105,O105,P105,Q105,R105,S105,U105,W105,Y105,AB105,AC105,#REF!, AD105)</f>
        <v>5</v>
      </c>
      <c r="H105" s="504">
        <f t="shared" si="36"/>
        <v>183.6</v>
      </c>
      <c r="I105" s="453"/>
      <c r="J105" s="453"/>
      <c r="K105" s="439">
        <f>MAX(N105:S105,U105:Z105,AB105:AH105)</f>
        <v>224</v>
      </c>
      <c r="L105" s="445">
        <f t="shared" si="28"/>
        <v>524</v>
      </c>
      <c r="M105" s="458">
        <v>4</v>
      </c>
      <c r="N105" s="445">
        <v>154</v>
      </c>
      <c r="O105" s="445">
        <v>190</v>
      </c>
      <c r="P105" s="445">
        <v>180</v>
      </c>
      <c r="Q105" s="445">
        <v>224</v>
      </c>
      <c r="R105" s="445">
        <v>170</v>
      </c>
      <c r="S105" s="445"/>
      <c r="T105" s="434">
        <f t="shared" si="37"/>
        <v>942</v>
      </c>
    </row>
    <row r="106" spans="1:32" x14ac:dyDescent="0.3">
      <c r="A106" s="431" t="s">
        <v>730</v>
      </c>
      <c r="D106" s="434">
        <v>47</v>
      </c>
      <c r="F106" s="503">
        <f t="shared" si="35"/>
        <v>626</v>
      </c>
      <c r="G106" s="434">
        <f>COUNT(N106,O106,P106,Q106,R106,S106,U106,W106,Y106,AB106,AC106,#REF!, AD106)</f>
        <v>6</v>
      </c>
      <c r="H106" s="504">
        <f t="shared" si="36"/>
        <v>104.33333333333333</v>
      </c>
      <c r="I106" s="453"/>
      <c r="J106" s="453"/>
      <c r="K106" s="439">
        <f>MAX(N106:S106,U106:Z106,AB106:AH106)</f>
        <v>133</v>
      </c>
      <c r="L106" s="445">
        <f t="shared" si="28"/>
        <v>321</v>
      </c>
      <c r="M106" s="458">
        <v>52</v>
      </c>
      <c r="N106" s="445">
        <v>119</v>
      </c>
      <c r="O106" s="445">
        <v>86</v>
      </c>
      <c r="P106" s="445">
        <v>100</v>
      </c>
      <c r="Q106" s="445">
        <v>106</v>
      </c>
      <c r="R106" s="445">
        <v>82</v>
      </c>
      <c r="S106" s="445">
        <v>133</v>
      </c>
      <c r="T106" s="434">
        <f t="shared" si="37"/>
        <v>938</v>
      </c>
    </row>
    <row r="107" spans="1:32" x14ac:dyDescent="0.3">
      <c r="F107" s="11">
        <f>SUM(F60:F106)</f>
        <v>58606</v>
      </c>
      <c r="G107" s="503">
        <f>SUM(G60:G106)</f>
        <v>351</v>
      </c>
      <c r="H107" s="15">
        <f>F107/G107</f>
        <v>166.96866096866097</v>
      </c>
      <c r="N107" s="88">
        <f>AVERAGE(N60:N106)</f>
        <v>161.89361702127658</v>
      </c>
      <c r="O107" s="443">
        <f t="shared" ref="O107:Y107" si="38">AVERAGE(O60:O106)</f>
        <v>163.34042553191489</v>
      </c>
      <c r="P107" s="443">
        <f t="shared" si="38"/>
        <v>165.29787234042553</v>
      </c>
      <c r="Q107" s="443">
        <f t="shared" si="38"/>
        <v>168.53191489361703</v>
      </c>
      <c r="R107" s="443">
        <f t="shared" si="38"/>
        <v>162.36170212765958</v>
      </c>
      <c r="S107" s="443">
        <f t="shared" si="38"/>
        <v>167.45652173913044</v>
      </c>
      <c r="U107" s="443">
        <f t="shared" si="38"/>
        <v>178.95</v>
      </c>
      <c r="W107" s="443">
        <f t="shared" si="38"/>
        <v>182.15</v>
      </c>
      <c r="Y107" s="443">
        <f t="shared" si="38"/>
        <v>162</v>
      </c>
      <c r="AB107" s="443">
        <f>AVERAGE(AB60:AB106)</f>
        <v>178.75</v>
      </c>
      <c r="AD107" s="443">
        <f>AVERAGE(AD60:AD106)</f>
        <v>195</v>
      </c>
      <c r="AF107" s="443">
        <f>AVERAGE(AF60:AF106)</f>
        <v>169.5</v>
      </c>
    </row>
  </sheetData>
  <sortState ref="A60:AA63">
    <sortCondition ref="D60:D63"/>
  </sortState>
  <mergeCells count="2">
    <mergeCell ref="A1:AG2"/>
    <mergeCell ref="A57:AG58"/>
  </mergeCells>
  <pageMargins left="0.7" right="0.7" top="0.75" bottom="0.75" header="0.3" footer="0.3"/>
  <pageSetup scale="53" orientation="portrait" r:id="rId1"/>
  <rowBreaks count="1" manualBreakCount="1">
    <brk id="5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AL74"/>
  <sheetViews>
    <sheetView view="pageBreakPreview" topLeftCell="A70" zoomScaleNormal="100" zoomScaleSheetLayoutView="100" workbookViewId="0">
      <selection activeCell="P90" sqref="P90"/>
    </sheetView>
  </sheetViews>
  <sheetFormatPr defaultRowHeight="14.4" x14ac:dyDescent="0.3"/>
  <cols>
    <col min="1" max="1" width="17.5546875" bestFit="1" customWidth="1"/>
    <col min="2" max="2" width="3" hidden="1" customWidth="1"/>
    <col min="3" max="3" width="3.33203125" hidden="1" customWidth="1"/>
    <col min="4" max="4" width="5.6640625" bestFit="1" customWidth="1"/>
    <col min="5" max="5" width="6.441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2" width="4" bestFit="1" customWidth="1"/>
    <col min="13" max="13" width="5.33203125" style="517" bestFit="1" customWidth="1"/>
    <col min="14" max="14" width="5" bestFit="1" customWidth="1"/>
    <col min="15" max="15" width="4" bestFit="1" customWidth="1"/>
    <col min="16" max="16" width="3.88671875" customWidth="1"/>
    <col min="17" max="18" width="4" bestFit="1" customWidth="1"/>
    <col min="19" max="19" width="6.554687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5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</cols>
  <sheetData>
    <row r="1" spans="1:38" x14ac:dyDescent="0.3">
      <c r="A1" s="587" t="s">
        <v>69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01"/>
      <c r="AJ1" s="101"/>
      <c r="AK1" s="101"/>
      <c r="AL1" s="101"/>
    </row>
    <row r="2" spans="1:38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02"/>
      <c r="AJ2" s="102"/>
      <c r="AK2" s="102"/>
      <c r="AL2" s="102"/>
    </row>
    <row r="3" spans="1:38" x14ac:dyDescent="0.3">
      <c r="A3" s="1" t="s">
        <v>0</v>
      </c>
      <c r="B3" s="1"/>
      <c r="C3" s="1"/>
      <c r="D3" s="2" t="s">
        <v>2</v>
      </c>
      <c r="E3" s="61">
        <f>SUM(E4:E13)</f>
        <v>430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18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8" x14ac:dyDescent="0.3">
      <c r="A4" s="9" t="s">
        <v>137</v>
      </c>
      <c r="B4" s="9">
        <v>27</v>
      </c>
      <c r="C4" s="9" t="s">
        <v>29</v>
      </c>
      <c r="D4" s="11">
        <v>1</v>
      </c>
      <c r="E4" s="318">
        <v>200</v>
      </c>
      <c r="F4" s="6">
        <f t="shared" ref="F4:F15" si="0">SUM(N4:R4)+T4+V4+X4+AA4+AC4+AE4+AG4</f>
        <v>2425</v>
      </c>
      <c r="G4" s="6">
        <f>COUNT(N4,O4,P4,Q4,R4,#REF!,T4,V4,X4,AA4,AC4, AE4, AG4)</f>
        <v>11</v>
      </c>
      <c r="H4" s="7">
        <f t="shared" ref="H4:H15" si="1">F4/G4</f>
        <v>220.45454545454547</v>
      </c>
      <c r="I4" s="159">
        <f t="shared" ref="I4:I13" si="2">(SUM(U4+W4+Y4)/30)+(COUNTIFS(AB4,"W"))+(COUNTIFS(AD4,"W"))+(COUNTIFS(AF4,"W"))+(COUNTIFS(AH4,"W"))</f>
        <v>5</v>
      </c>
      <c r="J4" s="159">
        <f t="shared" ref="J4:J13" si="3">(3-(SUM(U4+W4+Y4)/30))+(COUNTIFS(AB4,"L")+(COUNTIFS(AD4,"L"))+(COUNTIFS(AF4,"L"))+(COUNTIFS(AH4,"L")))</f>
        <v>1</v>
      </c>
      <c r="K4" s="52">
        <f t="shared" ref="K4:K15" si="4">MAX(N4:R4,T4:Y4,AA4:AG4)</f>
        <v>277</v>
      </c>
      <c r="L4" s="176">
        <f>MAX((SUM(N4:P4)), (SUM(T4,V4,X4)),(SUM(AA4,AC4,AE4)) )</f>
        <v>664</v>
      </c>
      <c r="M4" s="170"/>
      <c r="N4" s="4">
        <v>216</v>
      </c>
      <c r="O4" s="4">
        <v>198</v>
      </c>
      <c r="P4" s="4">
        <v>187</v>
      </c>
      <c r="Q4" s="4">
        <v>277</v>
      </c>
      <c r="R4" s="4">
        <v>213</v>
      </c>
      <c r="S4" s="10">
        <f t="shared" ref="S4:S16" si="5">SUM(N4:R4)</f>
        <v>1091</v>
      </c>
      <c r="T4" s="51">
        <v>236</v>
      </c>
      <c r="U4" s="4">
        <v>30</v>
      </c>
      <c r="V4" s="4">
        <v>194</v>
      </c>
      <c r="W4" s="4">
        <v>0</v>
      </c>
      <c r="X4" s="4">
        <v>234</v>
      </c>
      <c r="Y4" s="4">
        <v>30</v>
      </c>
      <c r="Z4" s="10">
        <f t="shared" ref="Z4:Z15" si="6">SUM(S4:Y4)</f>
        <v>1815</v>
      </c>
      <c r="AA4" s="51"/>
      <c r="AB4" s="146"/>
      <c r="AC4" s="5">
        <v>269</v>
      </c>
      <c r="AD4" s="5" t="s">
        <v>23</v>
      </c>
      <c r="AE4" s="5">
        <v>207</v>
      </c>
      <c r="AF4" s="5" t="s">
        <v>23</v>
      </c>
      <c r="AG4" s="5">
        <v>194</v>
      </c>
      <c r="AH4" s="4" t="s">
        <v>23</v>
      </c>
    </row>
    <row r="5" spans="1:38" x14ac:dyDescent="0.3">
      <c r="A5" s="9" t="s">
        <v>128</v>
      </c>
      <c r="B5" s="9">
        <v>27</v>
      </c>
      <c r="C5" s="9" t="s">
        <v>29</v>
      </c>
      <c r="D5" s="11">
        <v>2</v>
      </c>
      <c r="E5" s="318">
        <v>100</v>
      </c>
      <c r="F5" s="6">
        <f t="shared" si="0"/>
        <v>2061</v>
      </c>
      <c r="G5" s="6">
        <f>COUNT(N5,O5,P5,Q5,R5,#REF!,T5,V5,X5,AA5,AC5, AE5, AG5)</f>
        <v>9</v>
      </c>
      <c r="H5" s="7">
        <f t="shared" si="1"/>
        <v>229</v>
      </c>
      <c r="I5" s="159">
        <f t="shared" si="2"/>
        <v>2</v>
      </c>
      <c r="J5" s="159">
        <f t="shared" si="3"/>
        <v>2</v>
      </c>
      <c r="K5" s="52">
        <f t="shared" si="4"/>
        <v>279</v>
      </c>
      <c r="L5" s="176">
        <f t="shared" ref="L5:L28" si="7">MAX((SUM(N5:P5)), (SUM(T5,V5,X5)),(SUM(AA5,AC5,AE5)) )</f>
        <v>670</v>
      </c>
      <c r="M5" s="170"/>
      <c r="N5" s="4">
        <v>246</v>
      </c>
      <c r="O5" s="4">
        <v>214</v>
      </c>
      <c r="P5" s="4">
        <v>210</v>
      </c>
      <c r="Q5" s="4">
        <v>279</v>
      </c>
      <c r="R5" s="4">
        <v>255</v>
      </c>
      <c r="S5" s="10">
        <f t="shared" si="5"/>
        <v>1204</v>
      </c>
      <c r="T5" s="51">
        <v>224</v>
      </c>
      <c r="U5" s="4">
        <v>30</v>
      </c>
      <c r="V5" s="4">
        <v>256</v>
      </c>
      <c r="W5" s="4">
        <v>30</v>
      </c>
      <c r="X5" s="4">
        <v>184</v>
      </c>
      <c r="Y5" s="4">
        <v>0</v>
      </c>
      <c r="Z5" s="10">
        <f t="shared" si="6"/>
        <v>1928</v>
      </c>
      <c r="AA5" s="51"/>
      <c r="AB5" s="146"/>
      <c r="AC5" s="5"/>
      <c r="AD5" s="5"/>
      <c r="AE5" s="5"/>
      <c r="AF5" s="5"/>
      <c r="AG5" s="5">
        <v>193</v>
      </c>
      <c r="AH5" s="4" t="s">
        <v>24</v>
      </c>
    </row>
    <row r="6" spans="1:38" x14ac:dyDescent="0.3">
      <c r="A6" s="9" t="s">
        <v>146</v>
      </c>
      <c r="B6" s="9">
        <v>27</v>
      </c>
      <c r="C6" s="9" t="s">
        <v>29</v>
      </c>
      <c r="D6" s="11">
        <v>3</v>
      </c>
      <c r="E6" s="318">
        <v>60</v>
      </c>
      <c r="F6" s="6">
        <f t="shared" si="0"/>
        <v>1940</v>
      </c>
      <c r="G6" s="6">
        <f>COUNT(N6,O6,P6,Q6,R6,#REF!,T6,V6,X6,AA6,AC6, AE6, AG6)</f>
        <v>9</v>
      </c>
      <c r="H6" s="7">
        <f t="shared" si="1"/>
        <v>215.55555555555554</v>
      </c>
      <c r="I6" s="159">
        <f t="shared" si="2"/>
        <v>3</v>
      </c>
      <c r="J6" s="159">
        <f t="shared" si="3"/>
        <v>1</v>
      </c>
      <c r="K6" s="52">
        <f t="shared" si="4"/>
        <v>257</v>
      </c>
      <c r="L6" s="176">
        <f t="shared" si="7"/>
        <v>657</v>
      </c>
      <c r="M6" s="170"/>
      <c r="N6" s="4">
        <v>215</v>
      </c>
      <c r="O6" s="4">
        <v>203</v>
      </c>
      <c r="P6" s="4">
        <v>239</v>
      </c>
      <c r="Q6" s="4">
        <v>226</v>
      </c>
      <c r="R6" s="4">
        <v>218</v>
      </c>
      <c r="S6" s="10">
        <f t="shared" si="5"/>
        <v>1101</v>
      </c>
      <c r="T6" s="51">
        <v>180</v>
      </c>
      <c r="U6" s="4">
        <v>30</v>
      </c>
      <c r="V6" s="4">
        <v>257</v>
      </c>
      <c r="W6" s="4">
        <v>30</v>
      </c>
      <c r="X6" s="4">
        <v>209</v>
      </c>
      <c r="Y6" s="4">
        <v>30</v>
      </c>
      <c r="Z6" s="10">
        <f t="shared" si="6"/>
        <v>1837</v>
      </c>
      <c r="AA6" s="51"/>
      <c r="AB6" s="51"/>
      <c r="AC6" s="4"/>
      <c r="AD6" s="4"/>
      <c r="AE6" s="4">
        <v>193</v>
      </c>
      <c r="AF6" s="4" t="s">
        <v>24</v>
      </c>
    </row>
    <row r="7" spans="1:38" x14ac:dyDescent="0.3">
      <c r="A7" s="9" t="s">
        <v>187</v>
      </c>
      <c r="B7" s="9">
        <v>27</v>
      </c>
      <c r="C7" s="9" t="s">
        <v>29</v>
      </c>
      <c r="D7" s="11">
        <v>4</v>
      </c>
      <c r="E7" s="318">
        <v>40</v>
      </c>
      <c r="F7" s="6">
        <f t="shared" si="0"/>
        <v>2175</v>
      </c>
      <c r="G7" s="6">
        <f>COUNT(N7,O7,P7,Q7,R7,#REF!,T7,V7,X7,AA7,AC7, AE7, AG7)</f>
        <v>10</v>
      </c>
      <c r="H7" s="7">
        <f t="shared" si="1"/>
        <v>217.5</v>
      </c>
      <c r="I7" s="159">
        <f t="shared" si="2"/>
        <v>2</v>
      </c>
      <c r="J7" s="159">
        <f t="shared" si="3"/>
        <v>3</v>
      </c>
      <c r="K7" s="52">
        <f t="shared" si="4"/>
        <v>257</v>
      </c>
      <c r="L7" s="176">
        <f t="shared" si="7"/>
        <v>677</v>
      </c>
      <c r="M7" s="170"/>
      <c r="N7" s="4">
        <v>218</v>
      </c>
      <c r="O7" s="4">
        <v>236</v>
      </c>
      <c r="P7" s="4">
        <v>223</v>
      </c>
      <c r="Q7" s="4">
        <v>221</v>
      </c>
      <c r="R7" s="4">
        <v>257</v>
      </c>
      <c r="S7" s="10">
        <f t="shared" si="5"/>
        <v>1155</v>
      </c>
      <c r="T7" s="51">
        <v>172</v>
      </c>
      <c r="U7" s="4">
        <v>0</v>
      </c>
      <c r="V7" s="4">
        <v>203</v>
      </c>
      <c r="W7" s="4">
        <v>0</v>
      </c>
      <c r="X7" s="4">
        <v>215</v>
      </c>
      <c r="Y7" s="4">
        <v>30</v>
      </c>
      <c r="Z7" s="10">
        <f t="shared" si="6"/>
        <v>1775</v>
      </c>
      <c r="AA7" s="51">
        <v>223</v>
      </c>
      <c r="AB7" s="51" t="s">
        <v>23</v>
      </c>
      <c r="AC7" s="4">
        <v>207</v>
      </c>
      <c r="AD7" s="4" t="s">
        <v>24</v>
      </c>
    </row>
    <row r="8" spans="1:38" x14ac:dyDescent="0.3">
      <c r="A8" s="9" t="s">
        <v>237</v>
      </c>
      <c r="B8" s="9">
        <v>27</v>
      </c>
      <c r="C8" s="9" t="s">
        <v>29</v>
      </c>
      <c r="D8" s="11">
        <v>5</v>
      </c>
      <c r="E8" s="318">
        <v>30</v>
      </c>
      <c r="F8" s="6">
        <f t="shared" si="0"/>
        <v>1904</v>
      </c>
      <c r="G8" s="6">
        <f>COUNT(N8,O8,P8,Q8,R8,#REF!,T8,V8,X8,AA8,AC8, AE8, AG8)</f>
        <v>9</v>
      </c>
      <c r="H8" s="7">
        <f t="shared" si="1"/>
        <v>211.55555555555554</v>
      </c>
      <c r="I8" s="159">
        <f t="shared" si="2"/>
        <v>2</v>
      </c>
      <c r="J8" s="159">
        <f t="shared" si="3"/>
        <v>2</v>
      </c>
      <c r="K8" s="52">
        <f t="shared" si="4"/>
        <v>237</v>
      </c>
      <c r="L8" s="176">
        <f t="shared" si="7"/>
        <v>658</v>
      </c>
      <c r="M8" s="170"/>
      <c r="N8" s="4">
        <v>215</v>
      </c>
      <c r="O8" s="4">
        <v>237</v>
      </c>
      <c r="P8" s="4">
        <v>206</v>
      </c>
      <c r="Q8" s="4">
        <v>233</v>
      </c>
      <c r="R8" s="4">
        <v>177</v>
      </c>
      <c r="S8" s="10">
        <f t="shared" si="5"/>
        <v>1068</v>
      </c>
      <c r="T8" s="51">
        <v>213</v>
      </c>
      <c r="U8" s="4">
        <v>30</v>
      </c>
      <c r="V8" s="4">
        <v>227</v>
      </c>
      <c r="W8" s="4">
        <v>30</v>
      </c>
      <c r="X8" s="4">
        <v>195</v>
      </c>
      <c r="Y8" s="4">
        <v>0</v>
      </c>
      <c r="Z8" s="10">
        <f t="shared" si="6"/>
        <v>1763</v>
      </c>
      <c r="AA8" s="51">
        <v>201</v>
      </c>
      <c r="AB8" s="4" t="s">
        <v>24</v>
      </c>
      <c r="AC8" s="16"/>
      <c r="AD8" s="16"/>
    </row>
    <row r="9" spans="1:38" x14ac:dyDescent="0.3">
      <c r="A9" s="9" t="s">
        <v>683</v>
      </c>
      <c r="B9" s="9">
        <v>27</v>
      </c>
      <c r="C9" s="9" t="s">
        <v>29</v>
      </c>
      <c r="D9" s="11">
        <v>6</v>
      </c>
      <c r="E9" s="58"/>
      <c r="F9" s="6">
        <f t="shared" si="0"/>
        <v>1688</v>
      </c>
      <c r="G9" s="6">
        <f>COUNT(N9,O9,P9,Q9,R9,#REF!,T9,V9,X9,AA9,AC9, AE9, AG9)</f>
        <v>8</v>
      </c>
      <c r="H9" s="7">
        <f t="shared" si="1"/>
        <v>211</v>
      </c>
      <c r="I9" s="159">
        <f t="shared" si="2"/>
        <v>2</v>
      </c>
      <c r="J9" s="159">
        <f t="shared" si="3"/>
        <v>1</v>
      </c>
      <c r="K9" s="52">
        <f t="shared" si="4"/>
        <v>268</v>
      </c>
      <c r="L9" s="176">
        <f t="shared" si="7"/>
        <v>646</v>
      </c>
      <c r="M9" s="170"/>
      <c r="N9" s="4">
        <v>191</v>
      </c>
      <c r="O9" s="4">
        <v>191</v>
      </c>
      <c r="P9" s="4">
        <v>177</v>
      </c>
      <c r="Q9" s="4">
        <v>268</v>
      </c>
      <c r="R9" s="4">
        <v>215</v>
      </c>
      <c r="S9" s="10">
        <f t="shared" si="5"/>
        <v>1042</v>
      </c>
      <c r="T9" s="51">
        <v>223</v>
      </c>
      <c r="U9" s="4">
        <v>0</v>
      </c>
      <c r="V9" s="4">
        <v>209</v>
      </c>
      <c r="W9" s="4">
        <v>30</v>
      </c>
      <c r="X9" s="4">
        <v>214</v>
      </c>
      <c r="Y9" s="4">
        <v>30</v>
      </c>
      <c r="Z9" s="10">
        <f t="shared" si="6"/>
        <v>1748</v>
      </c>
      <c r="AA9" s="16"/>
      <c r="AB9" s="19"/>
      <c r="AC9" s="16"/>
      <c r="AD9" s="16"/>
      <c r="AE9" s="16"/>
      <c r="AF9" s="16"/>
    </row>
    <row r="10" spans="1:38" x14ac:dyDescent="0.3">
      <c r="A10" s="9" t="s">
        <v>719</v>
      </c>
      <c r="B10" s="9">
        <v>27</v>
      </c>
      <c r="C10" s="9" t="s">
        <v>29</v>
      </c>
      <c r="D10" s="11">
        <v>7</v>
      </c>
      <c r="F10" s="6">
        <f t="shared" si="0"/>
        <v>1731</v>
      </c>
      <c r="G10" s="6">
        <f>COUNT(N10,O10,P10,Q10,R10,#REF!,T10,V10,X10,AA10,AC10, AE10, AG10)</f>
        <v>8</v>
      </c>
      <c r="H10" s="7">
        <f t="shared" si="1"/>
        <v>216.375</v>
      </c>
      <c r="I10" s="159">
        <f t="shared" si="2"/>
        <v>0</v>
      </c>
      <c r="J10" s="159">
        <f t="shared" si="3"/>
        <v>3</v>
      </c>
      <c r="K10" s="52">
        <f t="shared" si="4"/>
        <v>238</v>
      </c>
      <c r="L10" s="176">
        <f t="shared" si="7"/>
        <v>650</v>
      </c>
      <c r="M10" s="170"/>
      <c r="N10" s="4">
        <v>216</v>
      </c>
      <c r="O10" s="4">
        <v>212</v>
      </c>
      <c r="P10" s="4">
        <v>211</v>
      </c>
      <c r="Q10" s="4">
        <v>204</v>
      </c>
      <c r="R10" s="4">
        <v>238</v>
      </c>
      <c r="S10" s="10">
        <f t="shared" si="5"/>
        <v>1081</v>
      </c>
      <c r="T10" s="51">
        <v>209</v>
      </c>
      <c r="U10" s="4">
        <v>0</v>
      </c>
      <c r="V10" s="4">
        <v>215</v>
      </c>
      <c r="W10" s="4">
        <v>0</v>
      </c>
      <c r="X10" s="4">
        <v>226</v>
      </c>
      <c r="Y10" s="4">
        <v>0</v>
      </c>
      <c r="Z10" s="10">
        <f t="shared" si="6"/>
        <v>1731</v>
      </c>
      <c r="AA10" s="16"/>
      <c r="AB10" s="16"/>
      <c r="AC10" s="16"/>
      <c r="AD10" s="16"/>
    </row>
    <row r="11" spans="1:38" x14ac:dyDescent="0.3">
      <c r="A11" s="9" t="s">
        <v>134</v>
      </c>
      <c r="B11" s="9">
        <v>27</v>
      </c>
      <c r="C11" s="9" t="s">
        <v>29</v>
      </c>
      <c r="D11" s="11">
        <v>8</v>
      </c>
      <c r="E11" s="58"/>
      <c r="F11" s="6">
        <f t="shared" si="0"/>
        <v>1668</v>
      </c>
      <c r="G11" s="6">
        <f>COUNT(N11,O11,P11,Q11,R11,#REF!,T11,V11,X11,AA11,AC11, AE11, AG11)</f>
        <v>8</v>
      </c>
      <c r="H11" s="7">
        <f t="shared" si="1"/>
        <v>208.5</v>
      </c>
      <c r="I11" s="159">
        <f t="shared" si="2"/>
        <v>1</v>
      </c>
      <c r="J11" s="159">
        <f t="shared" si="3"/>
        <v>2</v>
      </c>
      <c r="K11" s="52">
        <f t="shared" si="4"/>
        <v>256</v>
      </c>
      <c r="L11" s="176">
        <f t="shared" si="7"/>
        <v>670</v>
      </c>
      <c r="M11" s="170"/>
      <c r="N11" s="4">
        <v>237</v>
      </c>
      <c r="O11" s="4">
        <v>177</v>
      </c>
      <c r="P11" s="4">
        <v>256</v>
      </c>
      <c r="Q11" s="4">
        <v>227</v>
      </c>
      <c r="R11" s="4">
        <v>204</v>
      </c>
      <c r="S11" s="10">
        <f t="shared" si="5"/>
        <v>1101</v>
      </c>
      <c r="T11" s="51">
        <v>210</v>
      </c>
      <c r="U11" s="4">
        <v>0</v>
      </c>
      <c r="V11" s="4">
        <v>201</v>
      </c>
      <c r="W11" s="4">
        <v>30</v>
      </c>
      <c r="X11" s="4">
        <v>156</v>
      </c>
      <c r="Y11" s="4">
        <v>0</v>
      </c>
      <c r="Z11" s="10">
        <f t="shared" si="6"/>
        <v>1698</v>
      </c>
      <c r="AA11" s="16"/>
      <c r="AB11" s="16"/>
      <c r="AC11" s="16"/>
      <c r="AD11" s="16"/>
    </row>
    <row r="12" spans="1:38" x14ac:dyDescent="0.3">
      <c r="A12" s="9" t="s">
        <v>145</v>
      </c>
      <c r="B12" s="9">
        <v>27</v>
      </c>
      <c r="C12" s="9" t="s">
        <v>29</v>
      </c>
      <c r="D12" s="11">
        <v>9</v>
      </c>
      <c r="E12" s="58"/>
      <c r="F12" s="6">
        <f t="shared" si="0"/>
        <v>1639</v>
      </c>
      <c r="G12" s="6">
        <f>COUNT(N12,O12,P12,Q12,R12,#REF!,T12,V12,X12,AA12,AC12, AE12, AG12)</f>
        <v>8</v>
      </c>
      <c r="H12" s="7">
        <f t="shared" si="1"/>
        <v>204.875</v>
      </c>
      <c r="I12" s="159">
        <f t="shared" si="2"/>
        <v>1</v>
      </c>
      <c r="J12" s="159">
        <f t="shared" si="3"/>
        <v>2</v>
      </c>
      <c r="K12" s="52">
        <f t="shared" si="4"/>
        <v>235</v>
      </c>
      <c r="L12" s="176">
        <f t="shared" si="7"/>
        <v>660</v>
      </c>
      <c r="M12" s="170"/>
      <c r="N12" s="4">
        <v>223</v>
      </c>
      <c r="O12" s="4">
        <v>235</v>
      </c>
      <c r="P12" s="4">
        <v>202</v>
      </c>
      <c r="Q12" s="4">
        <v>190</v>
      </c>
      <c r="R12" s="4">
        <v>212</v>
      </c>
      <c r="S12" s="10">
        <f t="shared" si="5"/>
        <v>1062</v>
      </c>
      <c r="T12" s="51">
        <v>186</v>
      </c>
      <c r="U12" s="4">
        <v>0</v>
      </c>
      <c r="V12" s="4">
        <v>186</v>
      </c>
      <c r="W12" s="4">
        <v>0</v>
      </c>
      <c r="X12" s="4">
        <v>205</v>
      </c>
      <c r="Y12" s="4">
        <v>30</v>
      </c>
      <c r="Z12" s="10">
        <f t="shared" si="6"/>
        <v>1669</v>
      </c>
    </row>
    <row r="13" spans="1:38" x14ac:dyDescent="0.3">
      <c r="A13" s="9" t="s">
        <v>133</v>
      </c>
      <c r="B13" s="9">
        <v>27</v>
      </c>
      <c r="C13" s="9" t="s">
        <v>29</v>
      </c>
      <c r="D13" s="11">
        <v>10</v>
      </c>
      <c r="E13" s="8"/>
      <c r="F13" s="6">
        <f t="shared" si="0"/>
        <v>1604</v>
      </c>
      <c r="G13" s="6">
        <f>COUNT(N13,O13,P13,Q13,R13,#REF!,T13,V13,X13,AA13,AC13, AE13, AG13)</f>
        <v>8</v>
      </c>
      <c r="H13" s="7">
        <f t="shared" si="1"/>
        <v>200.5</v>
      </c>
      <c r="I13" s="159">
        <f t="shared" si="2"/>
        <v>1</v>
      </c>
      <c r="J13" s="159">
        <f t="shared" si="3"/>
        <v>2</v>
      </c>
      <c r="K13" s="52">
        <f t="shared" si="4"/>
        <v>267</v>
      </c>
      <c r="L13" s="176">
        <f t="shared" si="7"/>
        <v>568</v>
      </c>
      <c r="M13" s="170"/>
      <c r="N13" s="4">
        <v>208</v>
      </c>
      <c r="O13" s="4">
        <v>135</v>
      </c>
      <c r="P13" s="4">
        <v>225</v>
      </c>
      <c r="Q13" s="4">
        <v>267</v>
      </c>
      <c r="R13" s="4">
        <v>215</v>
      </c>
      <c r="S13" s="10">
        <f t="shared" si="5"/>
        <v>1050</v>
      </c>
      <c r="T13" s="51">
        <v>189</v>
      </c>
      <c r="U13" s="4">
        <v>30</v>
      </c>
      <c r="V13" s="4">
        <v>190</v>
      </c>
      <c r="W13" s="4">
        <v>0</v>
      </c>
      <c r="X13" s="4">
        <v>175</v>
      </c>
      <c r="Y13" s="4">
        <v>0</v>
      </c>
      <c r="Z13" s="10">
        <f t="shared" si="6"/>
        <v>1634</v>
      </c>
    </row>
    <row r="14" spans="1:38" x14ac:dyDescent="0.3">
      <c r="A14" s="9" t="s">
        <v>869</v>
      </c>
      <c r="B14" s="9">
        <v>27</v>
      </c>
      <c r="C14" s="9" t="s">
        <v>29</v>
      </c>
      <c r="D14" s="11">
        <v>11</v>
      </c>
      <c r="E14" s="58"/>
      <c r="F14" s="6">
        <f t="shared" si="0"/>
        <v>1033</v>
      </c>
      <c r="G14" s="6">
        <f>COUNT(N14,O14,P14,Q14,R14,#REF!,T14,V14,X14,AA14,AC14, AE14, AG14)</f>
        <v>5</v>
      </c>
      <c r="H14" s="7">
        <f t="shared" si="1"/>
        <v>206.6</v>
      </c>
      <c r="I14" s="159"/>
      <c r="J14" s="159"/>
      <c r="K14" s="52">
        <f t="shared" si="4"/>
        <v>223</v>
      </c>
      <c r="L14" s="176">
        <f t="shared" si="7"/>
        <v>611</v>
      </c>
      <c r="M14" s="170"/>
      <c r="N14" s="4">
        <v>205</v>
      </c>
      <c r="O14" s="4">
        <v>183</v>
      </c>
      <c r="P14" s="4">
        <v>223</v>
      </c>
      <c r="Q14" s="4">
        <v>213</v>
      </c>
      <c r="R14" s="4">
        <v>209</v>
      </c>
      <c r="S14" s="10">
        <f t="shared" si="5"/>
        <v>1033</v>
      </c>
      <c r="T14" s="500"/>
      <c r="U14" s="500"/>
      <c r="V14" s="500"/>
      <c r="W14" s="500"/>
      <c r="X14" s="500"/>
      <c r="Y14" s="500"/>
      <c r="Z14" s="440">
        <f t="shared" si="6"/>
        <v>1033</v>
      </c>
    </row>
    <row r="15" spans="1:38" x14ac:dyDescent="0.3">
      <c r="A15" s="9" t="s">
        <v>243</v>
      </c>
      <c r="B15" s="9">
        <v>27</v>
      </c>
      <c r="C15" s="9" t="s">
        <v>29</v>
      </c>
      <c r="D15" s="11">
        <v>12</v>
      </c>
      <c r="E15" s="8"/>
      <c r="F15" s="6">
        <f t="shared" si="0"/>
        <v>1026</v>
      </c>
      <c r="G15" s="6">
        <f>COUNT(N15,O15,P15,Q15,R15,#REF!,T15,V15,X15,AA15,AC15, AE15, AG15)</f>
        <v>5</v>
      </c>
      <c r="H15" s="7">
        <f t="shared" si="1"/>
        <v>205.2</v>
      </c>
      <c r="I15" s="159"/>
      <c r="J15" s="159"/>
      <c r="K15" s="52">
        <f t="shared" si="4"/>
        <v>220</v>
      </c>
      <c r="L15" s="176">
        <f t="shared" si="7"/>
        <v>620</v>
      </c>
      <c r="M15" s="170"/>
      <c r="N15" s="4">
        <v>203</v>
      </c>
      <c r="O15" s="4">
        <v>203</v>
      </c>
      <c r="P15" s="4">
        <v>214</v>
      </c>
      <c r="Q15" s="4">
        <v>186</v>
      </c>
      <c r="R15" s="4">
        <v>220</v>
      </c>
      <c r="S15" s="10">
        <f t="shared" si="5"/>
        <v>1026</v>
      </c>
      <c r="T15" s="500"/>
      <c r="U15" s="500"/>
      <c r="V15" s="500"/>
      <c r="W15" s="500"/>
      <c r="X15" s="500"/>
      <c r="Y15" s="500"/>
      <c r="Z15" s="440">
        <f t="shared" si="6"/>
        <v>1026</v>
      </c>
    </row>
    <row r="16" spans="1:38" x14ac:dyDescent="0.3">
      <c r="A16" s="9" t="s">
        <v>437</v>
      </c>
      <c r="B16" s="9">
        <v>27</v>
      </c>
      <c r="C16" s="9" t="s">
        <v>29</v>
      </c>
      <c r="D16" s="11">
        <v>13</v>
      </c>
      <c r="F16" s="6">
        <f>SUM(N16:R16)+T16+V16+X16+AA16+AC16+AE16+AG16</f>
        <v>1025</v>
      </c>
      <c r="G16" s="6">
        <f>COUNT(N16,O16,P16,Q16,R16,#REF!,T16,V16,X16,AA16,AC16, AE16, AG16)</f>
        <v>5</v>
      </c>
      <c r="H16" s="7">
        <f>F16/G16</f>
        <v>205</v>
      </c>
      <c r="K16" s="52">
        <f t="shared" ref="K16:K28" si="8">MAX(N16:R16,T16:Y16,AA16:AG16)</f>
        <v>266</v>
      </c>
      <c r="L16" s="176">
        <f t="shared" si="7"/>
        <v>661</v>
      </c>
      <c r="N16" s="54">
        <v>229</v>
      </c>
      <c r="O16" s="54">
        <v>166</v>
      </c>
      <c r="P16" s="54">
        <v>266</v>
      </c>
      <c r="Q16" s="54">
        <v>197</v>
      </c>
      <c r="R16" s="54">
        <v>167</v>
      </c>
      <c r="S16" s="63">
        <f t="shared" si="5"/>
        <v>1025</v>
      </c>
      <c r="Z16" s="56"/>
    </row>
    <row r="17" spans="1:34" x14ac:dyDescent="0.3">
      <c r="A17" s="9" t="s">
        <v>783</v>
      </c>
      <c r="B17" s="9">
        <v>27</v>
      </c>
      <c r="C17" s="9" t="s">
        <v>29</v>
      </c>
      <c r="D17" s="11">
        <v>14</v>
      </c>
      <c r="F17" s="6">
        <f>SUM(N17:R17)+T17+V17+X17+AA17+AC17+AE17+AG17</f>
        <v>1024</v>
      </c>
      <c r="G17" s="6">
        <f>COUNT(N17,O17,P17,Q17,R17,#REF!,T17,V17,X17,#REF!,AC17, AE17, AG17)</f>
        <v>5</v>
      </c>
      <c r="H17" s="7">
        <f>F17/G17</f>
        <v>204.8</v>
      </c>
      <c r="K17" s="52">
        <f t="shared" ref="K17:K22" si="9">MAX(N17:R17,T17:Y17,AA17:AG17)</f>
        <v>222</v>
      </c>
      <c r="L17" s="176">
        <f t="shared" si="7"/>
        <v>624</v>
      </c>
      <c r="N17" s="54">
        <v>210</v>
      </c>
      <c r="O17" s="4">
        <v>222</v>
      </c>
      <c r="P17" s="54">
        <v>192</v>
      </c>
      <c r="Q17" s="54">
        <v>220</v>
      </c>
      <c r="R17" s="54">
        <v>180</v>
      </c>
      <c r="S17" s="10">
        <f t="shared" ref="S17:S28" si="10">SUM(N17:R17)</f>
        <v>1024</v>
      </c>
      <c r="AA17" s="58"/>
    </row>
    <row r="18" spans="1:34" x14ac:dyDescent="0.3">
      <c r="A18" s="9" t="s">
        <v>191</v>
      </c>
      <c r="B18" s="9">
        <v>27</v>
      </c>
      <c r="C18" s="9" t="s">
        <v>29</v>
      </c>
      <c r="D18" s="11">
        <v>15</v>
      </c>
      <c r="F18" s="6">
        <f>SUM(N18:R18)+T18+V18+X18+AA17+AC18+AE18+AG18</f>
        <v>1016</v>
      </c>
      <c r="G18" s="6">
        <f>COUNT(N18,O18,P18,Q18,R18,#REF!,T18,V18,X18,AA17,AC18, AE18, AG18)</f>
        <v>5</v>
      </c>
      <c r="H18" s="7">
        <f t="shared" ref="H18:H29" si="11">F18/G18</f>
        <v>203.2</v>
      </c>
      <c r="K18" s="52">
        <f t="shared" si="9"/>
        <v>233</v>
      </c>
      <c r="L18" s="176">
        <f t="shared" si="7"/>
        <v>629</v>
      </c>
      <c r="N18" s="54">
        <v>217</v>
      </c>
      <c r="O18" s="4">
        <v>182</v>
      </c>
      <c r="P18" s="54">
        <v>230</v>
      </c>
      <c r="Q18" s="54">
        <v>154</v>
      </c>
      <c r="R18" s="54">
        <v>233</v>
      </c>
      <c r="S18" s="63">
        <f t="shared" si="10"/>
        <v>1016</v>
      </c>
      <c r="AA18" s="58"/>
    </row>
    <row r="19" spans="1:34" x14ac:dyDescent="0.3">
      <c r="A19" s="9" t="s">
        <v>870</v>
      </c>
      <c r="B19" s="9">
        <v>27</v>
      </c>
      <c r="C19" s="9" t="s">
        <v>29</v>
      </c>
      <c r="D19" s="11">
        <v>16</v>
      </c>
      <c r="F19" s="6">
        <f>SUM(N19:R19)+T19+V19+X19+AA18+AC19+AE19+AG19</f>
        <v>992</v>
      </c>
      <c r="G19" s="6">
        <f>COUNT(N19,O19,P19,Q19,R19,#REF!,T19,V19,X19,AA18,AC19, AE19, AG19)</f>
        <v>5</v>
      </c>
      <c r="H19" s="7">
        <f t="shared" si="11"/>
        <v>198.4</v>
      </c>
      <c r="K19" s="52">
        <f t="shared" si="9"/>
        <v>235</v>
      </c>
      <c r="L19" s="176">
        <f t="shared" si="7"/>
        <v>559</v>
      </c>
      <c r="N19" s="54">
        <v>211</v>
      </c>
      <c r="O19" s="4">
        <v>154</v>
      </c>
      <c r="P19" s="54">
        <v>194</v>
      </c>
      <c r="Q19" s="54">
        <v>235</v>
      </c>
      <c r="R19" s="54">
        <v>198</v>
      </c>
      <c r="S19" s="10">
        <f t="shared" si="10"/>
        <v>992</v>
      </c>
      <c r="AA19" s="58"/>
    </row>
    <row r="20" spans="1:34" x14ac:dyDescent="0.3">
      <c r="A20" s="9" t="s">
        <v>721</v>
      </c>
      <c r="B20" s="9">
        <v>27</v>
      </c>
      <c r="C20" s="9" t="s">
        <v>29</v>
      </c>
      <c r="D20" s="11">
        <v>17</v>
      </c>
      <c r="F20" s="6">
        <f>SUM(N20:R20)+T20+V20+X20+AA19+AC20+AE20+AG20</f>
        <v>986</v>
      </c>
      <c r="G20" s="6">
        <f>COUNT(N20,O20,P20,Q20,R20,#REF!,T20,V20,X20,AA19,AC20, AE20, AG20)</f>
        <v>5</v>
      </c>
      <c r="H20" s="7">
        <f t="shared" si="11"/>
        <v>197.2</v>
      </c>
      <c r="K20" s="52">
        <f t="shared" si="9"/>
        <v>222</v>
      </c>
      <c r="L20" s="176">
        <f t="shared" si="7"/>
        <v>596</v>
      </c>
      <c r="N20" s="54">
        <v>206</v>
      </c>
      <c r="O20" s="4">
        <v>186</v>
      </c>
      <c r="P20" s="54">
        <v>204</v>
      </c>
      <c r="Q20" s="54">
        <v>222</v>
      </c>
      <c r="R20" s="54">
        <v>168</v>
      </c>
      <c r="S20" s="63">
        <f t="shared" si="10"/>
        <v>986</v>
      </c>
      <c r="AA20" s="58"/>
    </row>
    <row r="21" spans="1:34" x14ac:dyDescent="0.3">
      <c r="A21" s="9" t="s">
        <v>529</v>
      </c>
      <c r="B21" s="9">
        <v>27</v>
      </c>
      <c r="C21" s="9" t="s">
        <v>29</v>
      </c>
      <c r="D21" s="11">
        <v>18</v>
      </c>
      <c r="F21" s="6">
        <f>SUM(N21:R21)+T21+V21+X21+AA20+AC21+AE21+AG21</f>
        <v>984</v>
      </c>
      <c r="G21" s="6">
        <f>COUNT(N21,O21,P21,Q21,R21,#REF!,T21,V21,X21,AA20,AC21, AE21, AG21)</f>
        <v>5</v>
      </c>
      <c r="H21" s="7">
        <f t="shared" si="11"/>
        <v>196.8</v>
      </c>
      <c r="K21" s="52">
        <f t="shared" si="9"/>
        <v>244</v>
      </c>
      <c r="L21" s="176">
        <f t="shared" si="7"/>
        <v>654</v>
      </c>
      <c r="N21" s="54">
        <v>200</v>
      </c>
      <c r="O21" s="4">
        <v>244</v>
      </c>
      <c r="P21" s="54">
        <v>210</v>
      </c>
      <c r="Q21" s="54">
        <v>164</v>
      </c>
      <c r="R21" s="54">
        <v>166</v>
      </c>
      <c r="S21" s="10">
        <f t="shared" si="10"/>
        <v>984</v>
      </c>
      <c r="AA21" s="58"/>
    </row>
    <row r="22" spans="1:34" x14ac:dyDescent="0.3">
      <c r="A22" s="9" t="s">
        <v>241</v>
      </c>
      <c r="B22" s="9">
        <v>27</v>
      </c>
      <c r="C22" s="9" t="s">
        <v>29</v>
      </c>
      <c r="D22" s="11">
        <v>19</v>
      </c>
      <c r="F22" s="6">
        <f>SUM(N22:R22)+T22+V22+X22+AA21+AC22+AE22+AG22</f>
        <v>976</v>
      </c>
      <c r="G22" s="6">
        <f>COUNT(N22,O22,P22,Q22,R22,#REF!,T22,V22,X22,AA21,AC22, AE22, AG22)</f>
        <v>5</v>
      </c>
      <c r="H22" s="7">
        <f t="shared" si="11"/>
        <v>195.2</v>
      </c>
      <c r="K22" s="52">
        <f t="shared" si="9"/>
        <v>233</v>
      </c>
      <c r="L22" s="176">
        <f t="shared" si="7"/>
        <v>536</v>
      </c>
      <c r="N22" s="54">
        <v>177</v>
      </c>
      <c r="O22" s="4">
        <v>173</v>
      </c>
      <c r="P22" s="54">
        <v>186</v>
      </c>
      <c r="Q22" s="54">
        <v>233</v>
      </c>
      <c r="R22" s="54">
        <v>207</v>
      </c>
      <c r="S22" s="63">
        <f t="shared" si="10"/>
        <v>976</v>
      </c>
    </row>
    <row r="23" spans="1:34" x14ac:dyDescent="0.3">
      <c r="A23" s="9" t="s">
        <v>439</v>
      </c>
      <c r="B23" s="9">
        <v>27</v>
      </c>
      <c r="C23" s="9" t="s">
        <v>29</v>
      </c>
      <c r="D23" s="11">
        <v>20</v>
      </c>
      <c r="F23" s="6">
        <f t="shared" ref="F23:F28" si="12">SUM(N23:R23)+T23+V23+X23+AA23+AC23+AE23+AG23</f>
        <v>954</v>
      </c>
      <c r="G23" s="6">
        <f>COUNT(N23,O23,P23,Q23,R23,#REF!,T23,V23,X23,AA23,AC23, AE23, AG23)</f>
        <v>5</v>
      </c>
      <c r="H23" s="7">
        <f t="shared" si="11"/>
        <v>190.8</v>
      </c>
      <c r="K23" s="52">
        <f t="shared" si="8"/>
        <v>204</v>
      </c>
      <c r="L23" s="176">
        <f t="shared" si="7"/>
        <v>560</v>
      </c>
      <c r="N23" s="54">
        <v>200</v>
      </c>
      <c r="O23" s="4">
        <v>176</v>
      </c>
      <c r="P23" s="54">
        <v>184</v>
      </c>
      <c r="Q23" s="54">
        <v>190</v>
      </c>
      <c r="R23" s="54">
        <v>204</v>
      </c>
      <c r="S23" s="10">
        <f t="shared" si="10"/>
        <v>954</v>
      </c>
    </row>
    <row r="24" spans="1:34" x14ac:dyDescent="0.3">
      <c r="A24" s="9" t="s">
        <v>800</v>
      </c>
      <c r="B24" s="9">
        <v>27</v>
      </c>
      <c r="C24" s="9" t="s">
        <v>29</v>
      </c>
      <c r="D24" s="11">
        <v>21</v>
      </c>
      <c r="F24" s="6">
        <f t="shared" si="12"/>
        <v>953</v>
      </c>
      <c r="G24" s="6">
        <f>COUNT(N24,O24,P24,Q24,R24,#REF!,T24,V24,X24,AA24,AC24, AE24, AG24)</f>
        <v>5</v>
      </c>
      <c r="H24" s="7">
        <f t="shared" si="11"/>
        <v>190.6</v>
      </c>
      <c r="K24" s="52">
        <f t="shared" si="8"/>
        <v>207</v>
      </c>
      <c r="L24" s="176">
        <f t="shared" si="7"/>
        <v>561</v>
      </c>
      <c r="N24" s="54">
        <v>164</v>
      </c>
      <c r="O24" s="4">
        <v>207</v>
      </c>
      <c r="P24" s="54">
        <v>190</v>
      </c>
      <c r="Q24" s="54">
        <v>188</v>
      </c>
      <c r="R24" s="54">
        <v>204</v>
      </c>
      <c r="S24" s="63">
        <f t="shared" si="10"/>
        <v>953</v>
      </c>
    </row>
    <row r="25" spans="1:34" x14ac:dyDescent="0.3">
      <c r="A25" s="9" t="s">
        <v>198</v>
      </c>
      <c r="B25" s="9">
        <v>27</v>
      </c>
      <c r="C25" s="9" t="s">
        <v>29</v>
      </c>
      <c r="D25" s="11">
        <v>22</v>
      </c>
      <c r="F25" s="6">
        <f t="shared" si="12"/>
        <v>943</v>
      </c>
      <c r="G25" s="6">
        <f>COUNT(N25,O25,P25,Q25,R25,#REF!,T25,V25,X25,AA25,AC25, AE25, AG25)</f>
        <v>5</v>
      </c>
      <c r="H25" s="7">
        <f t="shared" si="11"/>
        <v>188.6</v>
      </c>
      <c r="K25" s="52">
        <f t="shared" si="8"/>
        <v>205</v>
      </c>
      <c r="L25" s="176">
        <f t="shared" si="7"/>
        <v>548</v>
      </c>
      <c r="N25" s="54">
        <v>184</v>
      </c>
      <c r="O25" s="4">
        <v>172</v>
      </c>
      <c r="P25" s="54">
        <v>192</v>
      </c>
      <c r="Q25" s="54">
        <v>190</v>
      </c>
      <c r="R25" s="54">
        <v>205</v>
      </c>
      <c r="S25" s="10">
        <f t="shared" si="10"/>
        <v>943</v>
      </c>
    </row>
    <row r="26" spans="1:34" x14ac:dyDescent="0.3">
      <c r="A26" s="9" t="s">
        <v>125</v>
      </c>
      <c r="B26" s="9">
        <v>27</v>
      </c>
      <c r="C26" s="9" t="s">
        <v>29</v>
      </c>
      <c r="D26" s="11">
        <v>23</v>
      </c>
      <c r="F26" s="6">
        <f t="shared" si="12"/>
        <v>943</v>
      </c>
      <c r="G26" s="6">
        <f>COUNT(N26,O26,P26,Q26,R26,#REF!,T26,V26,X26,AA26,AC26, AE26, AG26)</f>
        <v>5</v>
      </c>
      <c r="H26" s="7">
        <f t="shared" si="11"/>
        <v>188.6</v>
      </c>
      <c r="K26" s="52">
        <f t="shared" si="8"/>
        <v>214</v>
      </c>
      <c r="L26" s="176">
        <f t="shared" si="7"/>
        <v>559</v>
      </c>
      <c r="N26" s="54">
        <v>211</v>
      </c>
      <c r="O26" s="4">
        <v>135</v>
      </c>
      <c r="P26" s="54">
        <v>213</v>
      </c>
      <c r="Q26" s="54">
        <v>214</v>
      </c>
      <c r="R26" s="54">
        <v>170</v>
      </c>
      <c r="S26" s="63">
        <f t="shared" si="10"/>
        <v>943</v>
      </c>
    </row>
    <row r="27" spans="1:34" x14ac:dyDescent="0.3">
      <c r="A27" s="9" t="s">
        <v>196</v>
      </c>
      <c r="B27" s="9">
        <v>27</v>
      </c>
      <c r="C27" s="9" t="s">
        <v>29</v>
      </c>
      <c r="D27" s="11">
        <v>24</v>
      </c>
      <c r="F27" s="6">
        <f t="shared" si="12"/>
        <v>909</v>
      </c>
      <c r="G27" s="6">
        <f>COUNT(N27,O27,P27,Q27,R27,#REF!,T27,V27,X27,AA27,AC27, AE27, AG27)</f>
        <v>5</v>
      </c>
      <c r="H27" s="7">
        <f t="shared" si="11"/>
        <v>181.8</v>
      </c>
      <c r="K27" s="52">
        <f t="shared" si="8"/>
        <v>205</v>
      </c>
      <c r="L27" s="176">
        <f t="shared" si="7"/>
        <v>579</v>
      </c>
      <c r="N27" s="54">
        <v>202</v>
      </c>
      <c r="O27" s="4">
        <v>205</v>
      </c>
      <c r="P27" s="54">
        <v>172</v>
      </c>
      <c r="Q27" s="54">
        <v>148</v>
      </c>
      <c r="R27" s="54">
        <v>182</v>
      </c>
      <c r="S27" s="10">
        <f t="shared" si="10"/>
        <v>909</v>
      </c>
    </row>
    <row r="28" spans="1:34" x14ac:dyDescent="0.3">
      <c r="A28" s="9" t="s">
        <v>871</v>
      </c>
      <c r="B28" s="9">
        <v>27</v>
      </c>
      <c r="C28" s="9" t="s">
        <v>29</v>
      </c>
      <c r="D28" s="11">
        <v>25</v>
      </c>
      <c r="F28" s="6">
        <f t="shared" si="12"/>
        <v>706</v>
      </c>
      <c r="G28" s="6">
        <f>COUNT(N28,O28,P28,Q28,R28,#REF!,T28,V28,X28,AA28,AC28, AE28, AG28)</f>
        <v>4</v>
      </c>
      <c r="H28" s="7">
        <f t="shared" si="11"/>
        <v>176.5</v>
      </c>
      <c r="K28" s="52">
        <f t="shared" si="8"/>
        <v>195</v>
      </c>
      <c r="L28" s="176">
        <f t="shared" si="7"/>
        <v>548</v>
      </c>
      <c r="N28" s="54">
        <v>195</v>
      </c>
      <c r="O28" s="4">
        <v>171</v>
      </c>
      <c r="P28" s="54">
        <v>182</v>
      </c>
      <c r="Q28" s="54">
        <v>158</v>
      </c>
      <c r="R28" s="54"/>
      <c r="S28" s="63">
        <f t="shared" si="10"/>
        <v>706</v>
      </c>
    </row>
    <row r="29" spans="1:34" x14ac:dyDescent="0.3">
      <c r="F29" s="48">
        <f>SUM(F4:F28)</f>
        <v>33305</v>
      </c>
      <c r="G29" s="48">
        <f>SUM(G4:G28)</f>
        <v>162</v>
      </c>
      <c r="H29" s="7">
        <f t="shared" si="11"/>
        <v>205.58641975308643</v>
      </c>
      <c r="N29">
        <f>AVERAGE(N4:N28)</f>
        <v>207.96</v>
      </c>
      <c r="O29" s="500">
        <f t="shared" ref="O29:X29" si="13">AVERAGE(O4:O28)</f>
        <v>192.68</v>
      </c>
      <c r="P29" s="500">
        <f t="shared" si="13"/>
        <v>207.52</v>
      </c>
      <c r="Q29" s="500">
        <f t="shared" si="13"/>
        <v>212.16</v>
      </c>
      <c r="R29" s="500">
        <f t="shared" si="13"/>
        <v>204.875</v>
      </c>
      <c r="T29" s="500">
        <f t="shared" si="13"/>
        <v>204.2</v>
      </c>
      <c r="U29" s="500"/>
      <c r="V29" s="500">
        <f t="shared" si="13"/>
        <v>213.8</v>
      </c>
      <c r="X29" s="500">
        <f t="shared" si="13"/>
        <v>201.3</v>
      </c>
      <c r="AA29" s="500">
        <f>AVERAGE(AA4:AA28)</f>
        <v>212</v>
      </c>
      <c r="AC29" s="500">
        <f>AVERAGE(AC4:AC28)</f>
        <v>238</v>
      </c>
      <c r="AE29" s="500">
        <f>AVERAGE(AE4:AE28)</f>
        <v>200</v>
      </c>
      <c r="AG29" s="500">
        <f>AVERAGE(AG4:AG28)</f>
        <v>193.5</v>
      </c>
    </row>
    <row r="31" spans="1:34" x14ac:dyDescent="0.3">
      <c r="A31" s="587" t="s">
        <v>70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</row>
    <row r="32" spans="1:34" x14ac:dyDescent="0.3">
      <c r="A32" s="587"/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</row>
    <row r="33" spans="1:34" x14ac:dyDescent="0.3">
      <c r="A33" s="10" t="s">
        <v>0</v>
      </c>
      <c r="B33" s="10"/>
      <c r="C33" s="10"/>
      <c r="D33" s="10" t="s">
        <v>2</v>
      </c>
      <c r="E33" s="61">
        <f>SUM(E34:E43)</f>
        <v>545</v>
      </c>
      <c r="F33" s="11" t="s">
        <v>4</v>
      </c>
      <c r="G33" s="10" t="s">
        <v>5</v>
      </c>
      <c r="H33" s="10" t="s">
        <v>6</v>
      </c>
      <c r="I33" s="1" t="s">
        <v>23</v>
      </c>
      <c r="J33" s="1" t="s">
        <v>24</v>
      </c>
      <c r="K33" s="1" t="s">
        <v>25</v>
      </c>
      <c r="L33" s="1" t="s">
        <v>26</v>
      </c>
      <c r="M33" s="526" t="s">
        <v>11</v>
      </c>
      <c r="N33" s="10">
        <v>1</v>
      </c>
      <c r="O33" s="10">
        <v>2</v>
      </c>
      <c r="P33" s="10">
        <v>3</v>
      </c>
      <c r="Q33" s="10">
        <v>4</v>
      </c>
      <c r="R33" s="10">
        <v>5</v>
      </c>
      <c r="S33" s="10" t="s">
        <v>8</v>
      </c>
      <c r="T33" s="10">
        <v>7</v>
      </c>
      <c r="U33" s="10" t="s">
        <v>7</v>
      </c>
      <c r="V33" s="10">
        <v>8</v>
      </c>
      <c r="W33" s="10" t="s">
        <v>7</v>
      </c>
      <c r="X33" s="10">
        <v>9</v>
      </c>
      <c r="Y33" s="10" t="s">
        <v>7</v>
      </c>
      <c r="Z33" s="10" t="s">
        <v>8</v>
      </c>
      <c r="AA33" s="10">
        <v>10</v>
      </c>
      <c r="AB33" s="10"/>
      <c r="AC33" s="10">
        <v>11</v>
      </c>
      <c r="AD33" s="10"/>
      <c r="AE33" s="10">
        <v>12</v>
      </c>
      <c r="AF33" s="10"/>
      <c r="AG33" s="10">
        <v>13</v>
      </c>
      <c r="AH33" s="10"/>
    </row>
    <row r="34" spans="1:34" x14ac:dyDescent="0.3">
      <c r="A34" s="17" t="s">
        <v>866</v>
      </c>
      <c r="B34" s="17">
        <v>27</v>
      </c>
      <c r="C34" s="17" t="s">
        <v>29</v>
      </c>
      <c r="D34" s="10">
        <v>1</v>
      </c>
      <c r="E34" s="318">
        <v>225</v>
      </c>
      <c r="F34" s="11">
        <f t="shared" ref="F34:F41" si="14">SUM(N34:R34)+T34+V34+X34+AA34+AC34+AE34+AG34</f>
        <v>1697</v>
      </c>
      <c r="G34" s="10">
        <f>COUNT(N34,O34,P34,Q34,R34,#REF!,T34,V34,X34,AA34,AC34,AE34,AG34)</f>
        <v>9</v>
      </c>
      <c r="H34" s="15">
        <f t="shared" ref="H34:H54" si="15">F34/G34</f>
        <v>188.55555555555554</v>
      </c>
      <c r="I34" s="159">
        <f t="shared" ref="I34:I43" si="16">(SUM(U34+W34+Y34)/30)+(COUNTIFS(AB34,"W"))+(COUNTIFS(AD34,"W"))+(COUNTIFS(AF34,"W"))+(COUNTIFS(AH34,"W"))</f>
        <v>4</v>
      </c>
      <c r="J34" s="159">
        <f t="shared" ref="J34:J43" si="17">(3-(SUM(U34+W34+Y34)/30))+(COUNTIFS(AB34,"L")+(COUNTIFS(AD34,"L"))+(COUNTIFS(AF34,"L"))+(COUNTIFS(AH34,"L")))</f>
        <v>0</v>
      </c>
      <c r="K34" s="52">
        <f t="shared" ref="K34:K54" si="18">MAX(N34:R34,T34:Y34,AA34:AG34)</f>
        <v>203</v>
      </c>
      <c r="L34" s="173">
        <f t="shared" ref="L34:L43" si="19">MAX((SUM(N34:P34)), (SUM(Q34:R34)), (SUM(T34,V34,X34)))</f>
        <v>588</v>
      </c>
      <c r="M34" s="520">
        <v>43</v>
      </c>
      <c r="N34" s="173">
        <v>181</v>
      </c>
      <c r="O34" s="173">
        <v>200</v>
      </c>
      <c r="P34" s="173">
        <v>192</v>
      </c>
      <c r="Q34" s="173">
        <v>174</v>
      </c>
      <c r="R34" s="173">
        <v>184</v>
      </c>
      <c r="S34" s="10">
        <f t="shared" ref="S34:S43" si="20">SUM(N34:R34)+(M34*5)</f>
        <v>1146</v>
      </c>
      <c r="T34" s="173">
        <v>203</v>
      </c>
      <c r="U34" s="173">
        <v>30</v>
      </c>
      <c r="V34" s="173">
        <v>183</v>
      </c>
      <c r="W34" s="173">
        <v>30</v>
      </c>
      <c r="X34" s="173">
        <v>202</v>
      </c>
      <c r="Y34" s="173">
        <v>30</v>
      </c>
      <c r="Z34" s="10">
        <f t="shared" ref="Z34:Z43" si="21">SUM(S34:Y34)+(M34*3)</f>
        <v>1953</v>
      </c>
      <c r="AA34" s="13"/>
      <c r="AB34" s="13"/>
      <c r="AC34" s="13"/>
      <c r="AD34" s="13"/>
      <c r="AE34" s="13"/>
      <c r="AF34" s="13"/>
      <c r="AG34" s="13">
        <v>178</v>
      </c>
      <c r="AH34" s="13" t="s">
        <v>23</v>
      </c>
    </row>
    <row r="35" spans="1:34" x14ac:dyDescent="0.3">
      <c r="A35" s="9" t="s">
        <v>681</v>
      </c>
      <c r="B35" s="9">
        <v>27</v>
      </c>
      <c r="C35" s="17" t="s">
        <v>29</v>
      </c>
      <c r="D35" s="10">
        <v>2</v>
      </c>
      <c r="E35" s="318">
        <v>125</v>
      </c>
      <c r="F35" s="11">
        <f t="shared" si="14"/>
        <v>1987</v>
      </c>
      <c r="G35" s="10">
        <f>COUNT(N35,O35,P35,Q35,R35,#REF!,T35,V35,X35,AA35,AC35,AE35,AG35)</f>
        <v>10</v>
      </c>
      <c r="H35" s="15">
        <f t="shared" si="15"/>
        <v>198.7</v>
      </c>
      <c r="I35" s="159">
        <f t="shared" si="16"/>
        <v>4</v>
      </c>
      <c r="J35" s="159">
        <f t="shared" si="17"/>
        <v>1</v>
      </c>
      <c r="K35" s="52">
        <f t="shared" si="18"/>
        <v>257</v>
      </c>
      <c r="L35" s="173">
        <f t="shared" si="19"/>
        <v>648</v>
      </c>
      <c r="M35" s="520">
        <v>28</v>
      </c>
      <c r="N35" s="3">
        <v>244</v>
      </c>
      <c r="O35" s="173">
        <v>171</v>
      </c>
      <c r="P35" s="173">
        <v>169</v>
      </c>
      <c r="Q35" s="173">
        <v>177</v>
      </c>
      <c r="R35" s="173">
        <v>223</v>
      </c>
      <c r="S35" s="10">
        <f t="shared" si="20"/>
        <v>1124</v>
      </c>
      <c r="T35" s="173">
        <v>188</v>
      </c>
      <c r="U35" s="173">
        <v>30</v>
      </c>
      <c r="V35" s="173">
        <v>257</v>
      </c>
      <c r="W35" s="173">
        <v>30</v>
      </c>
      <c r="X35" s="173">
        <v>203</v>
      </c>
      <c r="Y35" s="173">
        <v>30</v>
      </c>
      <c r="Z35" s="10">
        <f t="shared" si="21"/>
        <v>1946</v>
      </c>
      <c r="AA35" s="13"/>
      <c r="AB35" s="13"/>
      <c r="AC35" s="13"/>
      <c r="AD35" s="13"/>
      <c r="AE35" s="13">
        <v>192</v>
      </c>
      <c r="AF35" s="13" t="s">
        <v>23</v>
      </c>
      <c r="AG35" s="13">
        <v>163</v>
      </c>
      <c r="AH35" s="13" t="s">
        <v>24</v>
      </c>
    </row>
    <row r="36" spans="1:34" x14ac:dyDescent="0.3">
      <c r="A36" s="9" t="s">
        <v>850</v>
      </c>
      <c r="B36" s="17">
        <v>27</v>
      </c>
      <c r="C36" s="17" t="s">
        <v>29</v>
      </c>
      <c r="D36" s="10">
        <v>3</v>
      </c>
      <c r="E36" s="319">
        <v>75</v>
      </c>
      <c r="F36" s="11">
        <f t="shared" si="14"/>
        <v>2341</v>
      </c>
      <c r="G36" s="10">
        <f>COUNT(N36,O36,P36,Q36,R36,#REF!,T36,V36,X36,AA36,AC36,AE36,AG36)</f>
        <v>11</v>
      </c>
      <c r="H36" s="15">
        <f t="shared" si="15"/>
        <v>212.81818181818181</v>
      </c>
      <c r="I36" s="159">
        <f t="shared" si="16"/>
        <v>4</v>
      </c>
      <c r="J36" s="159">
        <f t="shared" si="17"/>
        <v>2</v>
      </c>
      <c r="K36" s="52">
        <f t="shared" si="18"/>
        <v>289</v>
      </c>
      <c r="L36" s="173">
        <f t="shared" si="19"/>
        <v>655</v>
      </c>
      <c r="M36" s="520">
        <v>13</v>
      </c>
      <c r="N36" s="173">
        <v>194</v>
      </c>
      <c r="O36" s="173">
        <v>172</v>
      </c>
      <c r="P36" s="173">
        <v>289</v>
      </c>
      <c r="Q36" s="173">
        <v>192</v>
      </c>
      <c r="R36" s="173">
        <v>202</v>
      </c>
      <c r="S36" s="10">
        <f t="shared" si="20"/>
        <v>1114</v>
      </c>
      <c r="T36" s="173">
        <v>224</v>
      </c>
      <c r="U36" s="173">
        <v>30</v>
      </c>
      <c r="V36" s="173">
        <v>215</v>
      </c>
      <c r="W36" s="173">
        <v>30</v>
      </c>
      <c r="X36" s="173">
        <v>184</v>
      </c>
      <c r="Y36" s="173">
        <v>0</v>
      </c>
      <c r="Z36" s="10">
        <f t="shared" si="21"/>
        <v>1836</v>
      </c>
      <c r="AA36" s="13">
        <v>211</v>
      </c>
      <c r="AB36" s="13" t="s">
        <v>23</v>
      </c>
      <c r="AC36" s="173">
        <v>266</v>
      </c>
      <c r="AD36" s="173" t="s">
        <v>23</v>
      </c>
      <c r="AE36" s="173">
        <v>192</v>
      </c>
      <c r="AF36" s="173" t="s">
        <v>24</v>
      </c>
      <c r="AG36" s="174"/>
      <c r="AH36" s="174"/>
    </row>
    <row r="37" spans="1:34" x14ac:dyDescent="0.3">
      <c r="A37" s="9" t="s">
        <v>311</v>
      </c>
      <c r="B37" s="9">
        <v>27</v>
      </c>
      <c r="C37" s="17" t="s">
        <v>29</v>
      </c>
      <c r="D37" s="10">
        <v>4</v>
      </c>
      <c r="E37" s="319">
        <v>50</v>
      </c>
      <c r="F37" s="11">
        <f t="shared" si="14"/>
        <v>1391</v>
      </c>
      <c r="G37" s="10">
        <f>COUNT(N37,O37,P37,Q37,R37,#REF!,T37,V37,X37,AA37,AC37,AE37,AG37)</f>
        <v>9</v>
      </c>
      <c r="H37" s="15">
        <f t="shared" si="15"/>
        <v>154.55555555555554</v>
      </c>
      <c r="I37" s="159">
        <f t="shared" si="16"/>
        <v>3</v>
      </c>
      <c r="J37" s="159">
        <f t="shared" si="17"/>
        <v>1</v>
      </c>
      <c r="K37" s="52">
        <f t="shared" si="18"/>
        <v>188</v>
      </c>
      <c r="L37" s="173">
        <f t="shared" si="19"/>
        <v>450</v>
      </c>
      <c r="M37" s="520">
        <v>71</v>
      </c>
      <c r="N37" s="173">
        <v>168</v>
      </c>
      <c r="O37" s="173">
        <v>129</v>
      </c>
      <c r="P37" s="173">
        <v>153</v>
      </c>
      <c r="Q37" s="173">
        <v>159</v>
      </c>
      <c r="R37" s="173">
        <v>149</v>
      </c>
      <c r="S37" s="10">
        <f t="shared" si="20"/>
        <v>1113</v>
      </c>
      <c r="T37" s="173">
        <v>148</v>
      </c>
      <c r="U37" s="173">
        <v>30</v>
      </c>
      <c r="V37" s="173">
        <v>138</v>
      </c>
      <c r="W37" s="173">
        <v>30</v>
      </c>
      <c r="X37" s="173">
        <v>159</v>
      </c>
      <c r="Y37" s="173">
        <v>30</v>
      </c>
      <c r="Z37" s="10">
        <f t="shared" si="21"/>
        <v>1861</v>
      </c>
      <c r="AA37" s="13"/>
      <c r="AB37" s="13"/>
      <c r="AC37" s="173">
        <v>188</v>
      </c>
      <c r="AD37" s="173" t="s">
        <v>24</v>
      </c>
      <c r="AE37" s="174"/>
      <c r="AF37" s="174"/>
      <c r="AG37" s="174"/>
      <c r="AH37" s="174"/>
    </row>
    <row r="38" spans="1:34" x14ac:dyDescent="0.3">
      <c r="A38" s="9" t="s">
        <v>634</v>
      </c>
      <c r="B38" s="17">
        <v>27</v>
      </c>
      <c r="C38" s="17" t="s">
        <v>29</v>
      </c>
      <c r="D38" s="10">
        <v>5</v>
      </c>
      <c r="E38" s="319">
        <v>40</v>
      </c>
      <c r="F38" s="11">
        <f t="shared" si="14"/>
        <v>1468</v>
      </c>
      <c r="G38" s="10">
        <f>COUNT(N38,O38,P38,Q38,R38,#REF!,T38,V38,X38,AA38,AC38,AE38,AG38)</f>
        <v>9</v>
      </c>
      <c r="H38" s="15">
        <f t="shared" si="15"/>
        <v>163.11111111111111</v>
      </c>
      <c r="I38" s="159">
        <f t="shared" si="16"/>
        <v>3</v>
      </c>
      <c r="J38" s="159">
        <f t="shared" si="17"/>
        <v>1</v>
      </c>
      <c r="K38" s="52">
        <f t="shared" si="18"/>
        <v>191</v>
      </c>
      <c r="L38" s="173">
        <f t="shared" si="19"/>
        <v>510</v>
      </c>
      <c r="M38" s="520">
        <v>53</v>
      </c>
      <c r="N38" s="173">
        <v>178</v>
      </c>
      <c r="O38" s="173">
        <v>141</v>
      </c>
      <c r="P38" s="173">
        <v>168</v>
      </c>
      <c r="Q38" s="173">
        <v>169</v>
      </c>
      <c r="R38" s="173">
        <v>178</v>
      </c>
      <c r="S38" s="10">
        <f t="shared" si="20"/>
        <v>1099</v>
      </c>
      <c r="T38" s="173">
        <v>147</v>
      </c>
      <c r="U38" s="173">
        <v>30</v>
      </c>
      <c r="V38" s="173">
        <v>172</v>
      </c>
      <c r="W38" s="173">
        <v>30</v>
      </c>
      <c r="X38" s="173">
        <v>191</v>
      </c>
      <c r="Y38" s="173">
        <v>30</v>
      </c>
      <c r="Z38" s="10">
        <f t="shared" si="21"/>
        <v>1858</v>
      </c>
      <c r="AA38" s="173">
        <v>124</v>
      </c>
      <c r="AB38" s="173" t="s">
        <v>24</v>
      </c>
      <c r="AC38" s="175"/>
      <c r="AD38" s="175"/>
      <c r="AE38" s="174"/>
      <c r="AF38" s="174"/>
      <c r="AG38" s="174"/>
      <c r="AH38" s="174"/>
    </row>
    <row r="39" spans="1:34" x14ac:dyDescent="0.3">
      <c r="A39" s="9" t="s">
        <v>105</v>
      </c>
      <c r="B39" s="9">
        <v>27</v>
      </c>
      <c r="C39" s="17" t="s">
        <v>29</v>
      </c>
      <c r="D39" s="10">
        <v>6</v>
      </c>
      <c r="E39" s="319">
        <v>30</v>
      </c>
      <c r="F39" s="11">
        <f t="shared" si="14"/>
        <v>1508</v>
      </c>
      <c r="G39" s="10">
        <f>COUNT(N39,O39,P39,Q39,R39,#REF!,T39,V39,X39,AA39,AC39,AE39,AG39)</f>
        <v>8</v>
      </c>
      <c r="H39" s="15">
        <f t="shared" si="15"/>
        <v>188.5</v>
      </c>
      <c r="I39" s="159">
        <f t="shared" si="16"/>
        <v>1</v>
      </c>
      <c r="J39" s="159">
        <f t="shared" si="17"/>
        <v>2</v>
      </c>
      <c r="K39" s="52">
        <f t="shared" si="18"/>
        <v>224</v>
      </c>
      <c r="L39" s="173">
        <f t="shared" si="19"/>
        <v>565</v>
      </c>
      <c r="M39" s="520">
        <v>37</v>
      </c>
      <c r="N39" s="173">
        <v>171</v>
      </c>
      <c r="O39" s="173">
        <v>173</v>
      </c>
      <c r="P39" s="173">
        <v>189</v>
      </c>
      <c r="Q39" s="173">
        <v>186</v>
      </c>
      <c r="R39" s="173">
        <v>224</v>
      </c>
      <c r="S39" s="10">
        <f t="shared" si="20"/>
        <v>1128</v>
      </c>
      <c r="T39" s="173">
        <v>200</v>
      </c>
      <c r="U39" s="173">
        <v>30</v>
      </c>
      <c r="V39" s="173">
        <v>165</v>
      </c>
      <c r="W39" s="173">
        <v>0</v>
      </c>
      <c r="X39" s="173">
        <v>200</v>
      </c>
      <c r="Y39" s="173">
        <v>0</v>
      </c>
      <c r="Z39" s="10">
        <f t="shared" si="21"/>
        <v>1834</v>
      </c>
      <c r="AA39" s="175"/>
      <c r="AB39" s="175"/>
      <c r="AC39" s="175"/>
      <c r="AD39" s="175"/>
      <c r="AE39" s="175"/>
      <c r="AF39" s="175"/>
      <c r="AG39" s="174"/>
      <c r="AH39" s="174"/>
    </row>
    <row r="40" spans="1:34" x14ac:dyDescent="0.3">
      <c r="A40" s="9" t="s">
        <v>867</v>
      </c>
      <c r="B40" s="17">
        <v>27</v>
      </c>
      <c r="C40" s="17" t="s">
        <v>29</v>
      </c>
      <c r="D40" s="10">
        <v>7</v>
      </c>
      <c r="F40" s="11">
        <f t="shared" si="14"/>
        <v>1410</v>
      </c>
      <c r="G40" s="10">
        <f>COUNT(N40,O40,P40,Q40,R40,#REF!,T40,V40,X40,AA40,AC40,AE40,AG40)</f>
        <v>8</v>
      </c>
      <c r="H40" s="15">
        <f t="shared" si="15"/>
        <v>176.25</v>
      </c>
      <c r="I40" s="159">
        <f t="shared" si="16"/>
        <v>2</v>
      </c>
      <c r="J40" s="159">
        <f t="shared" si="17"/>
        <v>1</v>
      </c>
      <c r="K40" s="52">
        <f t="shared" si="18"/>
        <v>212</v>
      </c>
      <c r="L40" s="173">
        <f t="shared" si="19"/>
        <v>571</v>
      </c>
      <c r="M40" s="520">
        <v>45</v>
      </c>
      <c r="N40" s="173">
        <v>151</v>
      </c>
      <c r="O40" s="173">
        <v>176</v>
      </c>
      <c r="P40" s="173">
        <v>192</v>
      </c>
      <c r="Q40" s="173">
        <v>159</v>
      </c>
      <c r="R40" s="173">
        <v>161</v>
      </c>
      <c r="S40" s="10">
        <f t="shared" si="20"/>
        <v>1064</v>
      </c>
      <c r="T40" s="173">
        <v>155</v>
      </c>
      <c r="U40" s="173">
        <v>0</v>
      </c>
      <c r="V40" s="173">
        <v>204</v>
      </c>
      <c r="W40" s="173">
        <v>30</v>
      </c>
      <c r="X40" s="173">
        <v>212</v>
      </c>
      <c r="Y40" s="173">
        <v>30</v>
      </c>
      <c r="Z40" s="10">
        <f t="shared" si="21"/>
        <v>1830</v>
      </c>
      <c r="AA40" s="175"/>
      <c r="AB40" s="175"/>
      <c r="AC40" s="175"/>
      <c r="AD40" s="175"/>
      <c r="AE40" s="174"/>
      <c r="AF40" s="174"/>
      <c r="AG40" s="174"/>
      <c r="AH40" s="174"/>
    </row>
    <row r="41" spans="1:34" x14ac:dyDescent="0.3">
      <c r="A41" s="9" t="s">
        <v>114</v>
      </c>
      <c r="B41" s="9">
        <v>27</v>
      </c>
      <c r="C41" s="17" t="s">
        <v>29</v>
      </c>
      <c r="D41" s="10">
        <v>8</v>
      </c>
      <c r="E41" s="58"/>
      <c r="F41" s="503">
        <f t="shared" si="14"/>
        <v>1677</v>
      </c>
      <c r="G41" s="434">
        <f>COUNT(N41,O41,P41,Q41,R41,#REF!,T41,V41,X41,AA41,AC41,AE41,AG41)</f>
        <v>8</v>
      </c>
      <c r="H41" s="15">
        <f t="shared" si="15"/>
        <v>209.625</v>
      </c>
      <c r="I41" s="159">
        <f t="shared" si="16"/>
        <v>1</v>
      </c>
      <c r="J41" s="159">
        <f t="shared" si="17"/>
        <v>2</v>
      </c>
      <c r="K41" s="52">
        <f t="shared" si="18"/>
        <v>254</v>
      </c>
      <c r="L41" s="173">
        <f t="shared" si="19"/>
        <v>648</v>
      </c>
      <c r="M41" s="520">
        <v>15</v>
      </c>
      <c r="N41" s="173">
        <v>254</v>
      </c>
      <c r="O41" s="173">
        <v>169</v>
      </c>
      <c r="P41" s="173">
        <v>177</v>
      </c>
      <c r="Q41" s="173">
        <v>197</v>
      </c>
      <c r="R41" s="173">
        <v>232</v>
      </c>
      <c r="S41" s="10">
        <f t="shared" si="20"/>
        <v>1104</v>
      </c>
      <c r="T41" s="173">
        <v>236</v>
      </c>
      <c r="U41" s="173">
        <v>30</v>
      </c>
      <c r="V41" s="173">
        <v>198</v>
      </c>
      <c r="W41" s="173">
        <v>0</v>
      </c>
      <c r="X41" s="173">
        <v>214</v>
      </c>
      <c r="Y41" s="173">
        <v>0</v>
      </c>
      <c r="Z41" s="10">
        <f t="shared" si="21"/>
        <v>1827</v>
      </c>
      <c r="AA41" s="175"/>
      <c r="AB41" s="175"/>
      <c r="AC41" s="175"/>
      <c r="AD41" s="175"/>
      <c r="AE41" s="174"/>
      <c r="AF41" s="174"/>
      <c r="AG41" s="174"/>
      <c r="AH41" s="174"/>
    </row>
    <row r="42" spans="1:34" x14ac:dyDescent="0.3">
      <c r="A42" s="9" t="s">
        <v>730</v>
      </c>
      <c r="B42" s="17">
        <v>27</v>
      </c>
      <c r="C42" s="17" t="s">
        <v>29</v>
      </c>
      <c r="D42" s="10">
        <v>9</v>
      </c>
      <c r="E42" s="58"/>
      <c r="F42" s="11">
        <f>SUM(N42:R42)+T42+V42+X42+AA42+AC42+AE42+AG42</f>
        <v>1219</v>
      </c>
      <c r="G42" s="10">
        <f>COUNT(N42,O42,P42,Q42,R42,#REF!,T42,V42,X42,AA42,AC42,AE42,AG42)</f>
        <v>8</v>
      </c>
      <c r="H42" s="15">
        <f t="shared" si="15"/>
        <v>152.375</v>
      </c>
      <c r="I42" s="159">
        <f t="shared" si="16"/>
        <v>1</v>
      </c>
      <c r="J42" s="159">
        <f t="shared" si="17"/>
        <v>2</v>
      </c>
      <c r="K42" s="52">
        <f t="shared" si="18"/>
        <v>179</v>
      </c>
      <c r="L42" s="173">
        <f t="shared" si="19"/>
        <v>485</v>
      </c>
      <c r="M42" s="520">
        <v>60</v>
      </c>
      <c r="N42" s="173">
        <v>148</v>
      </c>
      <c r="O42" s="173">
        <v>179</v>
      </c>
      <c r="P42" s="173">
        <v>158</v>
      </c>
      <c r="Q42" s="173">
        <v>148</v>
      </c>
      <c r="R42" s="173">
        <v>136</v>
      </c>
      <c r="S42" s="10">
        <f t="shared" si="20"/>
        <v>1069</v>
      </c>
      <c r="T42" s="173">
        <v>158</v>
      </c>
      <c r="U42" s="173">
        <v>0</v>
      </c>
      <c r="V42" s="173">
        <v>157</v>
      </c>
      <c r="W42" s="173">
        <v>30</v>
      </c>
      <c r="X42" s="173">
        <v>135</v>
      </c>
      <c r="Y42" s="173">
        <v>0</v>
      </c>
      <c r="Z42" s="10">
        <f t="shared" si="21"/>
        <v>1729</v>
      </c>
      <c r="AA42" s="174"/>
      <c r="AB42" s="174"/>
      <c r="AC42" s="174"/>
      <c r="AD42" s="174"/>
      <c r="AE42" s="174"/>
      <c r="AF42" s="174"/>
      <c r="AG42" s="174"/>
      <c r="AH42" s="174"/>
    </row>
    <row r="43" spans="1:34" x14ac:dyDescent="0.3">
      <c r="A43" s="9" t="s">
        <v>102</v>
      </c>
      <c r="B43" s="9">
        <v>27</v>
      </c>
      <c r="C43" s="17" t="s">
        <v>29</v>
      </c>
      <c r="D43" s="10">
        <v>10</v>
      </c>
      <c r="E43" s="18"/>
      <c r="F43" s="11">
        <f>SUM(N43:R43)+T43+V43+X43+AA43+AC43+AE43+AG43</f>
        <v>1522</v>
      </c>
      <c r="G43" s="10">
        <f>COUNT(N43,O43,P43,Q43,R43,#REF!,T43,V43,X43,AA43,AC43,AE43,AG43)</f>
        <v>8</v>
      </c>
      <c r="H43" s="15">
        <f t="shared" si="15"/>
        <v>190.25</v>
      </c>
      <c r="I43" s="159">
        <f t="shared" si="16"/>
        <v>1</v>
      </c>
      <c r="J43" s="159">
        <f t="shared" si="17"/>
        <v>2</v>
      </c>
      <c r="K43" s="52">
        <f t="shared" si="18"/>
        <v>213</v>
      </c>
      <c r="L43" s="173">
        <f t="shared" si="19"/>
        <v>596</v>
      </c>
      <c r="M43" s="520">
        <v>17</v>
      </c>
      <c r="N43" s="173">
        <v>210</v>
      </c>
      <c r="O43" s="173">
        <v>207</v>
      </c>
      <c r="P43" s="173">
        <v>179</v>
      </c>
      <c r="Q43" s="173">
        <v>213</v>
      </c>
      <c r="R43" s="173">
        <v>180</v>
      </c>
      <c r="S43" s="10">
        <f t="shared" si="20"/>
        <v>1074</v>
      </c>
      <c r="T43" s="173">
        <v>178</v>
      </c>
      <c r="U43" s="173">
        <v>0</v>
      </c>
      <c r="V43" s="173">
        <v>176</v>
      </c>
      <c r="W43" s="173">
        <v>0</v>
      </c>
      <c r="X43" s="173">
        <v>179</v>
      </c>
      <c r="Y43" s="173">
        <v>30</v>
      </c>
      <c r="Z43" s="10">
        <f t="shared" si="21"/>
        <v>1688</v>
      </c>
      <c r="AA43" s="174"/>
      <c r="AB43" s="174"/>
      <c r="AC43" s="174"/>
      <c r="AD43" s="174"/>
      <c r="AE43" s="174"/>
      <c r="AF43" s="174"/>
      <c r="AG43" s="174"/>
      <c r="AH43" s="174"/>
    </row>
    <row r="44" spans="1:34" x14ac:dyDescent="0.3">
      <c r="A44" s="9" t="s">
        <v>748</v>
      </c>
      <c r="B44" s="17">
        <v>27</v>
      </c>
      <c r="C44" s="17" t="s">
        <v>29</v>
      </c>
      <c r="D44" s="10">
        <v>11</v>
      </c>
      <c r="F44" s="11">
        <f t="shared" ref="F44:F54" si="22">SUM(N44:R44)+T44+V44+X44+AA44+AC44+AE44+AG44</f>
        <v>1255</v>
      </c>
      <c r="G44" s="10">
        <f>COUNT(N44,O44,P44,Q44,R44,#REF!,T44,V44,X44,AA44,AC44,AE44,AG44)</f>
        <v>8</v>
      </c>
      <c r="H44" s="15">
        <f t="shared" si="15"/>
        <v>156.875</v>
      </c>
      <c r="I44" s="457">
        <f t="shared" ref="I44:I49" si="23">(SUM(U44+W44+Y44)/30)+(COUNTIFS(AB44,"W"))+(COUNTIFS(AD44,"W"))+(COUNTIFS(AF44,"W"))+(COUNTIFS(AH44,"W"))</f>
        <v>0</v>
      </c>
      <c r="J44" s="457">
        <f t="shared" ref="J44:J49" si="24">(3-(SUM(U44+W44+Y44)/30))+(COUNTIFS(AB44,"L")+(COUNTIFS(AD44,"L"))+(COUNTIFS(AF44,"L"))+(COUNTIFS(AH44,"L")))</f>
        <v>3</v>
      </c>
      <c r="K44" s="52">
        <f t="shared" si="18"/>
        <v>182</v>
      </c>
      <c r="L44" s="173">
        <f t="shared" ref="L44:L54" si="25">MAX((SUM(N44:P44)), (SUM(Q44:R44)), (SUM(T44,V44,X44)))</f>
        <v>471</v>
      </c>
      <c r="M44" s="520">
        <v>54</v>
      </c>
      <c r="N44" s="53">
        <v>144</v>
      </c>
      <c r="O44" s="53">
        <v>178</v>
      </c>
      <c r="P44" s="53">
        <v>149</v>
      </c>
      <c r="Q44" s="53">
        <v>182</v>
      </c>
      <c r="R44" s="53">
        <v>155</v>
      </c>
      <c r="S44" s="10">
        <f t="shared" ref="S44:S54" si="26">SUM(N44:R44)+(M44*5)</f>
        <v>1078</v>
      </c>
      <c r="T44" s="516">
        <v>142</v>
      </c>
      <c r="U44" s="516">
        <v>0</v>
      </c>
      <c r="V44" s="516">
        <v>178</v>
      </c>
      <c r="W44" s="516">
        <v>0</v>
      </c>
      <c r="X44" s="516">
        <v>127</v>
      </c>
      <c r="Y44" s="516">
        <v>0</v>
      </c>
      <c r="Z44" s="434">
        <f t="shared" ref="Z44:Z49" si="27">SUM(S44:Y44)+(M44*3)</f>
        <v>1687</v>
      </c>
    </row>
    <row r="45" spans="1:34" x14ac:dyDescent="0.3">
      <c r="A45" s="9" t="s">
        <v>119</v>
      </c>
      <c r="B45" s="9">
        <v>27</v>
      </c>
      <c r="C45" s="17" t="s">
        <v>29</v>
      </c>
      <c r="D45" s="10">
        <v>12</v>
      </c>
      <c r="F45" s="11">
        <f t="shared" si="22"/>
        <v>1559</v>
      </c>
      <c r="G45" s="10">
        <f>COUNT(N45,O45,P45,Q45,R45,#REF!,T45,V45,X45,AA45,AC45,AE45,AG45)</f>
        <v>8</v>
      </c>
      <c r="H45" s="15">
        <f t="shared" si="15"/>
        <v>194.875</v>
      </c>
      <c r="I45" s="457">
        <f t="shared" si="23"/>
        <v>2</v>
      </c>
      <c r="J45" s="457">
        <f t="shared" si="24"/>
        <v>1</v>
      </c>
      <c r="K45" s="52">
        <f t="shared" si="18"/>
        <v>219</v>
      </c>
      <c r="L45" s="173">
        <f t="shared" si="25"/>
        <v>567</v>
      </c>
      <c r="M45" s="520">
        <v>7</v>
      </c>
      <c r="N45" s="53">
        <v>182</v>
      </c>
      <c r="O45" s="53">
        <v>197</v>
      </c>
      <c r="P45" s="53">
        <v>188</v>
      </c>
      <c r="Q45" s="53">
        <v>211</v>
      </c>
      <c r="R45" s="53">
        <v>219</v>
      </c>
      <c r="S45" s="10">
        <f t="shared" si="26"/>
        <v>1032</v>
      </c>
      <c r="T45" s="516">
        <v>203</v>
      </c>
      <c r="U45" s="516">
        <v>30</v>
      </c>
      <c r="V45" s="516">
        <v>169</v>
      </c>
      <c r="W45" s="516">
        <v>0</v>
      </c>
      <c r="X45" s="516">
        <v>190</v>
      </c>
      <c r="Y45" s="516">
        <v>30</v>
      </c>
      <c r="Z45" s="434">
        <f t="shared" si="27"/>
        <v>1675</v>
      </c>
    </row>
    <row r="46" spans="1:34" x14ac:dyDescent="0.3">
      <c r="A46" s="9" t="s">
        <v>868</v>
      </c>
      <c r="B46" s="17">
        <v>27</v>
      </c>
      <c r="C46" s="17" t="s">
        <v>29</v>
      </c>
      <c r="D46" s="10">
        <v>13</v>
      </c>
      <c r="F46" s="11">
        <f t="shared" si="22"/>
        <v>1271</v>
      </c>
      <c r="G46" s="10">
        <f>COUNT(N46,O46,P46,Q46,R46,#REF!,T46,V46,X46,AA46,AC46,AE46,AG46)</f>
        <v>8</v>
      </c>
      <c r="H46" s="15">
        <f t="shared" si="15"/>
        <v>158.875</v>
      </c>
      <c r="I46" s="457">
        <f t="shared" si="23"/>
        <v>1</v>
      </c>
      <c r="J46" s="457">
        <f t="shared" si="24"/>
        <v>2</v>
      </c>
      <c r="K46" s="52">
        <f t="shared" si="18"/>
        <v>180</v>
      </c>
      <c r="L46" s="173">
        <f t="shared" si="25"/>
        <v>498</v>
      </c>
      <c r="M46" s="520">
        <v>45</v>
      </c>
      <c r="N46" s="53">
        <v>172</v>
      </c>
      <c r="O46" s="53">
        <v>168</v>
      </c>
      <c r="P46" s="53">
        <v>158</v>
      </c>
      <c r="Q46" s="53">
        <v>163</v>
      </c>
      <c r="R46" s="53">
        <v>180</v>
      </c>
      <c r="S46" s="10">
        <f t="shared" si="26"/>
        <v>1066</v>
      </c>
      <c r="T46" s="516">
        <v>132</v>
      </c>
      <c r="U46" s="516">
        <v>0</v>
      </c>
      <c r="V46" s="516">
        <v>125</v>
      </c>
      <c r="W46" s="516">
        <v>0</v>
      </c>
      <c r="X46" s="516">
        <v>173</v>
      </c>
      <c r="Y46" s="516">
        <v>30</v>
      </c>
      <c r="Z46" s="434">
        <f t="shared" si="27"/>
        <v>1661</v>
      </c>
    </row>
    <row r="47" spans="1:34" x14ac:dyDescent="0.3">
      <c r="A47" s="9" t="s">
        <v>819</v>
      </c>
      <c r="B47" s="9">
        <v>27</v>
      </c>
      <c r="C47" s="17" t="s">
        <v>29</v>
      </c>
      <c r="D47" s="10">
        <v>14</v>
      </c>
      <c r="F47" s="11">
        <f t="shared" si="22"/>
        <v>1625</v>
      </c>
      <c r="G47" s="10">
        <f>COUNT(N47,O47,P47,Q47,R47,#REF!,T47,V47,X47,AA47,AC47,AE47,AG47)</f>
        <v>8</v>
      </c>
      <c r="H47" s="15">
        <f t="shared" si="15"/>
        <v>203.125</v>
      </c>
      <c r="I47" s="457">
        <f t="shared" si="23"/>
        <v>0</v>
      </c>
      <c r="J47" s="457">
        <f t="shared" si="24"/>
        <v>3</v>
      </c>
      <c r="K47" s="52">
        <f t="shared" si="18"/>
        <v>236</v>
      </c>
      <c r="L47" s="173">
        <f t="shared" si="25"/>
        <v>639</v>
      </c>
      <c r="M47" s="520">
        <v>4</v>
      </c>
      <c r="N47" s="53">
        <v>236</v>
      </c>
      <c r="O47" s="53">
        <v>199</v>
      </c>
      <c r="P47" s="53">
        <v>204</v>
      </c>
      <c r="Q47" s="53">
        <v>182</v>
      </c>
      <c r="R47" s="53">
        <v>236</v>
      </c>
      <c r="S47" s="10">
        <f t="shared" si="26"/>
        <v>1077</v>
      </c>
      <c r="T47" s="516">
        <v>222</v>
      </c>
      <c r="U47" s="516">
        <v>0</v>
      </c>
      <c r="V47" s="516">
        <v>158</v>
      </c>
      <c r="W47" s="516">
        <v>0</v>
      </c>
      <c r="X47" s="516">
        <v>188</v>
      </c>
      <c r="Y47" s="516">
        <v>0</v>
      </c>
      <c r="Z47" s="434">
        <f t="shared" si="27"/>
        <v>1657</v>
      </c>
    </row>
    <row r="48" spans="1:34" x14ac:dyDescent="0.3">
      <c r="A48" s="9" t="s">
        <v>864</v>
      </c>
      <c r="B48" s="17">
        <v>27</v>
      </c>
      <c r="C48" s="17" t="s">
        <v>29</v>
      </c>
      <c r="D48" s="10">
        <v>15</v>
      </c>
      <c r="F48" s="11">
        <f t="shared" si="22"/>
        <v>1000</v>
      </c>
      <c r="G48" s="10">
        <f>COUNT(N48,O48,P48,Q48,R48,#REF!,T48,V48,X48,AA48,AC48,AE48,AG48)</f>
        <v>8</v>
      </c>
      <c r="H48" s="15">
        <f t="shared" si="15"/>
        <v>125</v>
      </c>
      <c r="I48" s="457">
        <f t="shared" si="23"/>
        <v>0</v>
      </c>
      <c r="J48" s="457">
        <f t="shared" si="24"/>
        <v>3</v>
      </c>
      <c r="K48" s="52">
        <f t="shared" si="18"/>
        <v>150</v>
      </c>
      <c r="L48" s="173">
        <f t="shared" si="25"/>
        <v>376</v>
      </c>
      <c r="M48" s="520">
        <v>77</v>
      </c>
      <c r="N48" s="53">
        <v>130</v>
      </c>
      <c r="O48" s="53">
        <v>123</v>
      </c>
      <c r="P48" s="53">
        <v>123</v>
      </c>
      <c r="Q48" s="53">
        <v>150</v>
      </c>
      <c r="R48" s="53">
        <v>121</v>
      </c>
      <c r="S48" s="10">
        <f t="shared" si="26"/>
        <v>1032</v>
      </c>
      <c r="T48" s="516">
        <v>118</v>
      </c>
      <c r="U48" s="516">
        <v>0</v>
      </c>
      <c r="V48" s="516">
        <v>131</v>
      </c>
      <c r="W48" s="516">
        <v>0</v>
      </c>
      <c r="X48" s="516">
        <v>104</v>
      </c>
      <c r="Y48" s="516">
        <v>0</v>
      </c>
      <c r="Z48" s="434">
        <f t="shared" si="27"/>
        <v>1616</v>
      </c>
    </row>
    <row r="49" spans="1:26" x14ac:dyDescent="0.3">
      <c r="A49" s="9" t="s">
        <v>283</v>
      </c>
      <c r="B49" s="9">
        <v>27</v>
      </c>
      <c r="C49" s="17" t="s">
        <v>29</v>
      </c>
      <c r="D49" s="10">
        <v>16</v>
      </c>
      <c r="F49" s="11">
        <f t="shared" si="22"/>
        <v>1510</v>
      </c>
      <c r="G49" s="10">
        <f>COUNT(N49,O49,P49,Q49,R49,#REF!,T49,V49,X49,AA49,AC49,AE49,AG49)</f>
        <v>8</v>
      </c>
      <c r="H49" s="15">
        <f t="shared" si="15"/>
        <v>188.75</v>
      </c>
      <c r="I49" s="457">
        <f t="shared" si="23"/>
        <v>1</v>
      </c>
      <c r="J49" s="457">
        <f t="shared" si="24"/>
        <v>2</v>
      </c>
      <c r="K49" s="52">
        <f t="shared" si="18"/>
        <v>235</v>
      </c>
      <c r="L49" s="173">
        <f t="shared" si="25"/>
        <v>632</v>
      </c>
      <c r="M49" s="520">
        <v>7</v>
      </c>
      <c r="N49" s="53">
        <v>203</v>
      </c>
      <c r="O49" s="53">
        <v>235</v>
      </c>
      <c r="P49" s="53">
        <v>194</v>
      </c>
      <c r="Q49" s="53">
        <v>200</v>
      </c>
      <c r="R49" s="53">
        <v>176</v>
      </c>
      <c r="S49" s="10">
        <f t="shared" si="26"/>
        <v>1043</v>
      </c>
      <c r="T49" s="516">
        <v>148</v>
      </c>
      <c r="U49" s="516">
        <v>0</v>
      </c>
      <c r="V49" s="516">
        <v>183</v>
      </c>
      <c r="W49" s="516">
        <v>30</v>
      </c>
      <c r="X49" s="516">
        <v>171</v>
      </c>
      <c r="Y49" s="516">
        <v>0</v>
      </c>
      <c r="Z49" s="434">
        <f t="shared" si="27"/>
        <v>1596</v>
      </c>
    </row>
    <row r="50" spans="1:26" x14ac:dyDescent="0.3">
      <c r="A50" s="9" t="s">
        <v>872</v>
      </c>
      <c r="B50" s="17">
        <v>27</v>
      </c>
      <c r="C50" s="17" t="s">
        <v>29</v>
      </c>
      <c r="D50" s="10">
        <v>17</v>
      </c>
      <c r="F50" s="11">
        <f t="shared" si="22"/>
        <v>723</v>
      </c>
      <c r="G50" s="10">
        <f>COUNT(N50,O50,P50,Q50,R50,#REF!,T50,V50,X50,AA50,AC50,AE50,AG50)</f>
        <v>5</v>
      </c>
      <c r="H50" s="15">
        <f t="shared" si="15"/>
        <v>144.6</v>
      </c>
      <c r="I50" s="159"/>
      <c r="J50" s="159"/>
      <c r="K50" s="52">
        <f t="shared" si="18"/>
        <v>167</v>
      </c>
      <c r="L50" s="173">
        <f t="shared" si="25"/>
        <v>422</v>
      </c>
      <c r="M50" s="520">
        <v>61</v>
      </c>
      <c r="N50" s="53">
        <v>126</v>
      </c>
      <c r="O50" s="53">
        <v>129</v>
      </c>
      <c r="P50" s="53">
        <v>167</v>
      </c>
      <c r="Q50" s="53">
        <v>164</v>
      </c>
      <c r="R50" s="53">
        <v>137</v>
      </c>
      <c r="S50" s="10">
        <f t="shared" si="26"/>
        <v>1028</v>
      </c>
      <c r="Z50" s="56"/>
    </row>
    <row r="51" spans="1:26" x14ac:dyDescent="0.3">
      <c r="A51" s="9" t="s">
        <v>537</v>
      </c>
      <c r="B51" s="9">
        <v>27</v>
      </c>
      <c r="C51" s="17" t="s">
        <v>29</v>
      </c>
      <c r="D51" s="10">
        <v>18</v>
      </c>
      <c r="F51" s="11">
        <f t="shared" si="22"/>
        <v>890</v>
      </c>
      <c r="G51" s="10">
        <f>COUNT(N51,O51,P51,Q51,R51,#REF!,T51,V51,X51,AA51,AC51,AE51,AG51)</f>
        <v>5</v>
      </c>
      <c r="H51" s="15">
        <f t="shared" si="15"/>
        <v>178</v>
      </c>
      <c r="I51" s="159"/>
      <c r="J51" s="159"/>
      <c r="K51" s="52">
        <f t="shared" si="18"/>
        <v>227</v>
      </c>
      <c r="L51" s="173">
        <f t="shared" si="25"/>
        <v>485</v>
      </c>
      <c r="M51" s="520">
        <v>27</v>
      </c>
      <c r="N51" s="53">
        <v>166</v>
      </c>
      <c r="O51" s="53">
        <v>164</v>
      </c>
      <c r="P51" s="53">
        <v>155</v>
      </c>
      <c r="Q51" s="53">
        <v>227</v>
      </c>
      <c r="R51" s="53">
        <v>178</v>
      </c>
      <c r="S51" s="10">
        <f t="shared" si="26"/>
        <v>1025</v>
      </c>
      <c r="Z51" s="56"/>
    </row>
    <row r="52" spans="1:26" x14ac:dyDescent="0.3">
      <c r="A52" s="9" t="s">
        <v>112</v>
      </c>
      <c r="B52" s="17">
        <v>27</v>
      </c>
      <c r="C52" s="17" t="s">
        <v>29</v>
      </c>
      <c r="D52" s="10">
        <v>19</v>
      </c>
      <c r="F52" s="11">
        <f t="shared" si="22"/>
        <v>1024</v>
      </c>
      <c r="G52" s="10">
        <f>COUNT(N52,O52,P52,Q52,R52,#REF!,T52,V52,X52,AA52,AC52,AE52,AG52)</f>
        <v>5</v>
      </c>
      <c r="H52" s="15">
        <f t="shared" si="15"/>
        <v>204.8</v>
      </c>
      <c r="I52" s="159"/>
      <c r="J52" s="159"/>
      <c r="K52" s="52">
        <f t="shared" si="18"/>
        <v>244</v>
      </c>
      <c r="L52" s="173">
        <f t="shared" si="25"/>
        <v>655</v>
      </c>
      <c r="M52" s="520">
        <v>0</v>
      </c>
      <c r="N52" s="53">
        <v>202</v>
      </c>
      <c r="O52" s="53">
        <v>244</v>
      </c>
      <c r="P52" s="53">
        <v>209</v>
      </c>
      <c r="Q52" s="53">
        <v>181</v>
      </c>
      <c r="R52" s="53">
        <v>188</v>
      </c>
      <c r="S52" s="10">
        <f t="shared" si="26"/>
        <v>1024</v>
      </c>
      <c r="Z52" s="56"/>
    </row>
    <row r="53" spans="1:26" x14ac:dyDescent="0.3">
      <c r="A53" s="9" t="s">
        <v>155</v>
      </c>
      <c r="B53" s="9">
        <v>27</v>
      </c>
      <c r="C53" s="17" t="s">
        <v>29</v>
      </c>
      <c r="D53" s="10">
        <v>20</v>
      </c>
      <c r="F53" s="11">
        <f t="shared" si="22"/>
        <v>866</v>
      </c>
      <c r="G53" s="10">
        <f>COUNT(N53,O53,P53,Q53,R53,#REF!,T53,V53,X53,AA53,AC53,AE53,AG53)</f>
        <v>5</v>
      </c>
      <c r="H53" s="15">
        <f t="shared" si="15"/>
        <v>173.2</v>
      </c>
      <c r="I53" s="159"/>
      <c r="J53" s="159"/>
      <c r="K53" s="52">
        <f t="shared" si="18"/>
        <v>205</v>
      </c>
      <c r="L53" s="173">
        <f t="shared" si="25"/>
        <v>523</v>
      </c>
      <c r="M53" s="520">
        <v>30</v>
      </c>
      <c r="N53" s="53">
        <v>180</v>
      </c>
      <c r="O53" s="53">
        <v>181</v>
      </c>
      <c r="P53" s="53">
        <v>162</v>
      </c>
      <c r="Q53" s="53">
        <v>205</v>
      </c>
      <c r="R53" s="53">
        <v>138</v>
      </c>
      <c r="S53" s="10">
        <f t="shared" si="26"/>
        <v>1016</v>
      </c>
      <c r="Z53" s="56"/>
    </row>
    <row r="54" spans="1:26" x14ac:dyDescent="0.3">
      <c r="A54" s="9" t="s">
        <v>795</v>
      </c>
      <c r="B54" s="17">
        <v>27</v>
      </c>
      <c r="C54" s="17" t="s">
        <v>29</v>
      </c>
      <c r="D54" s="10">
        <v>21</v>
      </c>
      <c r="F54" s="11">
        <f t="shared" si="22"/>
        <v>790</v>
      </c>
      <c r="G54" s="10">
        <f>COUNT(N54,O54,P54,Q54,R54,#REF!,T54,V54,X54,AA54,AC54,AE54,AG54)</f>
        <v>5</v>
      </c>
      <c r="H54" s="15">
        <f t="shared" si="15"/>
        <v>158</v>
      </c>
      <c r="I54" s="159"/>
      <c r="J54" s="159"/>
      <c r="K54" s="52">
        <f t="shared" si="18"/>
        <v>176</v>
      </c>
      <c r="L54" s="173">
        <f t="shared" si="25"/>
        <v>448</v>
      </c>
      <c r="M54" s="520">
        <v>45</v>
      </c>
      <c r="N54" s="53">
        <v>151</v>
      </c>
      <c r="O54" s="53">
        <v>128</v>
      </c>
      <c r="P54" s="53">
        <v>169</v>
      </c>
      <c r="Q54" s="53">
        <v>166</v>
      </c>
      <c r="R54" s="53">
        <v>176</v>
      </c>
      <c r="S54" s="10">
        <f t="shared" si="26"/>
        <v>1015</v>
      </c>
      <c r="Z54" s="56"/>
    </row>
    <row r="55" spans="1:26" x14ac:dyDescent="0.3">
      <c r="A55" s="502" t="s">
        <v>167</v>
      </c>
      <c r="B55" s="502">
        <v>27</v>
      </c>
      <c r="C55" s="17" t="s">
        <v>29</v>
      </c>
      <c r="D55" s="434">
        <v>22</v>
      </c>
      <c r="E55" s="500"/>
      <c r="F55" s="503">
        <f t="shared" ref="F55:F67" si="28">SUM(N55:R55)+T55+V55+X55+AA55+AC55+AE55+AG55</f>
        <v>742</v>
      </c>
      <c r="G55" s="434">
        <f>COUNT(N55,O55,P55,Q55,R55,#REF!,T55,V55,X55,AA55,AC55,AE55,AG55)</f>
        <v>5</v>
      </c>
      <c r="H55" s="504">
        <f t="shared" ref="H55:H67" si="29">F55/G55</f>
        <v>148.4</v>
      </c>
      <c r="I55" s="457"/>
      <c r="J55" s="457"/>
      <c r="K55" s="439">
        <f t="shared" ref="K55:K67" si="30">MAX(N55:R55,T55:Y55,AA55:AG55)</f>
        <v>194</v>
      </c>
      <c r="L55" s="516">
        <f t="shared" ref="L55:L67" si="31">MAX((SUM(N55:P55)), (SUM(Q55:R55)), (SUM(T55,V55,X55)))</f>
        <v>416</v>
      </c>
      <c r="M55" s="520">
        <v>54</v>
      </c>
      <c r="N55" s="53">
        <v>127</v>
      </c>
      <c r="O55" s="53">
        <v>140</v>
      </c>
      <c r="P55" s="53">
        <v>149</v>
      </c>
      <c r="Q55" s="53">
        <v>132</v>
      </c>
      <c r="R55" s="53">
        <v>194</v>
      </c>
      <c r="S55" s="434">
        <f t="shared" ref="S55:S67" si="32">SUM(N55:R55)+(M55*5)</f>
        <v>1012</v>
      </c>
    </row>
    <row r="56" spans="1:26" x14ac:dyDescent="0.3">
      <c r="A56" s="502" t="s">
        <v>171</v>
      </c>
      <c r="B56" s="17">
        <v>27</v>
      </c>
      <c r="C56" s="17" t="s">
        <v>29</v>
      </c>
      <c r="D56" s="434">
        <v>23</v>
      </c>
      <c r="E56" s="500"/>
      <c r="F56" s="503">
        <f t="shared" si="28"/>
        <v>784</v>
      </c>
      <c r="G56" s="434">
        <f>COUNT(N56,O56,P56,Q56,R56,#REF!,T56,V56,X56,AA56,AC56,AE56,AG56)</f>
        <v>5</v>
      </c>
      <c r="H56" s="504">
        <f t="shared" si="29"/>
        <v>156.80000000000001</v>
      </c>
      <c r="I56" s="457"/>
      <c r="J56" s="457"/>
      <c r="K56" s="439">
        <f t="shared" si="30"/>
        <v>170</v>
      </c>
      <c r="L56" s="516">
        <f t="shared" si="31"/>
        <v>503</v>
      </c>
      <c r="M56" s="520">
        <v>45</v>
      </c>
      <c r="N56" s="53">
        <v>166</v>
      </c>
      <c r="O56" s="53">
        <v>170</v>
      </c>
      <c r="P56" s="53">
        <v>167</v>
      </c>
      <c r="Q56" s="53">
        <v>151</v>
      </c>
      <c r="R56" s="53">
        <v>130</v>
      </c>
      <c r="S56" s="434">
        <f t="shared" si="32"/>
        <v>1009</v>
      </c>
    </row>
    <row r="57" spans="1:26" x14ac:dyDescent="0.3">
      <c r="A57" s="502" t="s">
        <v>456</v>
      </c>
      <c r="B57" s="502">
        <v>27</v>
      </c>
      <c r="C57" s="17" t="s">
        <v>29</v>
      </c>
      <c r="D57" s="434">
        <v>24</v>
      </c>
      <c r="E57" s="500"/>
      <c r="F57" s="503">
        <f t="shared" si="28"/>
        <v>992</v>
      </c>
      <c r="G57" s="434">
        <f>COUNT(N57,O57,P57,Q57,R57,#REF!,T57,V57,X57,AA57,AC57,AE57,AG57)</f>
        <v>5</v>
      </c>
      <c r="H57" s="504">
        <f t="shared" si="29"/>
        <v>198.4</v>
      </c>
      <c r="I57" s="457"/>
      <c r="J57" s="457"/>
      <c r="K57" s="439">
        <f t="shared" si="30"/>
        <v>276</v>
      </c>
      <c r="L57" s="516">
        <f t="shared" si="31"/>
        <v>664</v>
      </c>
      <c r="M57" s="520">
        <v>3</v>
      </c>
      <c r="N57" s="53">
        <v>276</v>
      </c>
      <c r="O57" s="53">
        <v>194</v>
      </c>
      <c r="P57" s="53">
        <v>194</v>
      </c>
      <c r="Q57" s="53">
        <v>189</v>
      </c>
      <c r="R57" s="53">
        <v>139</v>
      </c>
      <c r="S57" s="434">
        <f t="shared" si="32"/>
        <v>1007</v>
      </c>
    </row>
    <row r="58" spans="1:26" x14ac:dyDescent="0.3">
      <c r="A58" s="502" t="s">
        <v>735</v>
      </c>
      <c r="B58" s="17">
        <v>27</v>
      </c>
      <c r="C58" s="17" t="s">
        <v>29</v>
      </c>
      <c r="D58" s="434">
        <v>25</v>
      </c>
      <c r="E58" s="500"/>
      <c r="F58" s="503">
        <f t="shared" si="28"/>
        <v>957</v>
      </c>
      <c r="G58" s="434">
        <f>COUNT(N58,O58,P58,Q58,R58,#REF!,T58,V58,X58,AA58,AC58,AE58,AG58)</f>
        <v>5</v>
      </c>
      <c r="H58" s="504">
        <f t="shared" si="29"/>
        <v>191.4</v>
      </c>
      <c r="I58" s="457"/>
      <c r="J58" s="457"/>
      <c r="K58" s="439">
        <f t="shared" si="30"/>
        <v>209</v>
      </c>
      <c r="L58" s="516">
        <f t="shared" si="31"/>
        <v>583</v>
      </c>
      <c r="M58" s="520">
        <v>10</v>
      </c>
      <c r="N58" s="53">
        <v>209</v>
      </c>
      <c r="O58" s="53">
        <v>185</v>
      </c>
      <c r="P58" s="53">
        <v>189</v>
      </c>
      <c r="Q58" s="53">
        <v>203</v>
      </c>
      <c r="R58" s="53">
        <v>171</v>
      </c>
      <c r="S58" s="434">
        <f t="shared" si="32"/>
        <v>1007</v>
      </c>
    </row>
    <row r="59" spans="1:26" x14ac:dyDescent="0.3">
      <c r="A59" s="502" t="s">
        <v>175</v>
      </c>
      <c r="B59" s="502">
        <v>27</v>
      </c>
      <c r="C59" s="17" t="s">
        <v>29</v>
      </c>
      <c r="D59" s="434">
        <v>26</v>
      </c>
      <c r="E59" s="500"/>
      <c r="F59" s="503">
        <f t="shared" si="28"/>
        <v>899</v>
      </c>
      <c r="G59" s="434">
        <f>COUNT(N59,O59,P59,Q59,R59,#REF!,T59,V59,X59,AA59,AC59,AE59,AG59)</f>
        <v>5</v>
      </c>
      <c r="H59" s="504">
        <f t="shared" si="29"/>
        <v>179.8</v>
      </c>
      <c r="I59" s="457"/>
      <c r="J59" s="457"/>
      <c r="K59" s="439">
        <f t="shared" si="30"/>
        <v>264</v>
      </c>
      <c r="L59" s="516">
        <f t="shared" si="31"/>
        <v>452</v>
      </c>
      <c r="M59" s="520">
        <v>21</v>
      </c>
      <c r="N59" s="53">
        <v>122</v>
      </c>
      <c r="O59" s="53">
        <v>178</v>
      </c>
      <c r="P59" s="53">
        <v>147</v>
      </c>
      <c r="Q59" s="53">
        <v>188</v>
      </c>
      <c r="R59" s="53">
        <v>264</v>
      </c>
      <c r="S59" s="434">
        <f t="shared" si="32"/>
        <v>1004</v>
      </c>
    </row>
    <row r="60" spans="1:26" x14ac:dyDescent="0.3">
      <c r="A60" s="502" t="s">
        <v>731</v>
      </c>
      <c r="B60" s="17">
        <v>27</v>
      </c>
      <c r="C60" s="17" t="s">
        <v>29</v>
      </c>
      <c r="D60" s="434">
        <v>27</v>
      </c>
      <c r="E60" s="500"/>
      <c r="F60" s="503">
        <f t="shared" si="28"/>
        <v>537</v>
      </c>
      <c r="G60" s="434">
        <f>COUNT(N60,O60,P60,Q60,R60,#REF!,T60,V60,X60,AA60,AC60,AE60,AG60)</f>
        <v>5</v>
      </c>
      <c r="H60" s="504">
        <f t="shared" si="29"/>
        <v>107.4</v>
      </c>
      <c r="I60" s="457"/>
      <c r="J60" s="457"/>
      <c r="K60" s="439">
        <f t="shared" si="30"/>
        <v>147</v>
      </c>
      <c r="L60" s="516">
        <f t="shared" si="31"/>
        <v>305</v>
      </c>
      <c r="M60" s="520">
        <v>93</v>
      </c>
      <c r="N60" s="53">
        <v>119</v>
      </c>
      <c r="O60" s="53">
        <v>83</v>
      </c>
      <c r="P60" s="53">
        <v>103</v>
      </c>
      <c r="Q60" s="53">
        <v>147</v>
      </c>
      <c r="R60" s="53">
        <v>85</v>
      </c>
      <c r="S60" s="434">
        <f t="shared" si="32"/>
        <v>1002</v>
      </c>
    </row>
    <row r="61" spans="1:26" x14ac:dyDescent="0.3">
      <c r="A61" s="502" t="s">
        <v>156</v>
      </c>
      <c r="B61" s="502">
        <v>27</v>
      </c>
      <c r="C61" s="17" t="s">
        <v>29</v>
      </c>
      <c r="D61" s="434">
        <v>28</v>
      </c>
      <c r="E61" s="500"/>
      <c r="F61" s="503">
        <f t="shared" si="28"/>
        <v>986</v>
      </c>
      <c r="G61" s="434">
        <f>COUNT(N61,O61,P61,Q61,R61,#REF!,T61,V61,X61,AA61,AC61,AE61,AG61)</f>
        <v>5</v>
      </c>
      <c r="H61" s="504">
        <f t="shared" si="29"/>
        <v>197.2</v>
      </c>
      <c r="I61" s="457"/>
      <c r="J61" s="457"/>
      <c r="K61" s="439">
        <f t="shared" si="30"/>
        <v>245</v>
      </c>
      <c r="L61" s="516">
        <f t="shared" si="31"/>
        <v>603</v>
      </c>
      <c r="M61" s="520">
        <v>3</v>
      </c>
      <c r="N61" s="53">
        <v>245</v>
      </c>
      <c r="O61" s="53">
        <v>191</v>
      </c>
      <c r="P61" s="53">
        <v>167</v>
      </c>
      <c r="Q61" s="53">
        <v>227</v>
      </c>
      <c r="R61" s="53">
        <v>156</v>
      </c>
      <c r="S61" s="434">
        <f t="shared" si="32"/>
        <v>1001</v>
      </c>
    </row>
    <row r="62" spans="1:26" x14ac:dyDescent="0.3">
      <c r="A62" s="502" t="s">
        <v>170</v>
      </c>
      <c r="B62" s="17">
        <v>27</v>
      </c>
      <c r="C62" s="17" t="s">
        <v>29</v>
      </c>
      <c r="D62" s="434">
        <v>29</v>
      </c>
      <c r="E62" s="500"/>
      <c r="F62" s="503">
        <f t="shared" si="28"/>
        <v>946</v>
      </c>
      <c r="G62" s="434">
        <f>COUNT(N62,O62,P62,Q62,R62,#REF!,T62,V62,X62,AA62,AC62,AE62,AG62)</f>
        <v>5</v>
      </c>
      <c r="H62" s="504">
        <f t="shared" si="29"/>
        <v>189.2</v>
      </c>
      <c r="I62" s="457"/>
      <c r="J62" s="457"/>
      <c r="K62" s="439">
        <f t="shared" si="30"/>
        <v>234</v>
      </c>
      <c r="L62" s="516">
        <f t="shared" si="31"/>
        <v>590</v>
      </c>
      <c r="M62" s="520">
        <v>9</v>
      </c>
      <c r="N62" s="53">
        <v>150</v>
      </c>
      <c r="O62" s="53">
        <v>206</v>
      </c>
      <c r="P62" s="53">
        <v>234</v>
      </c>
      <c r="Q62" s="53">
        <v>183</v>
      </c>
      <c r="R62" s="53">
        <v>173</v>
      </c>
      <c r="S62" s="434">
        <f t="shared" si="32"/>
        <v>991</v>
      </c>
    </row>
    <row r="63" spans="1:26" x14ac:dyDescent="0.3">
      <c r="A63" s="502" t="s">
        <v>873</v>
      </c>
      <c r="B63" s="502">
        <v>27</v>
      </c>
      <c r="C63" s="17" t="s">
        <v>29</v>
      </c>
      <c r="D63" s="434">
        <v>30</v>
      </c>
      <c r="E63" s="500"/>
      <c r="F63" s="503">
        <f t="shared" si="28"/>
        <v>876</v>
      </c>
      <c r="G63" s="434">
        <f>COUNT(N63,O63,P63,Q63,R63,#REF!,T63,V63,X63,AA63,AC63,AE63,AG63)</f>
        <v>5</v>
      </c>
      <c r="H63" s="504">
        <f t="shared" si="29"/>
        <v>175.2</v>
      </c>
      <c r="I63" s="457"/>
      <c r="J63" s="457"/>
      <c r="K63" s="439">
        <f t="shared" si="30"/>
        <v>192</v>
      </c>
      <c r="L63" s="516">
        <f t="shared" si="31"/>
        <v>544</v>
      </c>
      <c r="M63" s="520">
        <v>23</v>
      </c>
      <c r="N63" s="53">
        <v>174</v>
      </c>
      <c r="O63" s="53">
        <v>192</v>
      </c>
      <c r="P63" s="53">
        <v>178</v>
      </c>
      <c r="Q63" s="53">
        <v>156</v>
      </c>
      <c r="R63" s="53">
        <v>176</v>
      </c>
      <c r="S63" s="434">
        <f t="shared" si="32"/>
        <v>991</v>
      </c>
    </row>
    <row r="64" spans="1:26" x14ac:dyDescent="0.3">
      <c r="A64" s="502" t="s">
        <v>535</v>
      </c>
      <c r="B64" s="17">
        <v>27</v>
      </c>
      <c r="C64" s="17" t="s">
        <v>29</v>
      </c>
      <c r="D64" s="434">
        <v>31</v>
      </c>
      <c r="E64" s="500"/>
      <c r="F64" s="503">
        <f t="shared" si="28"/>
        <v>905</v>
      </c>
      <c r="G64" s="434">
        <f>COUNT(N64,O64,P64,Q64,R64,#REF!,T64,V64,X64,AA64,AC64,AE64,AG64)</f>
        <v>5</v>
      </c>
      <c r="H64" s="504">
        <f t="shared" si="29"/>
        <v>181</v>
      </c>
      <c r="I64" s="457"/>
      <c r="J64" s="457"/>
      <c r="K64" s="439">
        <f t="shared" si="30"/>
        <v>190</v>
      </c>
      <c r="L64" s="516">
        <f t="shared" si="31"/>
        <v>531</v>
      </c>
      <c r="M64" s="520">
        <v>14</v>
      </c>
      <c r="N64" s="53">
        <v>165</v>
      </c>
      <c r="O64" s="53">
        <v>177</v>
      </c>
      <c r="P64" s="53">
        <v>189</v>
      </c>
      <c r="Q64" s="53">
        <v>184</v>
      </c>
      <c r="R64" s="53">
        <v>190</v>
      </c>
      <c r="S64" s="434">
        <f t="shared" si="32"/>
        <v>975</v>
      </c>
    </row>
    <row r="65" spans="1:33" x14ac:dyDescent="0.3">
      <c r="A65" s="502" t="s">
        <v>534</v>
      </c>
      <c r="B65" s="502">
        <v>27</v>
      </c>
      <c r="C65" s="17" t="s">
        <v>29</v>
      </c>
      <c r="D65" s="434">
        <v>32</v>
      </c>
      <c r="E65" s="500"/>
      <c r="F65" s="503">
        <f t="shared" si="28"/>
        <v>786</v>
      </c>
      <c r="G65" s="434">
        <f>COUNT(N65,O65,P65,Q65,R65,#REF!,T65,V65,X65,AA65,AC65,AE65,AG65)</f>
        <v>5</v>
      </c>
      <c r="H65" s="504">
        <f t="shared" si="29"/>
        <v>157.19999999999999</v>
      </c>
      <c r="I65" s="457"/>
      <c r="J65" s="457"/>
      <c r="K65" s="439">
        <f t="shared" si="30"/>
        <v>189</v>
      </c>
      <c r="L65" s="516">
        <f t="shared" si="31"/>
        <v>447</v>
      </c>
      <c r="M65" s="520">
        <v>35</v>
      </c>
      <c r="N65" s="53">
        <v>135</v>
      </c>
      <c r="O65" s="53">
        <v>145</v>
      </c>
      <c r="P65" s="53">
        <v>167</v>
      </c>
      <c r="Q65" s="53">
        <v>150</v>
      </c>
      <c r="R65" s="53">
        <v>189</v>
      </c>
      <c r="S65" s="434">
        <f t="shared" si="32"/>
        <v>961</v>
      </c>
    </row>
    <row r="66" spans="1:33" x14ac:dyDescent="0.3">
      <c r="A66" s="502" t="s">
        <v>253</v>
      </c>
      <c r="B66" s="17">
        <v>27</v>
      </c>
      <c r="C66" s="17" t="s">
        <v>29</v>
      </c>
      <c r="D66" s="434">
        <v>33</v>
      </c>
      <c r="E66" s="500"/>
      <c r="F66" s="503">
        <f t="shared" si="28"/>
        <v>829</v>
      </c>
      <c r="G66" s="434">
        <f>COUNT(N66,O66,P66,Q66,R66,#REF!,T66,V66,X66,AA66,AC66,AE66,AG66)</f>
        <v>5</v>
      </c>
      <c r="H66" s="504">
        <f t="shared" si="29"/>
        <v>165.8</v>
      </c>
      <c r="I66" s="457"/>
      <c r="J66" s="457"/>
      <c r="K66" s="439">
        <f t="shared" si="30"/>
        <v>194</v>
      </c>
      <c r="L66" s="516">
        <f t="shared" si="31"/>
        <v>475</v>
      </c>
      <c r="M66" s="520">
        <v>21</v>
      </c>
      <c r="N66" s="53">
        <v>158</v>
      </c>
      <c r="O66" s="53">
        <v>139</v>
      </c>
      <c r="P66" s="53">
        <v>178</v>
      </c>
      <c r="Q66" s="53">
        <v>194</v>
      </c>
      <c r="R66" s="53">
        <v>160</v>
      </c>
      <c r="S66" s="434">
        <f t="shared" si="32"/>
        <v>934</v>
      </c>
    </row>
    <row r="67" spans="1:33" x14ac:dyDescent="0.3">
      <c r="A67" s="502" t="s">
        <v>396</v>
      </c>
      <c r="B67" s="502">
        <v>27</v>
      </c>
      <c r="C67" s="17" t="s">
        <v>29</v>
      </c>
      <c r="D67" s="434">
        <v>34</v>
      </c>
      <c r="E67" s="500"/>
      <c r="F67" s="503">
        <f t="shared" si="28"/>
        <v>822</v>
      </c>
      <c r="G67" s="434">
        <f>COUNT(N67,O67,P67,Q67,R67,#REF!,T67,V67,X67,AA67,AC67,AE67,AG67)</f>
        <v>5</v>
      </c>
      <c r="H67" s="504">
        <f t="shared" si="29"/>
        <v>164.4</v>
      </c>
      <c r="I67" s="457"/>
      <c r="J67" s="457"/>
      <c r="K67" s="439">
        <f t="shared" si="30"/>
        <v>209</v>
      </c>
      <c r="L67" s="516">
        <f t="shared" si="31"/>
        <v>552</v>
      </c>
      <c r="M67" s="520">
        <v>19</v>
      </c>
      <c r="N67" s="53">
        <v>142</v>
      </c>
      <c r="O67" s="53">
        <v>209</v>
      </c>
      <c r="P67" s="53">
        <v>201</v>
      </c>
      <c r="Q67" s="53">
        <v>140</v>
      </c>
      <c r="R67" s="53">
        <v>130</v>
      </c>
      <c r="S67" s="434">
        <f t="shared" si="32"/>
        <v>917</v>
      </c>
    </row>
    <row r="68" spans="1:33" x14ac:dyDescent="0.3">
      <c r="A68" s="502" t="s">
        <v>151</v>
      </c>
      <c r="B68" s="17">
        <v>27</v>
      </c>
      <c r="C68" s="17" t="s">
        <v>29</v>
      </c>
      <c r="D68" s="434">
        <v>35</v>
      </c>
      <c r="E68" s="500"/>
      <c r="F68" s="503">
        <f t="shared" ref="F68:F73" si="33">SUM(N68:R68)+T68+V68+X68+AA68+AC68+AE68+AG68</f>
        <v>686</v>
      </c>
      <c r="G68" s="434">
        <f>COUNT(N68,O68,P68,Q68,R68,#REF!,T68,V68,X68,AA68,AC68,AE68,AG68)</f>
        <v>5</v>
      </c>
      <c r="H68" s="504">
        <f t="shared" ref="H68:H74" si="34">F68/G68</f>
        <v>137.19999999999999</v>
      </c>
      <c r="I68" s="457"/>
      <c r="J68" s="457"/>
      <c r="K68" s="439">
        <f t="shared" ref="K68:K73" si="35">MAX(N68:R68,T68:Y68,AA68:AG68)</f>
        <v>160</v>
      </c>
      <c r="L68" s="516">
        <f t="shared" ref="L68:L73" si="36">MAX((SUM(N68:P68)), (SUM(Q68:R68)), (SUM(T68,V68,X68)))</f>
        <v>409</v>
      </c>
      <c r="M68" s="520">
        <v>45</v>
      </c>
      <c r="N68" s="53">
        <v>148</v>
      </c>
      <c r="O68" s="53">
        <v>126</v>
      </c>
      <c r="P68" s="53">
        <v>135</v>
      </c>
      <c r="Q68" s="53">
        <v>117</v>
      </c>
      <c r="R68" s="53">
        <v>160</v>
      </c>
      <c r="S68" s="434">
        <f t="shared" ref="S68:S73" si="37">SUM(N68:R68)+(M68*5)</f>
        <v>911</v>
      </c>
    </row>
    <row r="69" spans="1:33" x14ac:dyDescent="0.3">
      <c r="A69" s="502" t="s">
        <v>747</v>
      </c>
      <c r="B69" s="502">
        <v>27</v>
      </c>
      <c r="C69" s="17" t="s">
        <v>29</v>
      </c>
      <c r="D69" s="434">
        <v>36</v>
      </c>
      <c r="E69" s="500"/>
      <c r="F69" s="503">
        <f t="shared" si="33"/>
        <v>835</v>
      </c>
      <c r="G69" s="434">
        <f>COUNT(N69,O69,P69,Q69,R69,#REF!,T69,V69,X69,AA69,AC69,AE69,AG69)</f>
        <v>5</v>
      </c>
      <c r="H69" s="504">
        <f t="shared" si="34"/>
        <v>167</v>
      </c>
      <c r="I69" s="457"/>
      <c r="J69" s="457"/>
      <c r="K69" s="439">
        <f t="shared" si="35"/>
        <v>215</v>
      </c>
      <c r="L69" s="516">
        <f t="shared" si="36"/>
        <v>452</v>
      </c>
      <c r="M69" s="520">
        <v>15</v>
      </c>
      <c r="N69" s="53">
        <v>141</v>
      </c>
      <c r="O69" s="53">
        <v>159</v>
      </c>
      <c r="P69" s="53">
        <v>152</v>
      </c>
      <c r="Q69" s="53">
        <v>168</v>
      </c>
      <c r="R69" s="53">
        <v>215</v>
      </c>
      <c r="S69" s="434">
        <f t="shared" si="37"/>
        <v>910</v>
      </c>
    </row>
    <row r="70" spans="1:33" x14ac:dyDescent="0.3">
      <c r="A70" s="502" t="s">
        <v>553</v>
      </c>
      <c r="B70" s="17">
        <v>27</v>
      </c>
      <c r="C70" s="17" t="s">
        <v>29</v>
      </c>
      <c r="D70" s="434">
        <v>37</v>
      </c>
      <c r="E70" s="500"/>
      <c r="F70" s="503">
        <f t="shared" si="33"/>
        <v>790</v>
      </c>
      <c r="G70" s="434">
        <f>COUNT(N70,O70,P70,Q70,R70,#REF!,T70,V70,X70,AA70,AC70,AE70,AG70)</f>
        <v>5</v>
      </c>
      <c r="H70" s="504">
        <f t="shared" si="34"/>
        <v>158</v>
      </c>
      <c r="I70" s="457"/>
      <c r="J70" s="457"/>
      <c r="K70" s="439">
        <f t="shared" si="35"/>
        <v>180</v>
      </c>
      <c r="L70" s="516">
        <f t="shared" si="36"/>
        <v>461</v>
      </c>
      <c r="M70" s="520">
        <v>20</v>
      </c>
      <c r="N70" s="53">
        <v>140</v>
      </c>
      <c r="O70" s="53">
        <v>141</v>
      </c>
      <c r="P70" s="53">
        <v>180</v>
      </c>
      <c r="Q70" s="53">
        <v>169</v>
      </c>
      <c r="R70" s="53">
        <v>160</v>
      </c>
      <c r="S70" s="434">
        <f t="shared" si="37"/>
        <v>890</v>
      </c>
    </row>
    <row r="71" spans="1:33" x14ac:dyDescent="0.3">
      <c r="A71" s="502" t="s">
        <v>874</v>
      </c>
      <c r="B71" s="502">
        <v>27</v>
      </c>
      <c r="C71" s="17" t="s">
        <v>29</v>
      </c>
      <c r="D71" s="434">
        <v>38</v>
      </c>
      <c r="E71" s="500"/>
      <c r="F71" s="503">
        <f t="shared" si="33"/>
        <v>619</v>
      </c>
      <c r="G71" s="434">
        <f>COUNT(N71,O71,P71,Q71,R71,#REF!,T71,V71,X71,AA71,AC71,AE71,AG71)</f>
        <v>5</v>
      </c>
      <c r="H71" s="504">
        <f t="shared" si="34"/>
        <v>123.8</v>
      </c>
      <c r="I71" s="457"/>
      <c r="J71" s="457"/>
      <c r="K71" s="439">
        <f t="shared" si="35"/>
        <v>144</v>
      </c>
      <c r="L71" s="516">
        <f t="shared" si="36"/>
        <v>383</v>
      </c>
      <c r="M71" s="520">
        <v>51</v>
      </c>
      <c r="N71" s="53">
        <v>144</v>
      </c>
      <c r="O71" s="53">
        <v>138</v>
      </c>
      <c r="P71" s="53">
        <v>101</v>
      </c>
      <c r="Q71" s="53">
        <v>137</v>
      </c>
      <c r="R71" s="53">
        <v>99</v>
      </c>
      <c r="S71" s="434">
        <f t="shared" si="37"/>
        <v>874</v>
      </c>
    </row>
    <row r="72" spans="1:33" x14ac:dyDescent="0.3">
      <c r="A72" s="502" t="s">
        <v>687</v>
      </c>
      <c r="B72" s="17">
        <v>27</v>
      </c>
      <c r="C72" s="17" t="s">
        <v>29</v>
      </c>
      <c r="D72" s="434">
        <v>39</v>
      </c>
      <c r="E72" s="500"/>
      <c r="F72" s="503">
        <f t="shared" si="33"/>
        <v>773</v>
      </c>
      <c r="G72" s="434">
        <f>COUNT(N72,O72,P72,Q72,R72,#REF!,T72,V72,X72,AA72,AC72,AE72,AG72)</f>
        <v>5</v>
      </c>
      <c r="H72" s="504">
        <f t="shared" si="34"/>
        <v>154.6</v>
      </c>
      <c r="I72" s="457"/>
      <c r="J72" s="457"/>
      <c r="K72" s="439">
        <f t="shared" si="35"/>
        <v>198</v>
      </c>
      <c r="L72" s="516">
        <f t="shared" si="36"/>
        <v>512</v>
      </c>
      <c r="M72" s="520">
        <v>15</v>
      </c>
      <c r="N72" s="53">
        <v>198</v>
      </c>
      <c r="O72" s="53">
        <v>147</v>
      </c>
      <c r="P72" s="53">
        <v>167</v>
      </c>
      <c r="Q72" s="53">
        <v>125</v>
      </c>
      <c r="R72" s="53">
        <v>136</v>
      </c>
      <c r="S72" s="434">
        <f t="shared" si="37"/>
        <v>848</v>
      </c>
    </row>
    <row r="73" spans="1:33" x14ac:dyDescent="0.3">
      <c r="A73" s="502" t="s">
        <v>875</v>
      </c>
      <c r="B73" s="17">
        <v>27</v>
      </c>
      <c r="C73" s="17" t="s">
        <v>29</v>
      </c>
      <c r="D73" s="434">
        <v>40</v>
      </c>
      <c r="E73" s="500"/>
      <c r="F73" s="503">
        <f t="shared" si="33"/>
        <v>813</v>
      </c>
      <c r="G73" s="434">
        <f>COUNT(N73,O73,P73,Q73,R73,#REF!,T73,V73,X73,AA73,AC73,AE73,AG73)</f>
        <v>5</v>
      </c>
      <c r="H73" s="504">
        <f t="shared" si="34"/>
        <v>162.6</v>
      </c>
      <c r="I73" s="457"/>
      <c r="J73" s="457"/>
      <c r="K73" s="439">
        <f t="shared" si="35"/>
        <v>177</v>
      </c>
      <c r="L73" s="516">
        <f t="shared" si="36"/>
        <v>494</v>
      </c>
      <c r="M73" s="520">
        <v>6</v>
      </c>
      <c r="N73" s="53">
        <v>147</v>
      </c>
      <c r="O73" s="53">
        <v>177</v>
      </c>
      <c r="P73" s="53">
        <v>170</v>
      </c>
      <c r="Q73" s="53">
        <v>169</v>
      </c>
      <c r="R73" s="53">
        <v>150</v>
      </c>
      <c r="S73" s="434">
        <f t="shared" si="37"/>
        <v>843</v>
      </c>
    </row>
    <row r="74" spans="1:33" x14ac:dyDescent="0.3">
      <c r="F74" s="503">
        <f>SUM(F34:F73)</f>
        <v>44310</v>
      </c>
      <c r="G74" s="503">
        <f>SUM(G34:G73)</f>
        <v>256</v>
      </c>
      <c r="H74" s="504">
        <f t="shared" si="34"/>
        <v>173.0859375</v>
      </c>
      <c r="N74">
        <f>AVERAGE(N34:N73)</f>
        <v>172.42500000000001</v>
      </c>
      <c r="O74" s="500">
        <f t="shared" ref="O74:X74" si="38">AVERAGE(O34:O73)</f>
        <v>169</v>
      </c>
      <c r="P74" s="500">
        <f t="shared" si="38"/>
        <v>172.8</v>
      </c>
      <c r="Q74" s="500">
        <f t="shared" si="38"/>
        <v>173.35</v>
      </c>
      <c r="R74" s="500">
        <f t="shared" si="38"/>
        <v>171.25</v>
      </c>
      <c r="T74" s="500">
        <f t="shared" si="38"/>
        <v>175.125</v>
      </c>
      <c r="V74" s="500">
        <f t="shared" si="38"/>
        <v>175.5625</v>
      </c>
      <c r="X74" s="500">
        <f t="shared" si="38"/>
        <v>177</v>
      </c>
      <c r="AA74" s="500">
        <f>AVERAGE(AA34:AA73)</f>
        <v>167.5</v>
      </c>
      <c r="AC74" s="500">
        <f>AVERAGE(AC34:AC73)</f>
        <v>227</v>
      </c>
      <c r="AE74" s="500">
        <f>AVERAGE(AE34:AE73)</f>
        <v>192</v>
      </c>
      <c r="AG74" s="500">
        <f>AVERAGE(AG34:AG73)</f>
        <v>170.5</v>
      </c>
    </row>
  </sheetData>
  <sortState ref="A4:AB8">
    <sortCondition ref="D4:D8"/>
  </sortState>
  <mergeCells count="2">
    <mergeCell ref="A1:AH2"/>
    <mergeCell ref="A31:AH32"/>
  </mergeCells>
  <pageMargins left="0.7" right="0.7" top="0.75" bottom="0.75" header="0.3" footer="0.3"/>
  <pageSetup scale="46" orientation="landscape" r:id="rId1"/>
  <colBreaks count="1" manualBreakCount="1">
    <brk id="34" max="1048575" man="1"/>
  </colBreaks>
  <ignoredErrors>
    <ignoredError sqref="L4 L5:L28 K34:K54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AM65"/>
  <sheetViews>
    <sheetView topLeftCell="A47" zoomScaleNormal="100" workbookViewId="0">
      <selection activeCell="G66" sqref="G66"/>
    </sheetView>
  </sheetViews>
  <sheetFormatPr defaultRowHeight="14.4" x14ac:dyDescent="0.3"/>
  <cols>
    <col min="1" max="1" width="18.109375" bestFit="1" customWidth="1"/>
    <col min="2" max="2" width="3" hidden="1" customWidth="1"/>
    <col min="3" max="3" width="3.33203125" hidden="1" customWidth="1"/>
    <col min="4" max="5" width="5.66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2" width="4" bestFit="1" customWidth="1"/>
    <col min="13" max="13" width="3" style="525" bestFit="1" customWidth="1"/>
    <col min="14" max="14" width="5" bestFit="1" customWidth="1"/>
    <col min="15" max="18" width="4" bestFit="1" customWidth="1"/>
    <col min="19" max="19" width="6.6640625" bestFit="1" customWidth="1"/>
    <col min="20" max="20" width="5.109375" bestFit="1" customWidth="1"/>
    <col min="21" max="21" width="4" bestFit="1" customWidth="1"/>
    <col min="22" max="22" width="5.109375" bestFit="1" customWidth="1"/>
    <col min="23" max="23" width="4" bestFit="1" customWidth="1"/>
    <col min="24" max="24" width="5.109375" bestFit="1" customWidth="1"/>
    <col min="25" max="25" width="4" bestFit="1" customWidth="1"/>
    <col min="26" max="26" width="6.664062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5.88671875" bestFit="1" customWidth="1"/>
    <col min="36" max="36" width="7.33203125" bestFit="1" customWidth="1"/>
    <col min="37" max="37" width="7.5546875" bestFit="1" customWidth="1"/>
    <col min="38" max="38" width="5.109375" bestFit="1" customWidth="1"/>
    <col min="39" max="39" width="8" bestFit="1" customWidth="1"/>
  </cols>
  <sheetData>
    <row r="1" spans="1:39" x14ac:dyDescent="0.3">
      <c r="A1" s="587" t="s">
        <v>71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  <c r="AM1" s="158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  <c r="AM2" s="158"/>
    </row>
    <row r="3" spans="1:39" x14ac:dyDescent="0.3">
      <c r="A3" s="1" t="s">
        <v>0</v>
      </c>
      <c r="B3" s="1"/>
      <c r="C3" s="1"/>
      <c r="D3" s="2" t="s">
        <v>2</v>
      </c>
      <c r="E3" s="441">
        <f>SUM(E4:E8)</f>
        <v>450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429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9" x14ac:dyDescent="0.3">
      <c r="A4" s="9" t="s">
        <v>131</v>
      </c>
      <c r="B4" s="9">
        <v>28</v>
      </c>
      <c r="C4" s="9" t="s">
        <v>29</v>
      </c>
      <c r="D4" s="11">
        <v>1</v>
      </c>
      <c r="E4" s="50">
        <v>200</v>
      </c>
      <c r="F4" s="6">
        <f>SUM(N4:R4)+T4+V4+X4+AA4+AC4+AE4+AG4</f>
        <v>2499</v>
      </c>
      <c r="G4" s="6">
        <f>COUNT(N4,O4,P4,Q4,R4,#REF!,T4,V4,X4,AA4,AC4, AE4, AG4)</f>
        <v>11</v>
      </c>
      <c r="H4" s="7">
        <f>F4/G4</f>
        <v>227.18181818181819</v>
      </c>
      <c r="I4" s="159">
        <f>((SUM(U4+W4+Y4))/30)+(COUNTIFS(AB4,"W")+(COUNTIFS(AD4,"W")+(COUNTIFS(AF4,"W")+(COUNTIFS(AH4,"W")))))</f>
        <v>5</v>
      </c>
      <c r="J4" s="159">
        <f>(3-(SUM(U4+W4+Y4)/30))+(COUNTIFS(AB4,"L"))+(COUNTIFS(AD4,"L"))+(COUNTIFS(AF4,"L"))+(COUNTIFS(AH4,"L"))</f>
        <v>1</v>
      </c>
      <c r="K4" s="52">
        <f>MAX(N4,O4,P4,Q4,R4,T4,V4,X4,AA4,AC4,AE4,AG4)</f>
        <v>286</v>
      </c>
      <c r="L4" s="148">
        <f>MAX((SUM(N4:P4)), (SUM(T4,V4,X4)), (SUM(AA4,AC4,AE4)), (SUM(AE4,AH4,AJ4)))</f>
        <v>682</v>
      </c>
      <c r="M4" s="502"/>
      <c r="N4" s="4">
        <v>245</v>
      </c>
      <c r="O4" s="4">
        <v>226</v>
      </c>
      <c r="P4" s="4">
        <v>211</v>
      </c>
      <c r="Q4" s="4">
        <v>286</v>
      </c>
      <c r="R4" s="4">
        <v>235</v>
      </c>
      <c r="S4" s="10">
        <f>SUM(N4:R4)</f>
        <v>1203</v>
      </c>
      <c r="T4" s="51">
        <v>184</v>
      </c>
      <c r="U4" s="4">
        <v>30</v>
      </c>
      <c r="V4" s="4">
        <v>212</v>
      </c>
      <c r="W4" s="4">
        <v>0</v>
      </c>
      <c r="X4" s="4">
        <v>226</v>
      </c>
      <c r="Y4" s="4">
        <v>30</v>
      </c>
      <c r="Z4" s="1">
        <f>SUM(S4:Y4)</f>
        <v>1885</v>
      </c>
      <c r="AA4" s="4"/>
      <c r="AB4" s="5"/>
      <c r="AC4" s="5">
        <v>227</v>
      </c>
      <c r="AD4" s="5" t="s">
        <v>23</v>
      </c>
      <c r="AE4" s="5">
        <v>227</v>
      </c>
      <c r="AF4" s="5" t="s">
        <v>23</v>
      </c>
      <c r="AG4" s="5">
        <v>220</v>
      </c>
      <c r="AH4" s="4" t="s">
        <v>23</v>
      </c>
    </row>
    <row r="5" spans="1:39" x14ac:dyDescent="0.3">
      <c r="A5" s="9" t="s">
        <v>136</v>
      </c>
      <c r="B5" s="9">
        <v>28</v>
      </c>
      <c r="C5" s="9" t="s">
        <v>29</v>
      </c>
      <c r="D5" s="11">
        <v>2</v>
      </c>
      <c r="E5" s="50">
        <v>100</v>
      </c>
      <c r="F5" s="6">
        <f>SUM(N5:R5)+T5+V5+X5+AA5+AC5+AE5+AG5</f>
        <v>2036</v>
      </c>
      <c r="G5" s="6">
        <f>COUNT(N5,O5,P5,Q5,R5,#REF!,T5,V5,X5,AA5,AC5, AE5, AG5)</f>
        <v>9</v>
      </c>
      <c r="H5" s="7">
        <f>F5/G5</f>
        <v>226.22222222222223</v>
      </c>
      <c r="I5" s="159">
        <f>((SUM(U5+W5+Y5))/30)+(COUNTIFS(AB5,"W")+(COUNTIFS(AD5,"W")+(COUNTIFS(AF5,"W")+(COUNTIFS(AH5,"W")))))</f>
        <v>2</v>
      </c>
      <c r="J5" s="159">
        <f>(3-(SUM(U5+W5+Y5)/30))+(COUNTIFS(AB5,"L"))+(COUNTIFS(AD5,"L"))+(COUNTIFS(AF5,"L"))+(COUNTIFS(AH5,"L"))</f>
        <v>2</v>
      </c>
      <c r="K5" s="52">
        <f>MAX(N5,O5,P5,Q5,R5,T5,V5,X5,AA5,AC5,AE5,AG5)</f>
        <v>269</v>
      </c>
      <c r="L5" s="148">
        <f>MAX((SUM(N5:P5)), (SUM(T5,V5,X5)), (SUM(AA5,AC5,AE5)), (SUM(AE5,AH5,AJ5)))</f>
        <v>683</v>
      </c>
      <c r="M5" s="502"/>
      <c r="N5" s="4">
        <v>269</v>
      </c>
      <c r="O5" s="4">
        <v>181</v>
      </c>
      <c r="P5" s="4">
        <v>212</v>
      </c>
      <c r="Q5" s="4">
        <v>248</v>
      </c>
      <c r="R5" s="4">
        <v>257</v>
      </c>
      <c r="S5" s="10">
        <f>SUM(N5:R5)</f>
        <v>1167</v>
      </c>
      <c r="T5" s="51">
        <v>214</v>
      </c>
      <c r="U5" s="4">
        <v>30</v>
      </c>
      <c r="V5" s="4">
        <v>244</v>
      </c>
      <c r="W5" s="4">
        <v>30</v>
      </c>
      <c r="X5" s="4">
        <v>225</v>
      </c>
      <c r="Y5" s="4">
        <v>0</v>
      </c>
      <c r="Z5" s="1">
        <f>SUM(S5:Y5)</f>
        <v>1910</v>
      </c>
      <c r="AA5" s="4"/>
      <c r="AB5" s="5"/>
      <c r="AC5" s="125"/>
      <c r="AD5" s="125"/>
      <c r="AE5" s="5"/>
      <c r="AF5" s="5"/>
      <c r="AG5" s="5">
        <v>186</v>
      </c>
      <c r="AH5" s="4" t="s">
        <v>24</v>
      </c>
    </row>
    <row r="6" spans="1:39" x14ac:dyDescent="0.3">
      <c r="A6" s="9" t="s">
        <v>243</v>
      </c>
      <c r="B6" s="9">
        <v>28</v>
      </c>
      <c r="C6" s="9" t="s">
        <v>29</v>
      </c>
      <c r="D6" s="11">
        <v>3</v>
      </c>
      <c r="E6" s="50">
        <v>75</v>
      </c>
      <c r="F6" s="6">
        <f>SUM(N6:R6)+T6+V6+X6+AA6+AC6+AE6+AG6</f>
        <v>2052</v>
      </c>
      <c r="G6" s="6">
        <f>COUNT(N6,O6,P6,Q6,R6,#REF!,T6,V6,X6,AA6,AC6, AE6, AG6)</f>
        <v>9</v>
      </c>
      <c r="H6" s="7">
        <f>F6/G6</f>
        <v>228</v>
      </c>
      <c r="I6" s="159">
        <f>((SUM(U6+W6+Y6))/30)+(COUNTIFS(AB6,"W")+(COUNTIFS(AD6,"W")+(COUNTIFS(AF6,"W")+(COUNTIFS(AH6,"W")))))</f>
        <v>2</v>
      </c>
      <c r="J6" s="159">
        <f>(3-(SUM(U6+W6+Y6)/30))+(COUNTIFS(AB6,"L"))+(COUNTIFS(AD6,"L"))+(COUNTIFS(AF6,"L"))+(COUNTIFS(AH6,"L"))</f>
        <v>2</v>
      </c>
      <c r="K6" s="52">
        <f>MAX(N6,O6,P6,Q6,R6,T6,V6,X6,AA6,AC6,AE6,AG6)</f>
        <v>278</v>
      </c>
      <c r="L6" s="148">
        <f>MAX((SUM(N6:P6)), (SUM(T6,V6,X6)), (SUM(AA6,AC6,AE6)), (SUM(AE6,AH6,AJ6)))</f>
        <v>716</v>
      </c>
      <c r="M6" s="502"/>
      <c r="N6" s="4">
        <v>226</v>
      </c>
      <c r="O6" s="4">
        <v>203</v>
      </c>
      <c r="P6" s="4">
        <v>205</v>
      </c>
      <c r="Q6" s="4">
        <v>257</v>
      </c>
      <c r="R6" s="4">
        <v>221</v>
      </c>
      <c r="S6" s="10">
        <f>SUM(N6:R6)</f>
        <v>1112</v>
      </c>
      <c r="T6" s="51">
        <v>234</v>
      </c>
      <c r="U6" s="4">
        <v>30</v>
      </c>
      <c r="V6" s="4">
        <v>278</v>
      </c>
      <c r="W6" s="4">
        <v>30</v>
      </c>
      <c r="X6" s="4">
        <v>204</v>
      </c>
      <c r="Y6" s="4">
        <v>0</v>
      </c>
      <c r="Z6" s="1">
        <f>SUM(S6:Y6)</f>
        <v>1888</v>
      </c>
      <c r="AA6" s="4"/>
      <c r="AB6" s="4"/>
      <c r="AC6" s="4"/>
      <c r="AD6" s="4"/>
      <c r="AE6" s="4">
        <v>224</v>
      </c>
      <c r="AF6" s="4" t="s">
        <v>24</v>
      </c>
    </row>
    <row r="7" spans="1:39" x14ac:dyDescent="0.3">
      <c r="A7" s="9" t="s">
        <v>783</v>
      </c>
      <c r="B7" s="9">
        <v>28</v>
      </c>
      <c r="C7" s="9" t="s">
        <v>29</v>
      </c>
      <c r="D7" s="11">
        <v>4</v>
      </c>
      <c r="E7" s="50">
        <v>45</v>
      </c>
      <c r="F7" s="6">
        <f t="shared" ref="F7:F13" si="0">SUM(N7:R7)+T7+V7+X7+AA7+AC7+AE7+AG7</f>
        <v>2238</v>
      </c>
      <c r="G7" s="6">
        <f>COUNT(N7,O7,P7,Q7,R7,#REF!,T7,V7,X7,AA7,AC7, AE7, AG7)</f>
        <v>10</v>
      </c>
      <c r="H7" s="7">
        <f t="shared" ref="H7:H17" si="1">F7/G7</f>
        <v>223.8</v>
      </c>
      <c r="I7" s="159">
        <f t="shared" ref="I7:I13" si="2">((SUM(U7+W7+Y7))/30)+(COUNTIFS(AB7,"W")+(COUNTIFS(AD7,"W")+(COUNTIFS(AF7,"W")+(COUNTIFS(AH7,"W")))))</f>
        <v>3</v>
      </c>
      <c r="J7" s="159">
        <f t="shared" ref="J7:J13" si="3">(3-(SUM(U7+W7+Y7)/30))+(COUNTIFS(AB7,"L"))+(COUNTIFS(AD7,"L"))+(COUNTIFS(AF7,"L"))+(COUNTIFS(AH7,"L"))</f>
        <v>2</v>
      </c>
      <c r="K7" s="52">
        <f t="shared" ref="K7:K13" si="4">MAX(N7,O7,P7,Q7,R7,T7,V7,X7,AA7,AC7,AE7,AG7)</f>
        <v>253</v>
      </c>
      <c r="L7" s="148">
        <f t="shared" ref="L7:L13" si="5">MAX((SUM(N7:P7)), (SUM(T7,V7,X7)), (SUM(AA7,AC7,AE7)), (SUM(AE7,AH7,AJ7)))</f>
        <v>699</v>
      </c>
      <c r="M7" s="502"/>
      <c r="N7" s="4">
        <v>230</v>
      </c>
      <c r="O7" s="4">
        <v>172</v>
      </c>
      <c r="P7" s="4">
        <v>232</v>
      </c>
      <c r="Q7" s="4">
        <v>253</v>
      </c>
      <c r="R7" s="4">
        <v>191</v>
      </c>
      <c r="S7" s="10">
        <f t="shared" ref="S7:S13" si="6">SUM(N7:R7)</f>
        <v>1078</v>
      </c>
      <c r="T7" s="51">
        <v>228</v>
      </c>
      <c r="U7" s="4">
        <v>30</v>
      </c>
      <c r="V7" s="4">
        <v>236</v>
      </c>
      <c r="W7" s="4">
        <v>0</v>
      </c>
      <c r="X7" s="4">
        <v>235</v>
      </c>
      <c r="Y7" s="4">
        <v>30</v>
      </c>
      <c r="Z7" s="1">
        <f t="shared" ref="Z7:Z13" si="7">SUM(S7:Y7)</f>
        <v>1837</v>
      </c>
      <c r="AA7" s="4">
        <v>235</v>
      </c>
      <c r="AB7" s="4" t="s">
        <v>23</v>
      </c>
      <c r="AC7" s="4">
        <v>226</v>
      </c>
      <c r="AD7" s="4" t="s">
        <v>24</v>
      </c>
    </row>
    <row r="8" spans="1:39" x14ac:dyDescent="0.3">
      <c r="A8" s="9" t="s">
        <v>876</v>
      </c>
      <c r="B8" s="9">
        <v>28</v>
      </c>
      <c r="C8" s="9" t="s">
        <v>29</v>
      </c>
      <c r="D8" s="11">
        <v>5</v>
      </c>
      <c r="E8" s="50">
        <v>30</v>
      </c>
      <c r="F8" s="6">
        <f t="shared" si="0"/>
        <v>1924</v>
      </c>
      <c r="G8" s="6">
        <f>COUNT(N8,O8,P8,Q8,R8,#REF!,T8,V8,X8,AA8,AC8, AE8, AG8)</f>
        <v>9</v>
      </c>
      <c r="H8" s="7">
        <f t="shared" si="1"/>
        <v>213.77777777777777</v>
      </c>
      <c r="I8" s="159">
        <f t="shared" si="2"/>
        <v>2</v>
      </c>
      <c r="J8" s="159">
        <f t="shared" si="3"/>
        <v>2</v>
      </c>
      <c r="K8" s="52">
        <f t="shared" si="4"/>
        <v>258</v>
      </c>
      <c r="L8" s="148">
        <f t="shared" si="5"/>
        <v>674</v>
      </c>
      <c r="M8" s="502"/>
      <c r="N8" s="4">
        <v>258</v>
      </c>
      <c r="O8" s="4">
        <v>178</v>
      </c>
      <c r="P8" s="4">
        <v>215</v>
      </c>
      <c r="Q8" s="4">
        <v>229</v>
      </c>
      <c r="R8" s="4">
        <v>211</v>
      </c>
      <c r="S8" s="10">
        <f t="shared" si="6"/>
        <v>1091</v>
      </c>
      <c r="T8" s="51">
        <v>213</v>
      </c>
      <c r="U8" s="4">
        <v>0</v>
      </c>
      <c r="V8" s="4">
        <v>237</v>
      </c>
      <c r="W8" s="4">
        <v>30</v>
      </c>
      <c r="X8" s="4">
        <v>224</v>
      </c>
      <c r="Y8" s="4">
        <v>30</v>
      </c>
      <c r="Z8" s="1">
        <f t="shared" si="7"/>
        <v>1825</v>
      </c>
      <c r="AA8" s="4">
        <v>159</v>
      </c>
      <c r="AB8" s="4" t="s">
        <v>24</v>
      </c>
    </row>
    <row r="9" spans="1:39" x14ac:dyDescent="0.3">
      <c r="A9" s="9" t="s">
        <v>246</v>
      </c>
      <c r="B9" s="9">
        <v>28</v>
      </c>
      <c r="C9" s="9" t="s">
        <v>29</v>
      </c>
      <c r="D9" s="11">
        <v>6</v>
      </c>
      <c r="E9" s="58"/>
      <c r="F9" s="6">
        <f t="shared" si="0"/>
        <v>1763</v>
      </c>
      <c r="G9" s="6">
        <f>COUNT(N9,O9,P9,Q9,R9,#REF!,T9,V9,X9,AA9,AC9, AE9, AG9)</f>
        <v>8</v>
      </c>
      <c r="H9" s="7">
        <f t="shared" si="1"/>
        <v>220.375</v>
      </c>
      <c r="I9" s="159">
        <f t="shared" si="2"/>
        <v>1</v>
      </c>
      <c r="J9" s="159">
        <f t="shared" si="3"/>
        <v>2</v>
      </c>
      <c r="K9" s="52">
        <f t="shared" si="4"/>
        <v>246</v>
      </c>
      <c r="L9" s="148">
        <f t="shared" si="5"/>
        <v>686</v>
      </c>
      <c r="M9" s="502"/>
      <c r="N9" s="4">
        <v>204</v>
      </c>
      <c r="O9" s="4">
        <v>246</v>
      </c>
      <c r="P9" s="4">
        <v>236</v>
      </c>
      <c r="Q9" s="4">
        <v>238</v>
      </c>
      <c r="R9" s="4">
        <v>199</v>
      </c>
      <c r="S9" s="10">
        <f t="shared" si="6"/>
        <v>1123</v>
      </c>
      <c r="T9" s="51">
        <v>225</v>
      </c>
      <c r="U9" s="501">
        <v>0</v>
      </c>
      <c r="V9" s="501">
        <v>214</v>
      </c>
      <c r="W9" s="501">
        <v>0</v>
      </c>
      <c r="X9" s="501">
        <v>201</v>
      </c>
      <c r="Y9" s="501">
        <v>30</v>
      </c>
      <c r="Z9" s="1">
        <f t="shared" si="7"/>
        <v>1793</v>
      </c>
    </row>
    <row r="10" spans="1:39" x14ac:dyDescent="0.3">
      <c r="A10" s="9" t="s">
        <v>196</v>
      </c>
      <c r="B10" s="9">
        <v>28</v>
      </c>
      <c r="C10" s="9" t="s">
        <v>29</v>
      </c>
      <c r="D10" s="11">
        <v>7</v>
      </c>
      <c r="E10" s="58"/>
      <c r="F10" s="6">
        <f t="shared" si="0"/>
        <v>1736</v>
      </c>
      <c r="G10" s="6">
        <f>COUNT(N10,O10,P10,Q10,R10,#REF!,T10,V10,X10,AA10,AC10, AE10, AG10)</f>
        <v>8</v>
      </c>
      <c r="H10" s="7">
        <f t="shared" si="1"/>
        <v>217</v>
      </c>
      <c r="I10" s="159">
        <f t="shared" si="2"/>
        <v>1</v>
      </c>
      <c r="J10" s="159">
        <f t="shared" si="3"/>
        <v>2</v>
      </c>
      <c r="K10" s="52">
        <f t="shared" si="4"/>
        <v>278</v>
      </c>
      <c r="L10" s="148">
        <f t="shared" si="5"/>
        <v>665</v>
      </c>
      <c r="M10" s="502"/>
      <c r="N10" s="4">
        <v>209</v>
      </c>
      <c r="O10" s="4">
        <v>178</v>
      </c>
      <c r="P10" s="4">
        <v>278</v>
      </c>
      <c r="Q10" s="4">
        <v>255</v>
      </c>
      <c r="R10" s="4">
        <v>221</v>
      </c>
      <c r="S10" s="10">
        <f t="shared" si="6"/>
        <v>1141</v>
      </c>
      <c r="T10" s="43">
        <v>181</v>
      </c>
      <c r="U10" s="55">
        <v>0</v>
      </c>
      <c r="V10" s="55">
        <v>215</v>
      </c>
      <c r="W10" s="55">
        <v>30</v>
      </c>
      <c r="X10" s="55">
        <v>199</v>
      </c>
      <c r="Y10" s="55">
        <v>0</v>
      </c>
      <c r="Z10" s="1">
        <f t="shared" si="7"/>
        <v>1766</v>
      </c>
    </row>
    <row r="11" spans="1:39" x14ac:dyDescent="0.3">
      <c r="A11" s="9" t="s">
        <v>133</v>
      </c>
      <c r="B11" s="9">
        <v>28</v>
      </c>
      <c r="C11" s="9" t="s">
        <v>29</v>
      </c>
      <c r="D11" s="11">
        <v>8</v>
      </c>
      <c r="E11" s="58"/>
      <c r="F11" s="6">
        <f t="shared" si="0"/>
        <v>1710</v>
      </c>
      <c r="G11" s="6">
        <f>COUNT(N11,O11,P11,Q11,R11,#REF!,T11,V11,X11,AA11,AC11, AE11, AG11)</f>
        <v>8</v>
      </c>
      <c r="H11" s="7">
        <f t="shared" si="1"/>
        <v>213.75</v>
      </c>
      <c r="I11" s="159">
        <f t="shared" si="2"/>
        <v>1</v>
      </c>
      <c r="J11" s="159">
        <f t="shared" si="3"/>
        <v>2</v>
      </c>
      <c r="K11" s="52">
        <f t="shared" si="4"/>
        <v>244</v>
      </c>
      <c r="L11" s="148">
        <f t="shared" si="5"/>
        <v>644</v>
      </c>
      <c r="M11" s="502"/>
      <c r="N11" s="4">
        <v>196</v>
      </c>
      <c r="O11" s="4">
        <v>226</v>
      </c>
      <c r="P11" s="4">
        <v>222</v>
      </c>
      <c r="Q11" s="4">
        <v>244</v>
      </c>
      <c r="R11" s="4">
        <v>190</v>
      </c>
      <c r="S11" s="10">
        <f t="shared" si="6"/>
        <v>1078</v>
      </c>
      <c r="T11" s="51">
        <v>205</v>
      </c>
      <c r="U11" s="501">
        <v>30</v>
      </c>
      <c r="V11" s="501">
        <v>209</v>
      </c>
      <c r="W11" s="501">
        <v>0</v>
      </c>
      <c r="X11" s="501">
        <v>218</v>
      </c>
      <c r="Y11" s="501">
        <v>0</v>
      </c>
      <c r="Z11" s="1">
        <f t="shared" si="7"/>
        <v>1740</v>
      </c>
    </row>
    <row r="12" spans="1:39" x14ac:dyDescent="0.3">
      <c r="A12" s="9" t="s">
        <v>241</v>
      </c>
      <c r="B12" s="9">
        <v>28</v>
      </c>
      <c r="C12" s="9" t="s">
        <v>29</v>
      </c>
      <c r="D12" s="11">
        <v>9</v>
      </c>
      <c r="E12" s="58"/>
      <c r="F12" s="6">
        <f t="shared" si="0"/>
        <v>1652</v>
      </c>
      <c r="G12" s="6">
        <f>COUNT(N12,O12,P12,Q12,R12,#REF!,T12,V12,X12,AA12,AC12, AE12, AG12)</f>
        <v>8</v>
      </c>
      <c r="H12" s="7">
        <f t="shared" si="1"/>
        <v>206.5</v>
      </c>
      <c r="I12" s="159">
        <f t="shared" si="2"/>
        <v>2</v>
      </c>
      <c r="J12" s="159">
        <f t="shared" si="3"/>
        <v>1</v>
      </c>
      <c r="K12" s="52">
        <f t="shared" si="4"/>
        <v>247</v>
      </c>
      <c r="L12" s="148">
        <f t="shared" si="5"/>
        <v>628</v>
      </c>
      <c r="M12" s="502"/>
      <c r="N12" s="4">
        <v>247</v>
      </c>
      <c r="O12" s="4">
        <v>175</v>
      </c>
      <c r="P12" s="4">
        <v>206</v>
      </c>
      <c r="Q12" s="4">
        <v>220</v>
      </c>
      <c r="R12" s="4">
        <v>223</v>
      </c>
      <c r="S12" s="10">
        <f t="shared" si="6"/>
        <v>1071</v>
      </c>
      <c r="T12" s="51">
        <v>170</v>
      </c>
      <c r="U12" s="4">
        <v>0</v>
      </c>
      <c r="V12" s="4">
        <v>234</v>
      </c>
      <c r="W12" s="4">
        <v>30</v>
      </c>
      <c r="X12" s="4">
        <v>177</v>
      </c>
      <c r="Y12" s="4">
        <v>30</v>
      </c>
      <c r="Z12" s="1">
        <f t="shared" si="7"/>
        <v>1712</v>
      </c>
    </row>
    <row r="13" spans="1:39" x14ac:dyDescent="0.3">
      <c r="A13" s="9" t="s">
        <v>206</v>
      </c>
      <c r="B13" s="9">
        <v>28</v>
      </c>
      <c r="C13" s="9" t="s">
        <v>29</v>
      </c>
      <c r="D13" s="11">
        <v>10</v>
      </c>
      <c r="E13" s="58"/>
      <c r="F13" s="6">
        <f t="shared" si="0"/>
        <v>1580</v>
      </c>
      <c r="G13" s="6">
        <f>COUNT(N13,O13,P13,Q13,R13,#REF!,T13,V13,X13,AA13,AC13, AE13, AG13)</f>
        <v>8</v>
      </c>
      <c r="H13" s="7">
        <f t="shared" si="1"/>
        <v>197.5</v>
      </c>
      <c r="I13" s="159">
        <f t="shared" si="2"/>
        <v>0</v>
      </c>
      <c r="J13" s="159">
        <f t="shared" si="3"/>
        <v>3</v>
      </c>
      <c r="K13" s="52">
        <f t="shared" si="4"/>
        <v>241</v>
      </c>
      <c r="L13" s="148">
        <f t="shared" si="5"/>
        <v>616</v>
      </c>
      <c r="M13" s="502"/>
      <c r="N13" s="4">
        <v>170</v>
      </c>
      <c r="O13" s="4">
        <v>241</v>
      </c>
      <c r="P13" s="4">
        <v>205</v>
      </c>
      <c r="Q13" s="4">
        <v>226</v>
      </c>
      <c r="R13" s="4">
        <v>203</v>
      </c>
      <c r="S13" s="10">
        <f t="shared" si="6"/>
        <v>1045</v>
      </c>
      <c r="T13" s="51">
        <v>171</v>
      </c>
      <c r="U13" s="4">
        <v>0</v>
      </c>
      <c r="V13" s="4">
        <v>204</v>
      </c>
      <c r="W13" s="4">
        <v>0</v>
      </c>
      <c r="X13" s="4">
        <v>160</v>
      </c>
      <c r="Y13" s="4">
        <v>0</v>
      </c>
      <c r="Z13" s="1">
        <f t="shared" si="7"/>
        <v>1580</v>
      </c>
    </row>
    <row r="14" spans="1:39" x14ac:dyDescent="0.3">
      <c r="A14" s="9" t="s">
        <v>109</v>
      </c>
      <c r="B14" s="9">
        <v>28</v>
      </c>
      <c r="C14" s="9" t="s">
        <v>29</v>
      </c>
      <c r="D14" s="11">
        <v>11</v>
      </c>
      <c r="E14" s="8"/>
      <c r="F14" s="6">
        <f t="shared" ref="F14:F28" si="8">SUM(N14:R14)+T14+V14+X14+AA14+AC14+AE14+AG14</f>
        <v>1026</v>
      </c>
      <c r="G14" s="6">
        <f>COUNT(N14,O14,P14,Q14,R14,#REF!,T14,V14,X14,AA14,AC14, AE14, AG14)</f>
        <v>5</v>
      </c>
      <c r="H14" s="7">
        <f t="shared" si="1"/>
        <v>205.2</v>
      </c>
      <c r="I14" s="9"/>
      <c r="J14" s="9"/>
      <c r="K14" s="52">
        <f t="shared" ref="K14:K28" si="9">MAX(N14,O14,P14,Q14,R14,T14,V14,X14,AA14,AC14,AE14,AG14)</f>
        <v>279</v>
      </c>
      <c r="L14" s="148">
        <f t="shared" ref="L14:L28" si="10">MAX((SUM(N14:P14)), (SUM(T14,V14,X14)), (SUM(AA14,AC14,AE14)), (SUM(AE14,AH14,AJ14)))</f>
        <v>533</v>
      </c>
      <c r="M14" s="524"/>
      <c r="N14" s="145">
        <v>172</v>
      </c>
      <c r="O14" s="4">
        <v>183</v>
      </c>
      <c r="P14" s="4">
        <v>178</v>
      </c>
      <c r="Q14" s="4">
        <v>214</v>
      </c>
      <c r="R14" s="4">
        <v>279</v>
      </c>
      <c r="S14" s="10">
        <f t="shared" ref="S14:S28" si="11">SUM(N14:R14)</f>
        <v>1026</v>
      </c>
      <c r="T14" s="19"/>
      <c r="U14" s="19"/>
      <c r="V14" s="19"/>
      <c r="W14" s="19"/>
      <c r="X14" s="19"/>
      <c r="Y14" s="19"/>
      <c r="Z14" s="56"/>
    </row>
    <row r="15" spans="1:39" x14ac:dyDescent="0.3">
      <c r="A15" s="9" t="s">
        <v>211</v>
      </c>
      <c r="B15" s="9">
        <v>28</v>
      </c>
      <c r="C15" s="9" t="s">
        <v>29</v>
      </c>
      <c r="D15" s="11">
        <v>12</v>
      </c>
      <c r="E15" s="8"/>
      <c r="F15" s="6">
        <f t="shared" si="8"/>
        <v>1023</v>
      </c>
      <c r="G15" s="6">
        <f>COUNT(N15,O15,P15,Q15,R15,#REF!,T15,V15,X15,AA15,AC15, AE15, AG15)</f>
        <v>5</v>
      </c>
      <c r="H15" s="7">
        <f t="shared" si="1"/>
        <v>204.6</v>
      </c>
      <c r="I15" s="9"/>
      <c r="J15" s="9"/>
      <c r="K15" s="52">
        <f t="shared" si="9"/>
        <v>241</v>
      </c>
      <c r="L15" s="148">
        <f t="shared" si="10"/>
        <v>621</v>
      </c>
      <c r="M15" s="524"/>
      <c r="N15" s="145">
        <v>206</v>
      </c>
      <c r="O15" s="4">
        <v>174</v>
      </c>
      <c r="P15" s="4">
        <v>241</v>
      </c>
      <c r="Q15" s="4">
        <v>180</v>
      </c>
      <c r="R15" s="4">
        <v>222</v>
      </c>
      <c r="S15" s="10">
        <f t="shared" si="11"/>
        <v>1023</v>
      </c>
      <c r="T15" s="19"/>
      <c r="U15" s="19"/>
      <c r="V15" s="19"/>
      <c r="W15" s="19"/>
      <c r="X15" s="19"/>
      <c r="Y15" s="19"/>
      <c r="Z15" s="56"/>
    </row>
    <row r="16" spans="1:39" x14ac:dyDescent="0.3">
      <c r="A16" s="9" t="s">
        <v>146</v>
      </c>
      <c r="B16" s="9">
        <v>28</v>
      </c>
      <c r="C16" s="9" t="s">
        <v>29</v>
      </c>
      <c r="D16" s="11">
        <v>13</v>
      </c>
      <c r="E16" s="8"/>
      <c r="F16" s="6">
        <f t="shared" si="8"/>
        <v>1021</v>
      </c>
      <c r="G16" s="6">
        <f>COUNT(N16,O16,P16,Q16,R16,#REF!,T16,V16,X16,AA16,AC16, AE16, AG16)</f>
        <v>5</v>
      </c>
      <c r="H16" s="7">
        <f t="shared" si="1"/>
        <v>204.2</v>
      </c>
      <c r="I16" s="9"/>
      <c r="J16" s="9"/>
      <c r="K16" s="52">
        <f t="shared" si="9"/>
        <v>265</v>
      </c>
      <c r="L16" s="148">
        <f t="shared" si="10"/>
        <v>651</v>
      </c>
      <c r="M16" s="524"/>
      <c r="N16" s="145">
        <v>235</v>
      </c>
      <c r="O16" s="4">
        <v>151</v>
      </c>
      <c r="P16" s="4">
        <v>265</v>
      </c>
      <c r="Q16" s="4">
        <v>196</v>
      </c>
      <c r="R16" s="4">
        <v>174</v>
      </c>
      <c r="S16" s="10">
        <f t="shared" si="11"/>
        <v>1021</v>
      </c>
      <c r="T16" s="16"/>
      <c r="U16" s="16"/>
      <c r="V16" s="16"/>
      <c r="W16" s="16"/>
      <c r="X16" s="16"/>
      <c r="Y16" s="16"/>
      <c r="Z16" s="56"/>
    </row>
    <row r="17" spans="1:39" x14ac:dyDescent="0.3">
      <c r="A17" s="9" t="s">
        <v>144</v>
      </c>
      <c r="B17" s="9">
        <v>28</v>
      </c>
      <c r="C17" s="9" t="s">
        <v>29</v>
      </c>
      <c r="D17" s="11">
        <v>14</v>
      </c>
      <c r="E17" s="8"/>
      <c r="F17" s="6">
        <f t="shared" si="8"/>
        <v>1020</v>
      </c>
      <c r="G17" s="6">
        <f>COUNT(N17,O17,P17,Q17,R17,#REF!,T17,V17,X17,AA17,AC17, AE17, AG17)</f>
        <v>5</v>
      </c>
      <c r="H17" s="7">
        <f t="shared" si="1"/>
        <v>204</v>
      </c>
      <c r="I17" s="9"/>
      <c r="J17" s="9"/>
      <c r="K17" s="52">
        <f t="shared" si="9"/>
        <v>239</v>
      </c>
      <c r="L17" s="148">
        <f t="shared" si="10"/>
        <v>628</v>
      </c>
      <c r="M17" s="524"/>
      <c r="N17" s="145">
        <v>200</v>
      </c>
      <c r="O17" s="4">
        <v>189</v>
      </c>
      <c r="P17" s="4">
        <v>239</v>
      </c>
      <c r="Q17" s="4">
        <v>193</v>
      </c>
      <c r="R17" s="4">
        <v>199</v>
      </c>
      <c r="S17" s="10">
        <f t="shared" si="11"/>
        <v>1020</v>
      </c>
      <c r="T17" s="16"/>
      <c r="U17" s="16"/>
      <c r="V17" s="16"/>
      <c r="W17" s="16"/>
      <c r="X17" s="16"/>
      <c r="Y17" s="16"/>
      <c r="Z17" s="56"/>
    </row>
    <row r="18" spans="1:39" x14ac:dyDescent="0.3">
      <c r="A18" s="9" t="s">
        <v>214</v>
      </c>
      <c r="B18" s="9">
        <v>28</v>
      </c>
      <c r="C18" s="9" t="s">
        <v>29</v>
      </c>
      <c r="D18" s="11">
        <v>15</v>
      </c>
      <c r="F18" s="6">
        <f t="shared" si="8"/>
        <v>1015</v>
      </c>
      <c r="G18" s="6">
        <f>COUNT(N18,O18,P18,Q18,R18,#REF!,T18,V18,X18,AA18,AC18, AE18, AG18)</f>
        <v>5</v>
      </c>
      <c r="H18" s="7">
        <f t="shared" ref="H18:H29" si="12">F18/G18</f>
        <v>203</v>
      </c>
      <c r="I18" s="9"/>
      <c r="J18" s="9"/>
      <c r="K18" s="52">
        <f t="shared" si="9"/>
        <v>245</v>
      </c>
      <c r="L18" s="148">
        <f t="shared" si="10"/>
        <v>640</v>
      </c>
      <c r="M18" s="524"/>
      <c r="N18" s="145">
        <v>237</v>
      </c>
      <c r="O18" s="4">
        <v>158</v>
      </c>
      <c r="P18" s="4">
        <v>245</v>
      </c>
      <c r="Q18" s="4">
        <v>178</v>
      </c>
      <c r="R18" s="4">
        <v>197</v>
      </c>
      <c r="S18" s="10">
        <f t="shared" si="11"/>
        <v>1015</v>
      </c>
      <c r="T18" s="16"/>
      <c r="U18" s="16"/>
      <c r="V18" s="16"/>
      <c r="W18" s="16"/>
      <c r="X18" s="16"/>
      <c r="Y18" s="16"/>
      <c r="Z18" s="56"/>
    </row>
    <row r="19" spans="1:39" x14ac:dyDescent="0.3">
      <c r="A19" s="9" t="s">
        <v>317</v>
      </c>
      <c r="B19" s="9">
        <v>28</v>
      </c>
      <c r="C19" s="9" t="s">
        <v>29</v>
      </c>
      <c r="D19" s="11">
        <v>16</v>
      </c>
      <c r="F19" s="6">
        <f t="shared" si="8"/>
        <v>1007</v>
      </c>
      <c r="G19" s="6">
        <f>COUNT(N19,O19,P19,Q19,R19,#REF!,T19,V19,X19,AA19,AC19, AE19, AG19)</f>
        <v>5</v>
      </c>
      <c r="H19" s="7">
        <f t="shared" si="12"/>
        <v>201.4</v>
      </c>
      <c r="I19" s="9"/>
      <c r="J19" s="9"/>
      <c r="K19" s="52">
        <f t="shared" si="9"/>
        <v>235</v>
      </c>
      <c r="L19" s="148">
        <f t="shared" si="10"/>
        <v>611</v>
      </c>
      <c r="M19" s="524"/>
      <c r="N19" s="145">
        <v>210</v>
      </c>
      <c r="O19" s="4">
        <v>166</v>
      </c>
      <c r="P19" s="4">
        <v>235</v>
      </c>
      <c r="Q19" s="4">
        <v>178</v>
      </c>
      <c r="R19" s="4">
        <v>218</v>
      </c>
      <c r="S19" s="10">
        <f t="shared" si="11"/>
        <v>1007</v>
      </c>
      <c r="T19" s="16"/>
      <c r="U19" s="16"/>
      <c r="V19" s="16"/>
      <c r="W19" s="16"/>
      <c r="X19" s="16"/>
      <c r="Y19" s="16"/>
      <c r="Z19" s="56"/>
    </row>
    <row r="20" spans="1:39" x14ac:dyDescent="0.3">
      <c r="A20" s="9" t="s">
        <v>130</v>
      </c>
      <c r="B20" s="9">
        <v>28</v>
      </c>
      <c r="C20" s="9" t="s">
        <v>29</v>
      </c>
      <c r="D20" s="11">
        <v>17</v>
      </c>
      <c r="F20" s="6">
        <f t="shared" si="8"/>
        <v>985</v>
      </c>
      <c r="G20" s="6">
        <f>COUNT(N20,O20,P20,Q20,R20,#REF!,T20,V20,X20,AA20,AC20, AE20, AG20)</f>
        <v>5</v>
      </c>
      <c r="H20" s="7">
        <f t="shared" si="12"/>
        <v>197</v>
      </c>
      <c r="I20" s="9"/>
      <c r="J20" s="9"/>
      <c r="K20" s="52">
        <f t="shared" si="9"/>
        <v>213</v>
      </c>
      <c r="L20" s="148">
        <f t="shared" si="10"/>
        <v>604</v>
      </c>
      <c r="M20" s="524"/>
      <c r="N20" s="145">
        <v>204</v>
      </c>
      <c r="O20" s="4">
        <v>213</v>
      </c>
      <c r="P20" s="4">
        <v>187</v>
      </c>
      <c r="Q20" s="4">
        <v>170</v>
      </c>
      <c r="R20" s="4">
        <v>211</v>
      </c>
      <c r="S20" s="10">
        <f t="shared" si="11"/>
        <v>985</v>
      </c>
      <c r="T20" s="16"/>
      <c r="U20" s="16"/>
      <c r="V20" s="16"/>
      <c r="W20" s="16"/>
      <c r="X20" s="16"/>
      <c r="Y20" s="16"/>
      <c r="Z20" s="56"/>
    </row>
    <row r="21" spans="1:39" x14ac:dyDescent="0.3">
      <c r="A21" s="9" t="s">
        <v>879</v>
      </c>
      <c r="B21" s="9">
        <v>28</v>
      </c>
      <c r="C21" s="9" t="s">
        <v>29</v>
      </c>
      <c r="D21" s="11">
        <v>18</v>
      </c>
      <c r="F21" s="6">
        <f t="shared" si="8"/>
        <v>965</v>
      </c>
      <c r="G21" s="6">
        <f>COUNT(N21,O21,P21,Q21,R21,#REF!,T21,V21,X21,AA21,AC21, AE21, AG21)</f>
        <v>5</v>
      </c>
      <c r="H21" s="7">
        <f t="shared" si="12"/>
        <v>193</v>
      </c>
      <c r="I21" s="9"/>
      <c r="J21" s="9"/>
      <c r="K21" s="52">
        <f t="shared" si="9"/>
        <v>276</v>
      </c>
      <c r="L21" s="148">
        <f t="shared" si="10"/>
        <v>506</v>
      </c>
      <c r="M21" s="524"/>
      <c r="N21" s="145">
        <v>187</v>
      </c>
      <c r="O21" s="4">
        <v>136</v>
      </c>
      <c r="P21" s="4">
        <v>183</v>
      </c>
      <c r="Q21" s="4">
        <v>276</v>
      </c>
      <c r="R21" s="4">
        <v>183</v>
      </c>
      <c r="S21" s="10">
        <f t="shared" si="11"/>
        <v>965</v>
      </c>
      <c r="T21" s="16"/>
      <c r="U21" s="16"/>
      <c r="V21" s="16"/>
      <c r="W21" s="16"/>
      <c r="X21" s="16"/>
      <c r="Y21" s="16"/>
      <c r="Z21" s="56"/>
    </row>
    <row r="22" spans="1:39" x14ac:dyDescent="0.3">
      <c r="A22" s="9" t="s">
        <v>248</v>
      </c>
      <c r="B22" s="9">
        <v>28</v>
      </c>
      <c r="C22" s="9" t="s">
        <v>29</v>
      </c>
      <c r="D22" s="11">
        <v>19</v>
      </c>
      <c r="F22" s="6">
        <f t="shared" si="8"/>
        <v>960</v>
      </c>
      <c r="G22" s="6">
        <f>COUNT(N22,O22,P22,Q22,R22,#REF!,T22,V22,X22,AA22,AC22, AE22, AG22)</f>
        <v>5</v>
      </c>
      <c r="H22" s="7">
        <f t="shared" si="12"/>
        <v>192</v>
      </c>
      <c r="I22" s="9"/>
      <c r="J22" s="9"/>
      <c r="K22" s="52">
        <f t="shared" si="9"/>
        <v>223</v>
      </c>
      <c r="L22" s="148">
        <f t="shared" si="10"/>
        <v>637</v>
      </c>
      <c r="M22" s="524"/>
      <c r="N22" s="145">
        <v>220</v>
      </c>
      <c r="O22" s="4">
        <v>223</v>
      </c>
      <c r="P22" s="4">
        <v>194</v>
      </c>
      <c r="Q22" s="4">
        <v>156</v>
      </c>
      <c r="R22" s="4">
        <v>167</v>
      </c>
      <c r="S22" s="10">
        <f t="shared" si="11"/>
        <v>960</v>
      </c>
      <c r="T22" s="16"/>
      <c r="U22" s="16"/>
      <c r="V22" s="16"/>
      <c r="W22" s="16"/>
      <c r="X22" s="16"/>
      <c r="Y22" s="16"/>
      <c r="Z22" s="56"/>
    </row>
    <row r="23" spans="1:39" s="500" customFormat="1" x14ac:dyDescent="0.3">
      <c r="A23" s="502" t="s">
        <v>280</v>
      </c>
      <c r="B23" s="502">
        <v>28</v>
      </c>
      <c r="C23" s="502" t="s">
        <v>29</v>
      </c>
      <c r="D23" s="503">
        <v>20</v>
      </c>
      <c r="F23" s="432">
        <f t="shared" si="8"/>
        <v>930</v>
      </c>
      <c r="G23" s="432">
        <f>COUNT(N23,O23,P23,Q23,R23,#REF!,T23,V23,X23,AA23,AC23, AE23, AG23)</f>
        <v>5</v>
      </c>
      <c r="H23" s="433">
        <f t="shared" si="12"/>
        <v>186</v>
      </c>
      <c r="I23" s="502"/>
      <c r="J23" s="502"/>
      <c r="K23" s="439">
        <f t="shared" si="9"/>
        <v>204</v>
      </c>
      <c r="L23" s="527">
        <f t="shared" si="10"/>
        <v>538</v>
      </c>
      <c r="M23" s="527"/>
      <c r="N23" s="145">
        <v>150</v>
      </c>
      <c r="O23" s="501">
        <v>201</v>
      </c>
      <c r="P23" s="501">
        <v>187</v>
      </c>
      <c r="Q23" s="501">
        <v>188</v>
      </c>
      <c r="R23" s="501">
        <v>204</v>
      </c>
      <c r="S23" s="434">
        <f t="shared" si="11"/>
        <v>930</v>
      </c>
      <c r="T23" s="505"/>
      <c r="U23" s="505"/>
      <c r="V23" s="505"/>
      <c r="W23" s="505"/>
      <c r="X23" s="505"/>
      <c r="Y23" s="505"/>
      <c r="Z23" s="440"/>
    </row>
    <row r="24" spans="1:39" s="500" customFormat="1" x14ac:dyDescent="0.3">
      <c r="A24" s="502" t="s">
        <v>338</v>
      </c>
      <c r="B24" s="502">
        <v>28</v>
      </c>
      <c r="C24" s="502" t="s">
        <v>29</v>
      </c>
      <c r="D24" s="503">
        <v>21</v>
      </c>
      <c r="F24" s="432">
        <f t="shared" si="8"/>
        <v>891</v>
      </c>
      <c r="G24" s="432">
        <f>COUNT(N24,O24,P24,Q24,R24,#REF!,T24,V24,X24,AA24,AC24, AE24, AG24)</f>
        <v>5</v>
      </c>
      <c r="H24" s="433">
        <f t="shared" si="12"/>
        <v>178.2</v>
      </c>
      <c r="I24" s="502"/>
      <c r="J24" s="502"/>
      <c r="K24" s="439">
        <f t="shared" si="9"/>
        <v>198</v>
      </c>
      <c r="L24" s="527">
        <f t="shared" si="10"/>
        <v>522</v>
      </c>
      <c r="M24" s="527"/>
      <c r="N24" s="145">
        <v>158</v>
      </c>
      <c r="O24" s="501">
        <v>166</v>
      </c>
      <c r="P24" s="501">
        <v>198</v>
      </c>
      <c r="Q24" s="501">
        <v>191</v>
      </c>
      <c r="R24" s="501">
        <v>178</v>
      </c>
      <c r="S24" s="434">
        <f t="shared" si="11"/>
        <v>891</v>
      </c>
      <c r="T24" s="505"/>
      <c r="U24" s="505"/>
      <c r="V24" s="505"/>
      <c r="W24" s="505"/>
      <c r="X24" s="505"/>
      <c r="Y24" s="505"/>
      <c r="Z24" s="440"/>
    </row>
    <row r="25" spans="1:39" s="500" customFormat="1" x14ac:dyDescent="0.3">
      <c r="A25" s="502" t="s">
        <v>880</v>
      </c>
      <c r="B25" s="502">
        <v>28</v>
      </c>
      <c r="C25" s="502" t="s">
        <v>29</v>
      </c>
      <c r="D25" s="503">
        <v>22</v>
      </c>
      <c r="F25" s="432">
        <f t="shared" si="8"/>
        <v>877</v>
      </c>
      <c r="G25" s="432">
        <f>COUNT(N25,O25,P25,Q25,R25,#REF!,T25,V25,X25,AA25,AC25, AE25, AG25)</f>
        <v>5</v>
      </c>
      <c r="H25" s="433">
        <f t="shared" si="12"/>
        <v>175.4</v>
      </c>
      <c r="I25" s="502"/>
      <c r="J25" s="502"/>
      <c r="K25" s="439">
        <f t="shared" si="9"/>
        <v>210</v>
      </c>
      <c r="L25" s="527">
        <f t="shared" si="10"/>
        <v>511</v>
      </c>
      <c r="M25" s="527"/>
      <c r="N25" s="145">
        <v>183</v>
      </c>
      <c r="O25" s="501">
        <v>165</v>
      </c>
      <c r="P25" s="501">
        <v>163</v>
      </c>
      <c r="Q25" s="501">
        <v>210</v>
      </c>
      <c r="R25" s="501">
        <v>156</v>
      </c>
      <c r="S25" s="434">
        <f t="shared" si="11"/>
        <v>877</v>
      </c>
      <c r="T25" s="505"/>
      <c r="U25" s="505"/>
      <c r="V25" s="505"/>
      <c r="W25" s="505"/>
      <c r="X25" s="505"/>
      <c r="Y25" s="505"/>
      <c r="Z25" s="440"/>
    </row>
    <row r="26" spans="1:39" s="500" customFormat="1" x14ac:dyDescent="0.3">
      <c r="A26" s="502" t="s">
        <v>318</v>
      </c>
      <c r="B26" s="502">
        <v>28</v>
      </c>
      <c r="C26" s="502" t="s">
        <v>29</v>
      </c>
      <c r="D26" s="503">
        <v>23</v>
      </c>
      <c r="F26" s="432">
        <f t="shared" si="8"/>
        <v>875</v>
      </c>
      <c r="G26" s="432">
        <f>COUNT(N26,O26,P26,Q26,R26,#REF!,T26,V26,X26,AA26,AC26, AE26, AG26)</f>
        <v>5</v>
      </c>
      <c r="H26" s="433">
        <f t="shared" si="12"/>
        <v>175</v>
      </c>
      <c r="I26" s="502"/>
      <c r="J26" s="502"/>
      <c r="K26" s="439">
        <f t="shared" si="9"/>
        <v>201</v>
      </c>
      <c r="L26" s="527">
        <f t="shared" si="10"/>
        <v>552</v>
      </c>
      <c r="M26" s="527"/>
      <c r="N26" s="145">
        <v>201</v>
      </c>
      <c r="O26" s="501">
        <v>162</v>
      </c>
      <c r="P26" s="501">
        <v>189</v>
      </c>
      <c r="Q26" s="501">
        <v>189</v>
      </c>
      <c r="R26" s="501">
        <v>134</v>
      </c>
      <c r="S26" s="434">
        <f t="shared" si="11"/>
        <v>875</v>
      </c>
      <c r="T26" s="505"/>
      <c r="U26" s="505"/>
      <c r="V26" s="505"/>
      <c r="W26" s="505"/>
      <c r="X26" s="505"/>
      <c r="Y26" s="505"/>
      <c r="Z26" s="440"/>
    </row>
    <row r="27" spans="1:39" s="500" customFormat="1" x14ac:dyDescent="0.3">
      <c r="A27" s="502" t="s">
        <v>343</v>
      </c>
      <c r="B27" s="502">
        <v>28</v>
      </c>
      <c r="C27" s="502" t="s">
        <v>29</v>
      </c>
      <c r="D27" s="503">
        <v>24</v>
      </c>
      <c r="F27" s="432">
        <f t="shared" si="8"/>
        <v>864</v>
      </c>
      <c r="G27" s="432">
        <f>COUNT(N27,O27,P27,Q27,R27,#REF!,T27,V27,X27,AA27,AC27, AE27, AG27)</f>
        <v>5</v>
      </c>
      <c r="H27" s="433">
        <f t="shared" si="12"/>
        <v>172.8</v>
      </c>
      <c r="I27" s="502"/>
      <c r="J27" s="502"/>
      <c r="K27" s="439">
        <f t="shared" si="9"/>
        <v>206</v>
      </c>
      <c r="L27" s="527">
        <f t="shared" si="10"/>
        <v>524</v>
      </c>
      <c r="M27" s="527"/>
      <c r="N27" s="145">
        <v>195</v>
      </c>
      <c r="O27" s="501">
        <v>170</v>
      </c>
      <c r="P27" s="501">
        <v>159</v>
      </c>
      <c r="Q27" s="501">
        <v>134</v>
      </c>
      <c r="R27" s="501">
        <v>206</v>
      </c>
      <c r="S27" s="434">
        <f t="shared" si="11"/>
        <v>864</v>
      </c>
      <c r="T27" s="505"/>
      <c r="U27" s="505"/>
      <c r="V27" s="505"/>
      <c r="W27" s="505"/>
      <c r="X27" s="505"/>
      <c r="Y27" s="505"/>
      <c r="Z27" s="440"/>
    </row>
    <row r="28" spans="1:39" x14ac:dyDescent="0.3">
      <c r="A28" s="9" t="s">
        <v>268</v>
      </c>
      <c r="B28" s="9">
        <v>28</v>
      </c>
      <c r="C28" s="9" t="s">
        <v>29</v>
      </c>
      <c r="D28" s="503">
        <v>25</v>
      </c>
      <c r="F28" s="6">
        <f t="shared" si="8"/>
        <v>852</v>
      </c>
      <c r="G28" s="6">
        <f>COUNT(N28,O28,P28,Q28,R28,#REF!,T28,V28,X28,AA28,AC28, AE28, AG28)</f>
        <v>5</v>
      </c>
      <c r="H28" s="7">
        <f t="shared" si="12"/>
        <v>170.4</v>
      </c>
      <c r="I28" s="9"/>
      <c r="J28" s="9"/>
      <c r="K28" s="52">
        <f t="shared" si="9"/>
        <v>202</v>
      </c>
      <c r="L28" s="148">
        <f t="shared" si="10"/>
        <v>515</v>
      </c>
      <c r="M28" s="524"/>
      <c r="N28" s="145">
        <v>173</v>
      </c>
      <c r="O28" s="4">
        <v>140</v>
      </c>
      <c r="P28" s="4">
        <v>202</v>
      </c>
      <c r="Q28" s="4">
        <v>158</v>
      </c>
      <c r="R28" s="4">
        <v>179</v>
      </c>
      <c r="S28" s="10">
        <f t="shared" si="11"/>
        <v>852</v>
      </c>
      <c r="T28" s="16"/>
      <c r="U28" s="16"/>
      <c r="V28" s="16"/>
      <c r="W28" s="16"/>
      <c r="X28" s="16"/>
      <c r="Y28" s="16"/>
      <c r="Z28" s="56"/>
    </row>
    <row r="29" spans="1:39" x14ac:dyDescent="0.3">
      <c r="F29" s="48">
        <f>SUM(F4:F28)</f>
        <v>33501</v>
      </c>
      <c r="G29" s="48">
        <f>SUM(G4:G28)</f>
        <v>163</v>
      </c>
      <c r="H29" s="49">
        <f t="shared" si="12"/>
        <v>205.52760736196319</v>
      </c>
      <c r="N29">
        <f>AVERAGE(N4:N28)</f>
        <v>207.4</v>
      </c>
      <c r="O29" s="500">
        <f t="shared" ref="O29:X29" si="13">AVERAGE(O4:O28)</f>
        <v>184.92</v>
      </c>
      <c r="P29" s="500">
        <f t="shared" si="13"/>
        <v>211.48</v>
      </c>
      <c r="Q29" s="500">
        <f t="shared" si="13"/>
        <v>210.68</v>
      </c>
      <c r="R29" s="500">
        <f t="shared" si="13"/>
        <v>202.32</v>
      </c>
      <c r="T29" s="500">
        <f t="shared" si="13"/>
        <v>202.5</v>
      </c>
      <c r="V29" s="500">
        <f t="shared" si="13"/>
        <v>228.3</v>
      </c>
      <c r="X29" s="500">
        <f t="shared" si="13"/>
        <v>206.9</v>
      </c>
      <c r="AA29" s="500">
        <f t="shared" ref="AA29" si="14">AVERAGE(AA4:AA28)</f>
        <v>197</v>
      </c>
      <c r="AC29" s="500">
        <f t="shared" ref="AC29" si="15">AVERAGE(AC4:AC28)</f>
        <v>226.5</v>
      </c>
      <c r="AE29" s="500">
        <f t="shared" ref="AE29" si="16">AVERAGE(AE4:AE28)</f>
        <v>225.5</v>
      </c>
      <c r="AG29" s="500">
        <f t="shared" ref="AG29" si="17">AVERAGE(AG4:AG28)</f>
        <v>203</v>
      </c>
    </row>
    <row r="31" spans="1:39" x14ac:dyDescent="0.3">
      <c r="A31" s="591" t="s">
        <v>72</v>
      </c>
      <c r="B31" s="591"/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167"/>
      <c r="AJ31" s="167"/>
      <c r="AK31" s="167"/>
      <c r="AL31" s="167"/>
      <c r="AM31" s="168"/>
    </row>
    <row r="32" spans="1:39" x14ac:dyDescent="0.3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  <c r="AI32" s="164"/>
      <c r="AJ32" s="164"/>
      <c r="AK32" s="164"/>
      <c r="AL32" s="164"/>
      <c r="AM32" s="169"/>
    </row>
    <row r="33" spans="1:34" x14ac:dyDescent="0.3">
      <c r="A33" s="10" t="s">
        <v>0</v>
      </c>
      <c r="B33" s="10"/>
      <c r="C33" s="10"/>
      <c r="D33" s="10" t="s">
        <v>2</v>
      </c>
      <c r="E33" s="441">
        <f>SUM(E34:E38)</f>
        <v>450</v>
      </c>
      <c r="F33" s="11" t="s">
        <v>4</v>
      </c>
      <c r="G33" s="10" t="s">
        <v>5</v>
      </c>
      <c r="H33" s="10" t="s">
        <v>6</v>
      </c>
      <c r="I33" s="1" t="s">
        <v>23</v>
      </c>
      <c r="J33" s="1" t="s">
        <v>24</v>
      </c>
      <c r="K33" s="1" t="s">
        <v>25</v>
      </c>
      <c r="L33" s="1" t="s">
        <v>26</v>
      </c>
      <c r="M33" s="434" t="s">
        <v>9</v>
      </c>
      <c r="N33" s="10">
        <v>1</v>
      </c>
      <c r="O33" s="10">
        <v>2</v>
      </c>
      <c r="P33" s="10">
        <v>3</v>
      </c>
      <c r="Q33" s="10">
        <v>4</v>
      </c>
      <c r="R33" s="10">
        <v>5</v>
      </c>
      <c r="S33" s="10" t="s">
        <v>8</v>
      </c>
      <c r="T33" s="10">
        <v>6</v>
      </c>
      <c r="U33" s="10" t="s">
        <v>7</v>
      </c>
      <c r="V33" s="10">
        <v>7</v>
      </c>
      <c r="W33" s="10" t="s">
        <v>7</v>
      </c>
      <c r="X33" s="10">
        <v>8</v>
      </c>
      <c r="Y33" s="10" t="s">
        <v>7</v>
      </c>
      <c r="Z33" s="10" t="s">
        <v>8</v>
      </c>
      <c r="AA33" s="10">
        <v>9</v>
      </c>
      <c r="AB33" s="10"/>
      <c r="AC33" s="10">
        <v>10</v>
      </c>
      <c r="AD33" s="10"/>
      <c r="AE33" s="10">
        <v>11</v>
      </c>
      <c r="AF33" s="10"/>
      <c r="AG33" s="10">
        <v>12</v>
      </c>
      <c r="AH33" s="10"/>
    </row>
    <row r="34" spans="1:34" x14ac:dyDescent="0.3">
      <c r="A34" s="9" t="s">
        <v>820</v>
      </c>
      <c r="B34" s="9">
        <v>28</v>
      </c>
      <c r="C34" s="9" t="s">
        <v>29</v>
      </c>
      <c r="D34" s="10">
        <v>1</v>
      </c>
      <c r="E34" s="50">
        <v>200</v>
      </c>
      <c r="F34" s="11">
        <f>SUM(N34:R34)+T34+V34+X34+AA34+AC34+AE34+AG34</f>
        <v>2055</v>
      </c>
      <c r="G34" s="10">
        <f>COUNT(N34,O34,P34,Q34,R34,#REF!,T34,V34,X34,AA34,AC34,AE34,AG34)</f>
        <v>11</v>
      </c>
      <c r="H34" s="15">
        <f>F34/G34</f>
        <v>186.81818181818181</v>
      </c>
      <c r="I34" s="159">
        <f>((SUM(U34+W34+Y34))/30)+(COUNTIFS(AB34,"W")+(COUNTIFS(AD34,"W")+(COUNTIFS(AF34,"W")+(COUNTIFS(AH34,"W")))))</f>
        <v>6</v>
      </c>
      <c r="J34" s="159">
        <f>(3-(SUM(U34+W34+Y34)/30))+(COUNTIFS(AB34,"L"))+(COUNTIFS(AD34,"L"))+(COUNTIFS(AF34,"L"))+(COUNTIFS(AH34,"L"))</f>
        <v>0</v>
      </c>
      <c r="K34" s="52">
        <f>MAX(N34,O34,P34,Q34,R34,T34,V34,X34,AA34,AC34,AE34,AG34)</f>
        <v>222</v>
      </c>
      <c r="L34" s="148">
        <f>MAX((SUM(N34:P34)), (SUM(T34,V34,X34)), (SUM(AA34,AC34,AE34)), (SUM(AE34,AH34,E34)))</f>
        <v>566</v>
      </c>
      <c r="M34" s="458">
        <v>49</v>
      </c>
      <c r="N34" s="162">
        <v>128</v>
      </c>
      <c r="O34" s="131">
        <v>200</v>
      </c>
      <c r="P34" s="131">
        <v>181</v>
      </c>
      <c r="Q34" s="131">
        <v>183</v>
      </c>
      <c r="R34" s="131">
        <v>201</v>
      </c>
      <c r="S34" s="10">
        <f>SUM(N34:R34)+(M34*5)</f>
        <v>1138</v>
      </c>
      <c r="T34" s="131">
        <v>188</v>
      </c>
      <c r="U34" s="131">
        <v>30</v>
      </c>
      <c r="V34" s="131">
        <v>222</v>
      </c>
      <c r="W34" s="131">
        <v>30</v>
      </c>
      <c r="X34" s="131">
        <v>156</v>
      </c>
      <c r="Y34" s="131">
        <v>30</v>
      </c>
      <c r="Z34" s="10">
        <f>SUM(S34:Y34)+(M34*3)</f>
        <v>1941</v>
      </c>
      <c r="AA34" s="131"/>
      <c r="AB34" s="148"/>
      <c r="AC34" s="131">
        <v>168</v>
      </c>
      <c r="AD34" s="148" t="s">
        <v>23</v>
      </c>
      <c r="AE34" s="131">
        <v>215</v>
      </c>
      <c r="AF34" s="148" t="s">
        <v>23</v>
      </c>
      <c r="AG34" s="131">
        <v>213</v>
      </c>
      <c r="AH34" s="148" t="s">
        <v>23</v>
      </c>
    </row>
    <row r="35" spans="1:34" x14ac:dyDescent="0.3">
      <c r="A35" s="9" t="s">
        <v>394</v>
      </c>
      <c r="B35" s="9">
        <v>28</v>
      </c>
      <c r="C35" s="9" t="s">
        <v>29</v>
      </c>
      <c r="D35" s="10">
        <v>2</v>
      </c>
      <c r="E35" s="50">
        <v>100</v>
      </c>
      <c r="F35" s="11">
        <f>SUM(N35:R35)+T35+V35+X35+AA35+AC35+AE35+AG35</f>
        <v>1755</v>
      </c>
      <c r="G35" s="10">
        <f>COUNT(N35,O35,P35,Q35,R35,#REF!,T35,V35,X35,AA35,AC35,AE35,AG35)</f>
        <v>9</v>
      </c>
      <c r="H35" s="15">
        <f>F35/G35</f>
        <v>195</v>
      </c>
      <c r="I35" s="159">
        <f>((SUM(U35+W35+Y35))/30)+(COUNTIFS(AB35,"W")+(COUNTIFS(AD35,"W")+(COUNTIFS(AF35,"W")+(COUNTIFS(AH35,"W")))))</f>
        <v>2</v>
      </c>
      <c r="J35" s="159">
        <f>(3-(SUM(U35+W35+Y35)/30))+(COUNTIFS(AB35,"L"))+(COUNTIFS(AD35,"L"))+(COUNTIFS(AF35,"L"))+(COUNTIFS(AH35,"L"))</f>
        <v>2</v>
      </c>
      <c r="K35" s="52">
        <f>MAX(N35,O35,P35,Q35,R35,T35,V35,X35,AA35,AC35,AE35,AG35)</f>
        <v>258</v>
      </c>
      <c r="L35" s="148">
        <f>MAX((SUM(N35:P35)), (SUM(T35,V35,X35)), (SUM(AA35,AC35,AE35)), (SUM(AE35,AH35,E35)))</f>
        <v>674</v>
      </c>
      <c r="M35" s="458">
        <v>45</v>
      </c>
      <c r="N35" s="162">
        <v>189</v>
      </c>
      <c r="O35" s="131">
        <v>258</v>
      </c>
      <c r="P35" s="131">
        <v>227</v>
      </c>
      <c r="Q35" s="131">
        <v>151</v>
      </c>
      <c r="R35" s="131">
        <v>200</v>
      </c>
      <c r="S35" s="10">
        <f>SUM(N35:R35)+(M35*5)</f>
        <v>1250</v>
      </c>
      <c r="T35" s="131">
        <v>203</v>
      </c>
      <c r="U35" s="131">
        <v>30</v>
      </c>
      <c r="V35" s="131">
        <v>146</v>
      </c>
      <c r="W35" s="131">
        <v>0</v>
      </c>
      <c r="X35" s="131">
        <v>202</v>
      </c>
      <c r="Y35" s="131">
        <v>30</v>
      </c>
      <c r="Z35" s="434">
        <f>SUM(S35:Y35)+(M35*3)</f>
        <v>1996</v>
      </c>
      <c r="AA35" s="131"/>
      <c r="AB35" s="148"/>
      <c r="AC35" s="131"/>
      <c r="AD35" s="148"/>
      <c r="AE35" s="131"/>
      <c r="AF35" s="76"/>
      <c r="AG35" s="76">
        <v>179</v>
      </c>
      <c r="AH35" s="148" t="s">
        <v>24</v>
      </c>
    </row>
    <row r="36" spans="1:34" x14ac:dyDescent="0.3">
      <c r="A36" s="502" t="s">
        <v>877</v>
      </c>
      <c r="B36" s="9">
        <v>28</v>
      </c>
      <c r="C36" s="9" t="s">
        <v>29</v>
      </c>
      <c r="D36" s="434">
        <v>3</v>
      </c>
      <c r="E36" s="50">
        <v>75</v>
      </c>
      <c r="F36" s="11">
        <f>SUM(N36:R36)+T36+V36+X36+AA36+AC36+AE36+AG36</f>
        <v>1603</v>
      </c>
      <c r="G36" s="434">
        <f>COUNT(N36,O36,P36,Q36,R36,#REF!,T36,V36,X36,AA36,AC36,AE36,AG36)</f>
        <v>9</v>
      </c>
      <c r="H36" s="504">
        <f>F36/G36</f>
        <v>178.11111111111111</v>
      </c>
      <c r="I36" s="159">
        <f>((SUM(U36+W36+Y36))/30)+(COUNTIFS(AB36,"W")+(COUNTIFS(AD36,"W")+(COUNTIFS(AF36,"W")+(COUNTIFS(AH36,"W")))))</f>
        <v>1</v>
      </c>
      <c r="J36" s="159">
        <f>(3-(SUM(U36+W36+Y36)/30))+(COUNTIFS(AB36,"L"))+(COUNTIFS(AD36,"L"))+(COUNTIFS(AF36,"L"))+(COUNTIFS(AH36,"L"))</f>
        <v>3</v>
      </c>
      <c r="K36" s="52">
        <f>MAX(N36,O36,P36,Q36,R36,T36,V36,X36,AA36,AC36,AE36,AG36)</f>
        <v>223</v>
      </c>
      <c r="L36" s="148">
        <f>MAX((SUM(N36:P36)), (SUM(T36,V36,X36)), (SUM(AA36,AC36,AE36)), (SUM(AE36,AH36,E36)))</f>
        <v>573</v>
      </c>
      <c r="M36" s="458">
        <v>59</v>
      </c>
      <c r="N36" s="162">
        <v>170</v>
      </c>
      <c r="O36" s="524">
        <v>223</v>
      </c>
      <c r="P36" s="524">
        <v>180</v>
      </c>
      <c r="Q36" s="524">
        <v>159</v>
      </c>
      <c r="R36" s="524">
        <v>180</v>
      </c>
      <c r="S36" s="434">
        <f>SUM(N36:R36)+(M36*5)</f>
        <v>1207</v>
      </c>
      <c r="T36" s="524">
        <v>175</v>
      </c>
      <c r="U36" s="524">
        <v>0</v>
      </c>
      <c r="V36" s="524">
        <v>185</v>
      </c>
      <c r="W36" s="524">
        <v>30</v>
      </c>
      <c r="X36" s="524">
        <v>187</v>
      </c>
      <c r="Y36" s="524">
        <v>0</v>
      </c>
      <c r="Z36" s="434">
        <f>SUM(S36:Y36)+(M36*3)</f>
        <v>1961</v>
      </c>
      <c r="AA36" s="131"/>
      <c r="AB36" s="148"/>
      <c r="AC36" s="131"/>
      <c r="AD36" s="148"/>
      <c r="AE36" s="131">
        <v>144</v>
      </c>
      <c r="AF36" s="148" t="s">
        <v>24</v>
      </c>
      <c r="AG36" s="132"/>
      <c r="AH36" s="149"/>
    </row>
    <row r="37" spans="1:34" x14ac:dyDescent="0.3">
      <c r="A37" s="9" t="s">
        <v>156</v>
      </c>
      <c r="B37" s="9">
        <v>28</v>
      </c>
      <c r="C37" s="9" t="s">
        <v>29</v>
      </c>
      <c r="D37" s="10">
        <v>4</v>
      </c>
      <c r="E37" s="50">
        <v>45</v>
      </c>
      <c r="F37" s="11">
        <f>SUM(N37:R37)+T37+V37+X37+AA37+AC37+AE37+AG37</f>
        <v>2157</v>
      </c>
      <c r="G37" s="10">
        <f>COUNT(N37,O37,P37,Q37,R37,#REF!,T37,V37,X37,AA37,AC37,AE37,AG37)</f>
        <v>10</v>
      </c>
      <c r="H37" s="15">
        <f>F37/G37</f>
        <v>215.7</v>
      </c>
      <c r="I37" s="159">
        <f>((SUM(U37+W37+Y37))/30)+(COUNTIFS(AB37,"W")+(COUNTIFS(AD37,"W")+(COUNTIFS(AF37,"W")+(COUNTIFS(AH37,"W")))))</f>
        <v>2.5</v>
      </c>
      <c r="J37" s="159">
        <f>(3-(SUM(U37+W37+Y37)/30))+(COUNTIFS(AB37,"L"))+(COUNTIFS(AD37,"L"))+(COUNTIFS(AF37,"L"))+(COUNTIFS(AH37,"L"))</f>
        <v>2.5</v>
      </c>
      <c r="K37" s="52">
        <f>MAX(N37,O37,P37,Q37,R37,T37,V37,X37,AA37,AC37,AE37,AG37)</f>
        <v>238</v>
      </c>
      <c r="L37" s="148">
        <f>MAX((SUM(N37:P37)), (SUM(T37,V37,X37)), (SUM(AA37,AC37,AE37)), (SUM(AE37,AH37,E37)))</f>
        <v>686</v>
      </c>
      <c r="M37" s="458">
        <v>3</v>
      </c>
      <c r="N37" s="162">
        <v>233</v>
      </c>
      <c r="O37" s="131">
        <v>238</v>
      </c>
      <c r="P37" s="131">
        <v>215</v>
      </c>
      <c r="Q37" s="131">
        <v>233</v>
      </c>
      <c r="R37" s="131">
        <v>235</v>
      </c>
      <c r="S37" s="10">
        <f>SUM(N37:R37)+(M37*5)</f>
        <v>1169</v>
      </c>
      <c r="T37" s="131">
        <v>221</v>
      </c>
      <c r="U37" s="131">
        <v>30</v>
      </c>
      <c r="V37" s="131">
        <v>199</v>
      </c>
      <c r="W37" s="131">
        <v>0</v>
      </c>
      <c r="X37" s="131">
        <v>211</v>
      </c>
      <c r="Y37" s="131">
        <v>15</v>
      </c>
      <c r="Z37" s="434">
        <f>SUM(S37:Y37)+(M37*3)</f>
        <v>1854</v>
      </c>
      <c r="AA37" s="131">
        <v>202</v>
      </c>
      <c r="AB37" s="148" t="s">
        <v>23</v>
      </c>
      <c r="AC37" s="131">
        <v>170</v>
      </c>
      <c r="AD37" s="148" t="s">
        <v>24</v>
      </c>
      <c r="AE37" s="132"/>
      <c r="AF37" s="149"/>
      <c r="AG37" s="132"/>
      <c r="AH37" s="149"/>
    </row>
    <row r="38" spans="1:34" x14ac:dyDescent="0.3">
      <c r="A38" s="9" t="s">
        <v>534</v>
      </c>
      <c r="B38" s="9">
        <v>28</v>
      </c>
      <c r="C38" s="9" t="s">
        <v>29</v>
      </c>
      <c r="D38" s="10">
        <v>5</v>
      </c>
      <c r="E38" s="50">
        <v>30</v>
      </c>
      <c r="F38" s="11">
        <f>SUM(N38:R38)+T38+V38+X38+AA38+AC38+AE38+AG38</f>
        <v>1713</v>
      </c>
      <c r="G38" s="10">
        <f>COUNT(N38,O38,P38,Q38,R38,#REF!,T38,V38,X38,AA38,AC38,AE38,AG38)</f>
        <v>9</v>
      </c>
      <c r="H38" s="15">
        <f>F38/G38</f>
        <v>190.33333333333334</v>
      </c>
      <c r="I38" s="159">
        <f>((SUM(U38+W38+Y38))/30)+(COUNTIFS(AB38,"W")+(COUNTIFS(AD38,"W")+(COUNTIFS(AF38,"W")+(COUNTIFS(AH38,"W")))))</f>
        <v>3</v>
      </c>
      <c r="J38" s="159">
        <f>(3-(SUM(U38+W38+Y38)/30))+(COUNTIFS(AB38,"L"))+(COUNTIFS(AD38,"L"))+(COUNTIFS(AF38,"L"))+(COUNTIFS(AH38,"L"))</f>
        <v>1</v>
      </c>
      <c r="K38" s="52">
        <f>MAX(N38,O38,P38,Q38,R38,T38,V38,X38,AA38,AC38,AE38,AG38)</f>
        <v>225</v>
      </c>
      <c r="L38" s="148">
        <f>MAX((SUM(N38:P38)), (SUM(T38,V38,X38)), (SUM(AA38,AC38,AE38)), (SUM(AE38,AH38,E38)))</f>
        <v>643</v>
      </c>
      <c r="M38" s="458">
        <v>35</v>
      </c>
      <c r="N38" s="162">
        <v>161</v>
      </c>
      <c r="O38" s="131">
        <v>193</v>
      </c>
      <c r="P38" s="131">
        <v>202</v>
      </c>
      <c r="Q38" s="131">
        <v>156</v>
      </c>
      <c r="R38" s="131">
        <v>200</v>
      </c>
      <c r="S38" s="10">
        <f>SUM(N38:R38)+(M38*5)</f>
        <v>1087</v>
      </c>
      <c r="T38" s="131">
        <v>225</v>
      </c>
      <c r="U38" s="131">
        <v>30</v>
      </c>
      <c r="V38" s="131">
        <v>203</v>
      </c>
      <c r="W38" s="131">
        <v>30</v>
      </c>
      <c r="X38" s="131">
        <v>215</v>
      </c>
      <c r="Y38" s="131">
        <v>30</v>
      </c>
      <c r="Z38" s="434">
        <f>SUM(S38:Y38)+(M38*3)</f>
        <v>1925</v>
      </c>
      <c r="AA38" s="131">
        <v>158</v>
      </c>
      <c r="AB38" s="148" t="s">
        <v>24</v>
      </c>
      <c r="AC38" s="132"/>
      <c r="AD38" s="149"/>
      <c r="AE38" s="132"/>
      <c r="AF38" s="149"/>
      <c r="AG38" s="132"/>
      <c r="AH38" s="149"/>
    </row>
    <row r="39" spans="1:34" x14ac:dyDescent="0.3">
      <c r="A39" s="17" t="s">
        <v>878</v>
      </c>
      <c r="B39" s="9">
        <v>28</v>
      </c>
      <c r="C39" s="9" t="s">
        <v>29</v>
      </c>
      <c r="D39" s="67">
        <v>6</v>
      </c>
      <c r="E39" s="18"/>
      <c r="F39" s="11">
        <f t="shared" ref="F39:F45" si="18">SUM(N39:R39)+T39+V39+X39+AA39+AC39+AE39+AG39</f>
        <v>964</v>
      </c>
      <c r="G39" s="67">
        <f>COUNT(N39,O39,P39,Q39,R39,#REF!,T39,V39,X39,AA39,AC39,AE39,AG39)</f>
        <v>8</v>
      </c>
      <c r="H39" s="68">
        <f t="shared" ref="H39:H45" si="19">F39/G39</f>
        <v>120.5</v>
      </c>
      <c r="I39" s="159">
        <f t="shared" ref="I39:I45" si="20">((SUM(U39+W39+Y39))/30)+(COUNTIFS(AB39,"W")+(COUNTIFS(AD39,"W")+(COUNTIFS(AF39,"W")+(COUNTIFS(AH39,"W")))))</f>
        <v>2</v>
      </c>
      <c r="J39" s="159">
        <f t="shared" ref="J39:J45" si="21">(3-(SUM(U39+W39+Y39)/30))+(COUNTIFS(AB39,"L"))+(COUNTIFS(AD39,"L"))+(COUNTIFS(AF39,"L"))+(COUNTIFS(AH39,"L"))</f>
        <v>1</v>
      </c>
      <c r="K39" s="52">
        <f t="shared" ref="K39:K45" si="22">MAX(N39,O39,P39,Q39,R39,T39,V39,X39,AA39,AC39,AE39,AG39)</f>
        <v>150</v>
      </c>
      <c r="L39" s="148">
        <f t="shared" ref="L39:L45" si="23">MAX((SUM(N39:P39)), (SUM(T39,V39,X39)), (SUM(AA39,AC39,AE39)), (SUM(AE39,AH39,E39)))</f>
        <v>379</v>
      </c>
      <c r="M39" s="459">
        <v>98</v>
      </c>
      <c r="N39" s="375">
        <v>121</v>
      </c>
      <c r="O39" s="66">
        <v>95</v>
      </c>
      <c r="P39" s="66">
        <v>110</v>
      </c>
      <c r="Q39" s="66">
        <v>130</v>
      </c>
      <c r="R39" s="66">
        <v>129</v>
      </c>
      <c r="S39" s="67">
        <f t="shared" ref="S39:S45" si="24">SUM(N39:R39)+(M39*5)</f>
        <v>1075</v>
      </c>
      <c r="T39" s="66">
        <v>125</v>
      </c>
      <c r="U39" s="66">
        <v>30</v>
      </c>
      <c r="V39" s="66">
        <v>150</v>
      </c>
      <c r="W39" s="66">
        <v>30</v>
      </c>
      <c r="X39" s="66">
        <v>104</v>
      </c>
      <c r="Y39" s="66">
        <v>0</v>
      </c>
      <c r="Z39" s="434">
        <f t="shared" ref="Z39:Z45" si="25">SUM(S39:Y39)+(M39*3)</f>
        <v>1808</v>
      </c>
      <c r="AA39" s="130"/>
      <c r="AB39" s="147"/>
      <c r="AC39" s="130"/>
      <c r="AD39" s="147"/>
      <c r="AE39" s="130"/>
      <c r="AF39" s="147"/>
      <c r="AG39" s="130"/>
      <c r="AH39" s="147"/>
    </row>
    <row r="40" spans="1:34" x14ac:dyDescent="0.3">
      <c r="A40" s="502" t="s">
        <v>162</v>
      </c>
      <c r="B40" s="9">
        <v>28</v>
      </c>
      <c r="C40" s="9" t="s">
        <v>29</v>
      </c>
      <c r="D40" s="434">
        <v>7</v>
      </c>
      <c r="E40" s="18"/>
      <c r="F40" s="11">
        <f t="shared" si="18"/>
        <v>1340</v>
      </c>
      <c r="G40" s="434">
        <f>COUNT(N40,O40,P40,Q40,R40,#REF!,T40,V40,X40,AA40,AC40,AE40,AG40)</f>
        <v>8</v>
      </c>
      <c r="H40" s="504">
        <f t="shared" si="19"/>
        <v>167.5</v>
      </c>
      <c r="I40" s="159">
        <f t="shared" si="20"/>
        <v>1</v>
      </c>
      <c r="J40" s="159">
        <f t="shared" si="21"/>
        <v>2</v>
      </c>
      <c r="K40" s="52">
        <f t="shared" si="22"/>
        <v>225</v>
      </c>
      <c r="L40" s="148">
        <f t="shared" si="23"/>
        <v>510</v>
      </c>
      <c r="M40" s="458">
        <v>48</v>
      </c>
      <c r="N40" s="162">
        <v>173</v>
      </c>
      <c r="O40" s="524">
        <v>129</v>
      </c>
      <c r="P40" s="524">
        <v>168</v>
      </c>
      <c r="Q40" s="524">
        <v>135</v>
      </c>
      <c r="R40" s="524">
        <v>225</v>
      </c>
      <c r="S40" s="434">
        <f t="shared" si="24"/>
        <v>1070</v>
      </c>
      <c r="T40" s="524">
        <v>122</v>
      </c>
      <c r="U40" s="524">
        <v>0</v>
      </c>
      <c r="V40" s="524">
        <v>192</v>
      </c>
      <c r="W40" s="524">
        <v>0</v>
      </c>
      <c r="X40" s="524">
        <v>196</v>
      </c>
      <c r="Y40" s="524">
        <v>30</v>
      </c>
      <c r="Z40" s="434">
        <f t="shared" si="25"/>
        <v>1754</v>
      </c>
      <c r="AA40" s="130"/>
      <c r="AB40" s="147"/>
      <c r="AC40" s="130"/>
      <c r="AD40" s="147"/>
      <c r="AE40" s="130"/>
      <c r="AF40" s="147"/>
      <c r="AG40" s="130"/>
      <c r="AH40" s="147"/>
    </row>
    <row r="41" spans="1:34" x14ac:dyDescent="0.3">
      <c r="A41" s="502" t="s">
        <v>287</v>
      </c>
      <c r="B41" s="9">
        <v>28</v>
      </c>
      <c r="C41" s="9" t="s">
        <v>29</v>
      </c>
      <c r="D41" s="434">
        <v>8</v>
      </c>
      <c r="E41" s="18"/>
      <c r="F41" s="11">
        <f t="shared" si="18"/>
        <v>1463</v>
      </c>
      <c r="G41" s="434">
        <f>COUNT(N41,O41,P41,Q41,R41,#REF!,T41,V41,X41,AA41,AC41,AE41,AG41)</f>
        <v>8</v>
      </c>
      <c r="H41" s="504">
        <f t="shared" si="19"/>
        <v>182.875</v>
      </c>
      <c r="I41" s="159">
        <f t="shared" si="20"/>
        <v>1</v>
      </c>
      <c r="J41" s="159">
        <f t="shared" si="21"/>
        <v>2</v>
      </c>
      <c r="K41" s="52">
        <f t="shared" si="22"/>
        <v>237</v>
      </c>
      <c r="L41" s="148">
        <f t="shared" si="23"/>
        <v>564</v>
      </c>
      <c r="M41" s="458">
        <v>31</v>
      </c>
      <c r="N41" s="162">
        <v>197</v>
      </c>
      <c r="O41" s="524">
        <v>195</v>
      </c>
      <c r="P41" s="524">
        <v>172</v>
      </c>
      <c r="Q41" s="524">
        <v>177</v>
      </c>
      <c r="R41" s="524">
        <v>237</v>
      </c>
      <c r="S41" s="434">
        <f t="shared" si="24"/>
        <v>1133</v>
      </c>
      <c r="T41" s="53">
        <v>175</v>
      </c>
      <c r="U41" s="53">
        <v>0</v>
      </c>
      <c r="V41" s="53">
        <v>193</v>
      </c>
      <c r="W41" s="53">
        <v>30</v>
      </c>
      <c r="X41" s="53">
        <v>117</v>
      </c>
      <c r="Y41" s="53">
        <v>0</v>
      </c>
      <c r="Z41" s="434">
        <f t="shared" si="25"/>
        <v>1741</v>
      </c>
      <c r="AA41" s="130"/>
      <c r="AB41" s="147"/>
      <c r="AC41" s="130"/>
      <c r="AD41" s="147"/>
      <c r="AE41" s="130"/>
      <c r="AF41" s="147"/>
      <c r="AG41" s="130"/>
      <c r="AH41" s="147"/>
    </row>
    <row r="42" spans="1:34" x14ac:dyDescent="0.3">
      <c r="A42" s="9" t="s">
        <v>114</v>
      </c>
      <c r="B42" s="9">
        <v>28</v>
      </c>
      <c r="C42" s="9" t="s">
        <v>29</v>
      </c>
      <c r="D42" s="10">
        <v>9</v>
      </c>
      <c r="E42" s="18"/>
      <c r="F42" s="11">
        <f t="shared" si="18"/>
        <v>1626</v>
      </c>
      <c r="G42" s="10">
        <f>COUNT(N42,O42,P42,Q42,R42,#REF!,T42,V42,X42,AA42,AC42,AE42,AG42)</f>
        <v>8</v>
      </c>
      <c r="H42" s="15">
        <f t="shared" si="19"/>
        <v>203.25</v>
      </c>
      <c r="I42" s="159">
        <f t="shared" si="20"/>
        <v>0.5</v>
      </c>
      <c r="J42" s="159">
        <f t="shared" si="21"/>
        <v>2.5</v>
      </c>
      <c r="K42" s="52">
        <f t="shared" si="22"/>
        <v>244</v>
      </c>
      <c r="L42" s="148">
        <f t="shared" si="23"/>
        <v>636</v>
      </c>
      <c r="M42" s="458">
        <v>11</v>
      </c>
      <c r="N42" s="162">
        <v>191</v>
      </c>
      <c r="O42" s="524">
        <v>244</v>
      </c>
      <c r="P42" s="524">
        <v>201</v>
      </c>
      <c r="Q42" s="524">
        <v>223</v>
      </c>
      <c r="R42" s="524">
        <v>233</v>
      </c>
      <c r="S42" s="10">
        <f t="shared" si="24"/>
        <v>1147</v>
      </c>
      <c r="T42" s="524">
        <v>165</v>
      </c>
      <c r="U42" s="524">
        <v>0</v>
      </c>
      <c r="V42" s="524">
        <v>166</v>
      </c>
      <c r="W42" s="524">
        <v>0</v>
      </c>
      <c r="X42" s="524">
        <v>203</v>
      </c>
      <c r="Y42" s="524">
        <v>15</v>
      </c>
      <c r="Z42" s="434">
        <f t="shared" si="25"/>
        <v>1729</v>
      </c>
      <c r="AA42" s="130"/>
      <c r="AB42" s="147"/>
      <c r="AC42" s="130"/>
      <c r="AD42" s="147"/>
      <c r="AE42" s="130"/>
      <c r="AF42" s="147"/>
      <c r="AG42" s="130"/>
      <c r="AH42" s="147"/>
    </row>
    <row r="43" spans="1:34" x14ac:dyDescent="0.3">
      <c r="A43" s="9" t="s">
        <v>730</v>
      </c>
      <c r="B43" s="9">
        <v>28</v>
      </c>
      <c r="C43" s="9" t="s">
        <v>29</v>
      </c>
      <c r="D43" s="10">
        <v>10</v>
      </c>
      <c r="E43" s="18"/>
      <c r="F43" s="11">
        <f t="shared" si="18"/>
        <v>1246</v>
      </c>
      <c r="G43" s="10">
        <f>COUNT(N43,O43,P43,Q43,R43,#REF!,T43,V43,X43,AA43,AC43,AE43,AG43)</f>
        <v>8</v>
      </c>
      <c r="H43" s="15">
        <f t="shared" si="19"/>
        <v>155.75</v>
      </c>
      <c r="I43" s="159">
        <f t="shared" si="20"/>
        <v>1</v>
      </c>
      <c r="J43" s="159">
        <f t="shared" si="21"/>
        <v>2</v>
      </c>
      <c r="K43" s="52">
        <f t="shared" si="22"/>
        <v>193</v>
      </c>
      <c r="L43" s="148">
        <f t="shared" si="23"/>
        <v>493</v>
      </c>
      <c r="M43" s="458">
        <v>54</v>
      </c>
      <c r="N43" s="162">
        <v>142</v>
      </c>
      <c r="O43" s="524">
        <v>170</v>
      </c>
      <c r="P43" s="524">
        <v>141</v>
      </c>
      <c r="Q43" s="524">
        <v>179</v>
      </c>
      <c r="R43" s="524">
        <v>121</v>
      </c>
      <c r="S43" s="10">
        <f t="shared" si="24"/>
        <v>1023</v>
      </c>
      <c r="T43" s="53">
        <v>193</v>
      </c>
      <c r="U43" s="53">
        <v>30</v>
      </c>
      <c r="V43" s="53">
        <v>175</v>
      </c>
      <c r="W43" s="53">
        <v>0</v>
      </c>
      <c r="X43" s="53">
        <v>125</v>
      </c>
      <c r="Y43" s="53">
        <v>0</v>
      </c>
      <c r="Z43" s="434">
        <f t="shared" si="25"/>
        <v>1708</v>
      </c>
      <c r="AA43" s="130"/>
      <c r="AB43" s="147"/>
      <c r="AC43" s="130"/>
      <c r="AD43" s="147"/>
      <c r="AE43" s="130"/>
      <c r="AF43" s="147"/>
      <c r="AG43" s="130"/>
      <c r="AH43" s="147"/>
    </row>
    <row r="44" spans="1:34" x14ac:dyDescent="0.3">
      <c r="A44" s="9" t="s">
        <v>795</v>
      </c>
      <c r="B44" s="9">
        <v>28</v>
      </c>
      <c r="C44" s="9" t="s">
        <v>29</v>
      </c>
      <c r="D44" s="10">
        <v>11</v>
      </c>
      <c r="E44" s="18"/>
      <c r="F44" s="11">
        <f t="shared" si="18"/>
        <v>1308</v>
      </c>
      <c r="G44" s="10">
        <f>COUNT(N44,O44,P44,Q44,R44,#REF!,T44,V44,X44,AA44,AC44,AE44,AG44)</f>
        <v>8</v>
      </c>
      <c r="H44" s="15">
        <f t="shared" si="19"/>
        <v>163.5</v>
      </c>
      <c r="I44" s="159">
        <f t="shared" si="20"/>
        <v>0</v>
      </c>
      <c r="J44" s="159">
        <f t="shared" si="21"/>
        <v>3</v>
      </c>
      <c r="K44" s="52">
        <f t="shared" si="22"/>
        <v>212</v>
      </c>
      <c r="L44" s="148">
        <f t="shared" si="23"/>
        <v>482</v>
      </c>
      <c r="M44" s="458">
        <v>45</v>
      </c>
      <c r="N44" s="328">
        <v>170</v>
      </c>
      <c r="O44" s="53">
        <v>142</v>
      </c>
      <c r="P44" s="53">
        <v>163</v>
      </c>
      <c r="Q44" s="53">
        <v>212</v>
      </c>
      <c r="R44" s="53">
        <v>139</v>
      </c>
      <c r="S44" s="10">
        <f t="shared" si="24"/>
        <v>1051</v>
      </c>
      <c r="T44" s="524">
        <v>180</v>
      </c>
      <c r="U44" s="131">
        <v>0</v>
      </c>
      <c r="V44" s="131">
        <v>152</v>
      </c>
      <c r="W44" s="131">
        <v>0</v>
      </c>
      <c r="X44" s="131">
        <v>150</v>
      </c>
      <c r="Y44" s="131">
        <v>0</v>
      </c>
      <c r="Z44" s="434">
        <f t="shared" si="25"/>
        <v>1668</v>
      </c>
      <c r="AA44" s="130"/>
      <c r="AB44" s="147"/>
      <c r="AC44" s="130"/>
      <c r="AD44" s="147"/>
      <c r="AE44" s="130"/>
      <c r="AF44" s="147"/>
      <c r="AG44" s="130"/>
      <c r="AH44" s="147"/>
    </row>
    <row r="45" spans="1:34" x14ac:dyDescent="0.3">
      <c r="A45" s="9" t="s">
        <v>253</v>
      </c>
      <c r="B45" s="9">
        <v>28</v>
      </c>
      <c r="C45" s="9" t="s">
        <v>29</v>
      </c>
      <c r="D45" s="10">
        <v>12</v>
      </c>
      <c r="E45" s="130"/>
      <c r="F45" s="11">
        <f t="shared" si="18"/>
        <v>1407</v>
      </c>
      <c r="G45" s="10">
        <f>COUNT(N45,O45,P45,Q45,R45,#REF!,T45,V45,X45,AA45,AC45,AE45,AG45)</f>
        <v>8</v>
      </c>
      <c r="H45" s="15">
        <f t="shared" si="19"/>
        <v>175.875</v>
      </c>
      <c r="I45" s="159">
        <f t="shared" si="20"/>
        <v>2</v>
      </c>
      <c r="J45" s="159">
        <f t="shared" si="21"/>
        <v>1</v>
      </c>
      <c r="K45" s="52">
        <f t="shared" si="22"/>
        <v>211</v>
      </c>
      <c r="L45" s="148">
        <f t="shared" si="23"/>
        <v>553</v>
      </c>
      <c r="M45" s="458">
        <v>22</v>
      </c>
      <c r="N45" s="162">
        <v>162</v>
      </c>
      <c r="O45" s="131">
        <v>180</v>
      </c>
      <c r="P45" s="131">
        <v>211</v>
      </c>
      <c r="Q45" s="131">
        <v>191</v>
      </c>
      <c r="R45" s="131">
        <v>181</v>
      </c>
      <c r="S45" s="10">
        <f t="shared" si="24"/>
        <v>1035</v>
      </c>
      <c r="T45" s="13">
        <v>145</v>
      </c>
      <c r="U45" s="524">
        <v>0</v>
      </c>
      <c r="V45" s="524">
        <v>179</v>
      </c>
      <c r="W45" s="524">
        <v>30</v>
      </c>
      <c r="X45" s="524">
        <v>158</v>
      </c>
      <c r="Y45" s="524">
        <v>30</v>
      </c>
      <c r="Z45" s="434">
        <f t="shared" si="25"/>
        <v>1643</v>
      </c>
      <c r="AA45" s="130"/>
      <c r="AB45" s="147"/>
      <c r="AC45" s="130"/>
      <c r="AD45" s="147"/>
      <c r="AE45" s="130"/>
      <c r="AF45" s="147"/>
      <c r="AG45" s="130"/>
      <c r="AH45" s="147"/>
    </row>
    <row r="46" spans="1:34" x14ac:dyDescent="0.3">
      <c r="A46" s="9" t="s">
        <v>571</v>
      </c>
      <c r="B46" s="9">
        <v>28</v>
      </c>
      <c r="C46" s="9" t="s">
        <v>29</v>
      </c>
      <c r="D46" s="10">
        <v>13</v>
      </c>
      <c r="E46" s="130"/>
      <c r="F46" s="11">
        <f t="shared" ref="F46:F61" si="26">SUM(N46:R46)+T46+V46+X46+AA46+AC46+AE46+AG46</f>
        <v>858</v>
      </c>
      <c r="G46" s="10">
        <f>COUNT(N46,O46,P46,Q46,R46,#REF!,T46,V46,X46,AA46,AC46,AE46,AG46)</f>
        <v>5</v>
      </c>
      <c r="H46" s="15">
        <f t="shared" ref="H46:H61" si="27">F46/G46</f>
        <v>171.6</v>
      </c>
      <c r="I46" s="9"/>
      <c r="J46" s="9"/>
      <c r="K46" s="52">
        <f t="shared" ref="K46:K61" si="28">MAX(N46,O46,P46,Q46,R46,T46,V46,X46,AA46,AC46,AE46,AG46)</f>
        <v>202</v>
      </c>
      <c r="L46" s="148">
        <f t="shared" ref="L46:L61" si="29">MAX((SUM(N46:P46)), (SUM(T46,V46,X46)), (SUM(AA46,AC46,AE46)), (SUM(AE46,AH46,E46)))</f>
        <v>516</v>
      </c>
      <c r="M46" s="458">
        <v>32</v>
      </c>
      <c r="N46" s="162">
        <v>169</v>
      </c>
      <c r="O46" s="131">
        <v>145</v>
      </c>
      <c r="P46" s="131">
        <v>202</v>
      </c>
      <c r="Q46" s="131">
        <v>172</v>
      </c>
      <c r="R46" s="131">
        <v>170</v>
      </c>
      <c r="S46" s="10">
        <f t="shared" ref="S46:S61" si="30">SUM(N46:R46)+(M46*5)</f>
        <v>1018</v>
      </c>
      <c r="T46" s="132"/>
      <c r="U46" s="132"/>
      <c r="V46" s="132"/>
      <c r="W46" s="132"/>
      <c r="X46" s="132"/>
      <c r="Y46" s="132"/>
      <c r="Z46" s="56"/>
      <c r="AA46" s="130"/>
      <c r="AB46" s="147"/>
      <c r="AC46" s="130"/>
      <c r="AD46" s="147"/>
      <c r="AE46" s="130"/>
      <c r="AF46" s="147"/>
      <c r="AG46" s="130"/>
      <c r="AH46" s="147"/>
    </row>
    <row r="47" spans="1:34" x14ac:dyDescent="0.3">
      <c r="A47" s="9" t="s">
        <v>798</v>
      </c>
      <c r="B47" s="9">
        <v>28</v>
      </c>
      <c r="C47" s="9" t="s">
        <v>29</v>
      </c>
      <c r="D47" s="10">
        <v>14</v>
      </c>
      <c r="E47" s="130"/>
      <c r="F47" s="11">
        <f t="shared" si="26"/>
        <v>826</v>
      </c>
      <c r="G47" s="10">
        <f>COUNT(N47,O47,P47,Q47,R47,#REF!,T47,V47,X47,AA47,AC47,AE47,AG47)</f>
        <v>5</v>
      </c>
      <c r="H47" s="15">
        <f t="shared" si="27"/>
        <v>165.2</v>
      </c>
      <c r="I47" s="9"/>
      <c r="J47" s="9"/>
      <c r="K47" s="52">
        <f t="shared" si="28"/>
        <v>184</v>
      </c>
      <c r="L47" s="148">
        <f t="shared" si="29"/>
        <v>505</v>
      </c>
      <c r="M47" s="458">
        <v>38</v>
      </c>
      <c r="N47" s="162">
        <v>147</v>
      </c>
      <c r="O47" s="131">
        <v>174</v>
      </c>
      <c r="P47" s="131">
        <v>184</v>
      </c>
      <c r="Q47" s="131">
        <v>150</v>
      </c>
      <c r="R47" s="131">
        <v>171</v>
      </c>
      <c r="S47" s="10">
        <f t="shared" si="30"/>
        <v>1016</v>
      </c>
      <c r="T47" s="132"/>
      <c r="U47" s="132"/>
      <c r="V47" s="132"/>
      <c r="W47" s="132"/>
      <c r="X47" s="132"/>
      <c r="Y47" s="132"/>
      <c r="Z47" s="56"/>
      <c r="AA47" s="130"/>
      <c r="AB47" s="147"/>
      <c r="AC47" s="130"/>
      <c r="AD47" s="147"/>
      <c r="AE47" s="130"/>
      <c r="AF47" s="147"/>
      <c r="AG47" s="130"/>
      <c r="AH47" s="147"/>
    </row>
    <row r="48" spans="1:34" x14ac:dyDescent="0.3">
      <c r="A48" s="9" t="s">
        <v>665</v>
      </c>
      <c r="B48" s="9">
        <v>28</v>
      </c>
      <c r="C48" s="9" t="s">
        <v>29</v>
      </c>
      <c r="D48" s="10">
        <v>15</v>
      </c>
      <c r="E48" s="130"/>
      <c r="F48" s="11">
        <f t="shared" si="26"/>
        <v>720</v>
      </c>
      <c r="G48" s="10">
        <f>COUNT(N48,O48,P48,Q48,R48,#REF!,T48,V48,X48,AA48,AC48,AE48,AG48)</f>
        <v>5</v>
      </c>
      <c r="H48" s="15">
        <f t="shared" si="27"/>
        <v>144</v>
      </c>
      <c r="I48" s="9"/>
      <c r="J48" s="9"/>
      <c r="K48" s="52">
        <f t="shared" si="28"/>
        <v>187</v>
      </c>
      <c r="L48" s="148">
        <f t="shared" si="29"/>
        <v>397</v>
      </c>
      <c r="M48" s="458">
        <v>59</v>
      </c>
      <c r="N48" s="162">
        <v>136</v>
      </c>
      <c r="O48" s="131">
        <v>130</v>
      </c>
      <c r="P48" s="131">
        <v>131</v>
      </c>
      <c r="Q48" s="131">
        <v>187</v>
      </c>
      <c r="R48" s="131">
        <v>136</v>
      </c>
      <c r="S48" s="10">
        <f t="shared" si="30"/>
        <v>1015</v>
      </c>
      <c r="T48" s="57"/>
      <c r="U48" s="57"/>
      <c r="V48" s="57"/>
      <c r="W48" s="57"/>
      <c r="X48" s="57"/>
      <c r="Y48" s="57"/>
      <c r="Z48" s="56"/>
      <c r="AA48" s="130"/>
      <c r="AB48" s="147"/>
      <c r="AC48" s="130"/>
      <c r="AD48" s="147"/>
      <c r="AE48" s="130"/>
      <c r="AF48" s="147"/>
      <c r="AG48" s="130"/>
      <c r="AH48" s="147"/>
    </row>
    <row r="49" spans="1:34" x14ac:dyDescent="0.3">
      <c r="A49" s="9" t="s">
        <v>180</v>
      </c>
      <c r="B49" s="9">
        <v>28</v>
      </c>
      <c r="C49" s="9" t="s">
        <v>29</v>
      </c>
      <c r="D49" s="10">
        <v>16</v>
      </c>
      <c r="E49" s="130"/>
      <c r="F49" s="11">
        <f t="shared" si="26"/>
        <v>799</v>
      </c>
      <c r="G49" s="10">
        <f>COUNT(N49,O49,P49,Q49,R49,#REF!,T49,V49,X49,AA49,AC49,AE49,AG49)</f>
        <v>5</v>
      </c>
      <c r="H49" s="15">
        <f t="shared" si="27"/>
        <v>159.80000000000001</v>
      </c>
      <c r="I49" s="9"/>
      <c r="J49" s="9"/>
      <c r="K49" s="52">
        <f t="shared" si="28"/>
        <v>173</v>
      </c>
      <c r="L49" s="148">
        <f t="shared" si="29"/>
        <v>469</v>
      </c>
      <c r="M49" s="458">
        <v>43</v>
      </c>
      <c r="N49" s="328">
        <v>173</v>
      </c>
      <c r="O49" s="53">
        <v>136</v>
      </c>
      <c r="P49" s="53">
        <v>160</v>
      </c>
      <c r="Q49" s="53">
        <v>157</v>
      </c>
      <c r="R49" s="53">
        <v>173</v>
      </c>
      <c r="S49" s="10">
        <f t="shared" si="30"/>
        <v>1014</v>
      </c>
      <c r="T49" s="57"/>
      <c r="U49" s="57"/>
      <c r="V49" s="57"/>
      <c r="W49" s="57"/>
      <c r="X49" s="57"/>
      <c r="Y49" s="57"/>
      <c r="Z49" s="56"/>
      <c r="AA49" s="130"/>
      <c r="AB49" s="147"/>
      <c r="AC49" s="130"/>
      <c r="AD49" s="147"/>
      <c r="AE49" s="130"/>
      <c r="AF49" s="147"/>
      <c r="AG49" s="130"/>
      <c r="AH49" s="147"/>
    </row>
    <row r="50" spans="1:34" x14ac:dyDescent="0.3">
      <c r="A50" s="9" t="s">
        <v>113</v>
      </c>
      <c r="B50" s="9">
        <v>28</v>
      </c>
      <c r="C50" s="9" t="s">
        <v>29</v>
      </c>
      <c r="D50" s="10">
        <v>17</v>
      </c>
      <c r="E50" s="130"/>
      <c r="F50" s="11">
        <f t="shared" si="26"/>
        <v>994</v>
      </c>
      <c r="G50" s="10">
        <f>COUNT(N50,O50,P50,Q50,R50,#REF!,T50,V50,X50,AA50,AC50,AE50,AG50)</f>
        <v>5</v>
      </c>
      <c r="H50" s="15">
        <f t="shared" si="27"/>
        <v>198.8</v>
      </c>
      <c r="I50" s="9"/>
      <c r="J50" s="9"/>
      <c r="K50" s="52">
        <f t="shared" si="28"/>
        <v>224</v>
      </c>
      <c r="L50" s="148">
        <f t="shared" si="29"/>
        <v>629</v>
      </c>
      <c r="M50" s="458">
        <v>3</v>
      </c>
      <c r="N50" s="162">
        <v>212</v>
      </c>
      <c r="O50" s="131">
        <v>193</v>
      </c>
      <c r="P50" s="131">
        <v>224</v>
      </c>
      <c r="Q50" s="131">
        <v>206</v>
      </c>
      <c r="R50" s="131">
        <v>159</v>
      </c>
      <c r="S50" s="10">
        <f t="shared" si="30"/>
        <v>1009</v>
      </c>
      <c r="T50" s="57"/>
      <c r="U50" s="57"/>
      <c r="V50" s="57"/>
      <c r="W50" s="57"/>
      <c r="X50" s="57"/>
      <c r="Y50" s="57"/>
      <c r="Z50" s="56"/>
      <c r="AA50" s="130"/>
      <c r="AB50" s="147"/>
      <c r="AC50" s="130"/>
      <c r="AD50" s="147"/>
      <c r="AE50" s="130"/>
      <c r="AF50" s="147"/>
      <c r="AG50" s="130"/>
      <c r="AH50" s="147"/>
    </row>
    <row r="51" spans="1:34" x14ac:dyDescent="0.3">
      <c r="A51" s="9" t="s">
        <v>151</v>
      </c>
      <c r="B51" s="9">
        <v>28</v>
      </c>
      <c r="C51" s="9" t="s">
        <v>29</v>
      </c>
      <c r="D51" s="10">
        <v>18</v>
      </c>
      <c r="E51" s="130"/>
      <c r="F51" s="11">
        <f t="shared" si="26"/>
        <v>769</v>
      </c>
      <c r="G51" s="10">
        <f>COUNT(N51,O51,P51,Q51,R51,#REF!,T51,V51,X51,AA51,AC51,AE51,AG51)</f>
        <v>5</v>
      </c>
      <c r="H51" s="15">
        <f t="shared" si="27"/>
        <v>153.80000000000001</v>
      </c>
      <c r="I51" s="9"/>
      <c r="J51" s="9"/>
      <c r="K51" s="52">
        <f t="shared" si="28"/>
        <v>164</v>
      </c>
      <c r="L51" s="148">
        <f t="shared" si="29"/>
        <v>463</v>
      </c>
      <c r="M51" s="458">
        <v>46</v>
      </c>
      <c r="N51" s="162">
        <v>161</v>
      </c>
      <c r="O51" s="131">
        <v>138</v>
      </c>
      <c r="P51" s="131">
        <v>164</v>
      </c>
      <c r="Q51" s="131">
        <v>157</v>
      </c>
      <c r="R51" s="131">
        <v>149</v>
      </c>
      <c r="S51" s="10">
        <f t="shared" si="30"/>
        <v>999</v>
      </c>
      <c r="T51" s="57"/>
      <c r="U51" s="57"/>
      <c r="V51" s="57"/>
      <c r="W51" s="57"/>
      <c r="X51" s="57"/>
      <c r="Y51" s="57"/>
      <c r="Z51" s="56"/>
      <c r="AA51" s="130"/>
      <c r="AB51" s="147"/>
      <c r="AC51" s="130"/>
      <c r="AD51" s="147"/>
      <c r="AE51" s="130"/>
      <c r="AF51" s="147"/>
      <c r="AG51" s="130"/>
      <c r="AH51" s="147"/>
    </row>
    <row r="52" spans="1:34" x14ac:dyDescent="0.3">
      <c r="A52" s="9" t="s">
        <v>757</v>
      </c>
      <c r="B52" s="9">
        <v>28</v>
      </c>
      <c r="C52" s="9" t="s">
        <v>29</v>
      </c>
      <c r="D52" s="10">
        <v>19</v>
      </c>
      <c r="E52" s="130"/>
      <c r="F52" s="11">
        <f t="shared" si="26"/>
        <v>539</v>
      </c>
      <c r="G52" s="10">
        <f>COUNT(N52,O52,P52,Q52,R52,#REF!,T52,V52,X52,AA52,AC52,AE52,AG52)</f>
        <v>5</v>
      </c>
      <c r="H52" s="15">
        <f t="shared" si="27"/>
        <v>107.8</v>
      </c>
      <c r="I52" s="9"/>
      <c r="J52" s="9"/>
      <c r="K52" s="52">
        <f t="shared" si="28"/>
        <v>118</v>
      </c>
      <c r="L52" s="148">
        <f t="shared" si="29"/>
        <v>324</v>
      </c>
      <c r="M52" s="458">
        <v>91</v>
      </c>
      <c r="N52" s="162">
        <v>99</v>
      </c>
      <c r="O52" s="131">
        <v>110</v>
      </c>
      <c r="P52" s="131">
        <v>115</v>
      </c>
      <c r="Q52" s="131">
        <v>118</v>
      </c>
      <c r="R52" s="131">
        <v>97</v>
      </c>
      <c r="S52" s="10">
        <f t="shared" si="30"/>
        <v>994</v>
      </c>
      <c r="T52" s="57"/>
      <c r="U52" s="57"/>
      <c r="V52" s="57"/>
      <c r="W52" s="57"/>
      <c r="X52" s="57"/>
      <c r="Y52" s="57"/>
      <c r="Z52" s="56"/>
      <c r="AA52" s="130"/>
      <c r="AB52" s="147"/>
      <c r="AC52" s="130"/>
      <c r="AD52" s="147"/>
      <c r="AE52" s="130"/>
      <c r="AF52" s="147"/>
      <c r="AG52" s="130"/>
      <c r="AH52" s="147"/>
    </row>
    <row r="53" spans="1:34" x14ac:dyDescent="0.3">
      <c r="A53" s="9" t="s">
        <v>163</v>
      </c>
      <c r="B53" s="9">
        <v>28</v>
      </c>
      <c r="C53" s="9" t="s">
        <v>29</v>
      </c>
      <c r="D53" s="10">
        <v>20</v>
      </c>
      <c r="E53" s="130"/>
      <c r="F53" s="11">
        <f t="shared" si="26"/>
        <v>948</v>
      </c>
      <c r="G53" s="10">
        <f>COUNT(N53,O53,P53,Q53,R53,#REF!,T53,V53,X53,AA53,AC53,AE53,AG53)</f>
        <v>5</v>
      </c>
      <c r="H53" s="15">
        <f t="shared" si="27"/>
        <v>189.6</v>
      </c>
      <c r="I53" s="9"/>
      <c r="J53" s="9"/>
      <c r="K53" s="52">
        <f t="shared" si="28"/>
        <v>232</v>
      </c>
      <c r="L53" s="148">
        <f t="shared" si="29"/>
        <v>512</v>
      </c>
      <c r="M53" s="458">
        <v>9</v>
      </c>
      <c r="N53" s="162">
        <v>181</v>
      </c>
      <c r="O53" s="131">
        <v>196</v>
      </c>
      <c r="P53" s="131">
        <v>135</v>
      </c>
      <c r="Q53" s="131">
        <v>204</v>
      </c>
      <c r="R53" s="131">
        <v>232</v>
      </c>
      <c r="S53" s="10">
        <f t="shared" si="30"/>
        <v>993</v>
      </c>
      <c r="T53" s="57"/>
      <c r="U53" s="57"/>
      <c r="V53" s="57"/>
      <c r="W53" s="57"/>
      <c r="X53" s="57"/>
      <c r="Y53" s="57"/>
      <c r="Z53" s="56"/>
      <c r="AA53" s="130"/>
      <c r="AB53" s="147"/>
      <c r="AC53" s="130"/>
      <c r="AD53" s="147"/>
      <c r="AE53" s="130"/>
      <c r="AF53" s="147"/>
      <c r="AG53" s="130"/>
      <c r="AH53" s="147"/>
    </row>
    <row r="54" spans="1:34" x14ac:dyDescent="0.3">
      <c r="A54" s="9" t="s">
        <v>105</v>
      </c>
      <c r="B54" s="9">
        <v>28</v>
      </c>
      <c r="C54" s="9" t="s">
        <v>29</v>
      </c>
      <c r="D54" s="10">
        <v>21</v>
      </c>
      <c r="E54" s="130"/>
      <c r="F54" s="11">
        <f t="shared" si="26"/>
        <v>808</v>
      </c>
      <c r="G54" s="10">
        <f>COUNT(N54,O54,P54,Q54,R54,#REF!,T54,V54,X54,AA54,AC54,AE54,AG54)</f>
        <v>5</v>
      </c>
      <c r="H54" s="15">
        <f t="shared" si="27"/>
        <v>161.6</v>
      </c>
      <c r="I54" s="9"/>
      <c r="J54" s="9"/>
      <c r="K54" s="52">
        <f t="shared" si="28"/>
        <v>176</v>
      </c>
      <c r="L54" s="148">
        <f t="shared" si="29"/>
        <v>509</v>
      </c>
      <c r="M54" s="458">
        <v>34</v>
      </c>
      <c r="N54" s="328">
        <v>176</v>
      </c>
      <c r="O54" s="53">
        <v>165</v>
      </c>
      <c r="P54" s="53">
        <v>168</v>
      </c>
      <c r="Q54" s="53">
        <v>158</v>
      </c>
      <c r="R54" s="53">
        <v>141</v>
      </c>
      <c r="S54" s="10">
        <f t="shared" si="30"/>
        <v>978</v>
      </c>
      <c r="T54" s="57"/>
      <c r="U54" s="57"/>
      <c r="V54" s="57"/>
      <c r="W54" s="57"/>
      <c r="X54" s="57"/>
      <c r="Y54" s="57"/>
      <c r="Z54" s="56"/>
      <c r="AA54" s="130"/>
      <c r="AB54" s="147"/>
      <c r="AC54" s="130"/>
      <c r="AD54" s="147"/>
      <c r="AE54" s="130"/>
      <c r="AF54" s="147"/>
      <c r="AG54" s="130"/>
      <c r="AH54" s="147"/>
    </row>
    <row r="55" spans="1:34" x14ac:dyDescent="0.3">
      <c r="A55" s="9" t="s">
        <v>155</v>
      </c>
      <c r="B55" s="9">
        <v>28</v>
      </c>
      <c r="C55" s="9" t="s">
        <v>29</v>
      </c>
      <c r="D55" s="10">
        <v>22</v>
      </c>
      <c r="E55" s="130"/>
      <c r="F55" s="11">
        <f t="shared" si="26"/>
        <v>826</v>
      </c>
      <c r="G55" s="10">
        <f>COUNT(N55,O55,P55,Q55,R55,#REF!,T55,V55,X55,AA55,AC55,AE55,AG55)</f>
        <v>5</v>
      </c>
      <c r="H55" s="15">
        <f t="shared" si="27"/>
        <v>165.2</v>
      </c>
      <c r="I55" s="9"/>
      <c r="J55" s="9"/>
      <c r="K55" s="52">
        <f t="shared" si="28"/>
        <v>181</v>
      </c>
      <c r="L55" s="148">
        <f t="shared" si="29"/>
        <v>492</v>
      </c>
      <c r="M55" s="458">
        <v>29</v>
      </c>
      <c r="N55" s="162">
        <v>152</v>
      </c>
      <c r="O55" s="131">
        <v>170</v>
      </c>
      <c r="P55" s="131">
        <v>170</v>
      </c>
      <c r="Q55" s="131">
        <v>181</v>
      </c>
      <c r="R55" s="131">
        <v>153</v>
      </c>
      <c r="S55" s="10">
        <f t="shared" si="30"/>
        <v>971</v>
      </c>
      <c r="T55" s="57"/>
      <c r="U55" s="57"/>
      <c r="V55" s="57"/>
      <c r="W55" s="57"/>
      <c r="X55" s="57"/>
      <c r="Y55" s="57"/>
      <c r="Z55" s="56"/>
      <c r="AA55" s="130"/>
      <c r="AB55" s="147"/>
      <c r="AC55" s="130"/>
      <c r="AD55" s="147"/>
      <c r="AE55" s="130"/>
      <c r="AF55" s="147"/>
      <c r="AG55" s="130"/>
      <c r="AH55" s="147"/>
    </row>
    <row r="56" spans="1:34" x14ac:dyDescent="0.3">
      <c r="A56" s="9" t="s">
        <v>251</v>
      </c>
      <c r="B56" s="9">
        <v>28</v>
      </c>
      <c r="C56" s="9" t="s">
        <v>29</v>
      </c>
      <c r="D56" s="10">
        <v>23</v>
      </c>
      <c r="E56" s="130"/>
      <c r="F56" s="11">
        <f t="shared" si="26"/>
        <v>838</v>
      </c>
      <c r="G56" s="10">
        <f>COUNT(N56,O56,P56,Q56,R56,#REF!,T56,V56,X56,AA56,AC56,AE56,AG56)</f>
        <v>5</v>
      </c>
      <c r="H56" s="15">
        <f t="shared" si="27"/>
        <v>167.6</v>
      </c>
      <c r="I56" s="9"/>
      <c r="J56" s="9"/>
      <c r="K56" s="52">
        <f t="shared" si="28"/>
        <v>196</v>
      </c>
      <c r="L56" s="148">
        <f t="shared" si="29"/>
        <v>542</v>
      </c>
      <c r="M56" s="458">
        <v>25</v>
      </c>
      <c r="N56" s="162">
        <v>152</v>
      </c>
      <c r="O56" s="131">
        <v>196</v>
      </c>
      <c r="P56" s="131">
        <v>194</v>
      </c>
      <c r="Q56" s="131">
        <v>146</v>
      </c>
      <c r="R56" s="131">
        <v>150</v>
      </c>
      <c r="S56" s="10">
        <f t="shared" si="30"/>
        <v>963</v>
      </c>
      <c r="T56" s="130"/>
      <c r="U56" s="130"/>
      <c r="V56" s="130"/>
      <c r="W56" s="130"/>
      <c r="X56" s="130"/>
      <c r="Y56" s="130"/>
      <c r="Z56" s="130"/>
      <c r="AA56" s="130"/>
      <c r="AB56" s="147"/>
      <c r="AC56" s="130"/>
      <c r="AD56" s="147"/>
      <c r="AE56" s="130"/>
      <c r="AF56" s="147"/>
      <c r="AG56" s="130"/>
      <c r="AH56" s="147"/>
    </row>
    <row r="57" spans="1:34" x14ac:dyDescent="0.3">
      <c r="A57" s="9" t="s">
        <v>326</v>
      </c>
      <c r="B57" s="9">
        <v>28</v>
      </c>
      <c r="C57" s="9" t="s">
        <v>29</v>
      </c>
      <c r="D57" s="10">
        <v>24</v>
      </c>
      <c r="E57" s="130"/>
      <c r="F57" s="11">
        <f t="shared" si="26"/>
        <v>771</v>
      </c>
      <c r="G57" s="10">
        <f>COUNT(N57,O57,P57,Q57,R57,#REF!,T57,V57,X57,AA57,AC57,AE57,AG57)</f>
        <v>5</v>
      </c>
      <c r="H57" s="15">
        <f t="shared" si="27"/>
        <v>154.19999999999999</v>
      </c>
      <c r="I57" s="9"/>
      <c r="J57" s="9"/>
      <c r="K57" s="52">
        <f t="shared" si="28"/>
        <v>173</v>
      </c>
      <c r="L57" s="148">
        <f t="shared" si="29"/>
        <v>515</v>
      </c>
      <c r="M57" s="458">
        <v>37</v>
      </c>
      <c r="N57" s="162">
        <v>173</v>
      </c>
      <c r="O57" s="131">
        <v>172</v>
      </c>
      <c r="P57" s="131">
        <v>170</v>
      </c>
      <c r="Q57" s="131">
        <v>131</v>
      </c>
      <c r="R57" s="131">
        <v>125</v>
      </c>
      <c r="S57" s="10">
        <f t="shared" si="30"/>
        <v>956</v>
      </c>
      <c r="T57" s="130"/>
      <c r="U57" s="130"/>
      <c r="V57" s="130"/>
      <c r="W57" s="130"/>
      <c r="X57" s="130"/>
      <c r="Y57" s="130"/>
      <c r="Z57" s="130"/>
      <c r="AA57" s="130"/>
      <c r="AB57" s="147"/>
      <c r="AC57" s="130"/>
      <c r="AD57" s="147"/>
      <c r="AE57" s="130"/>
      <c r="AF57" s="147"/>
      <c r="AG57" s="130"/>
      <c r="AH57" s="147"/>
    </row>
    <row r="58" spans="1:34" x14ac:dyDescent="0.3">
      <c r="A58" s="9" t="s">
        <v>881</v>
      </c>
      <c r="B58" s="9">
        <v>28</v>
      </c>
      <c r="C58" s="9" t="s">
        <v>29</v>
      </c>
      <c r="D58" s="10">
        <v>25</v>
      </c>
      <c r="E58" s="130"/>
      <c r="F58" s="11">
        <f t="shared" si="26"/>
        <v>790</v>
      </c>
      <c r="G58" s="10">
        <f>COUNT(N58,O58,P58,Q58,R58,#REF!,T58,V58,X58,AA58,AC58,AE58,AG58)</f>
        <v>5</v>
      </c>
      <c r="H58" s="15">
        <f t="shared" si="27"/>
        <v>158</v>
      </c>
      <c r="I58" s="9"/>
      <c r="J58" s="9"/>
      <c r="K58" s="52">
        <f t="shared" si="28"/>
        <v>174</v>
      </c>
      <c r="L58" s="148">
        <f t="shared" si="29"/>
        <v>509</v>
      </c>
      <c r="M58" s="458">
        <v>31</v>
      </c>
      <c r="N58" s="162">
        <v>171</v>
      </c>
      <c r="O58" s="131">
        <v>164</v>
      </c>
      <c r="P58" s="131">
        <v>174</v>
      </c>
      <c r="Q58" s="131">
        <v>123</v>
      </c>
      <c r="R58" s="131">
        <v>158</v>
      </c>
      <c r="S58" s="10">
        <f t="shared" si="30"/>
        <v>945</v>
      </c>
      <c r="T58" s="130"/>
      <c r="U58" s="130"/>
      <c r="V58" s="130"/>
      <c r="W58" s="130"/>
      <c r="X58" s="130"/>
      <c r="Y58" s="130"/>
      <c r="Z58" s="130"/>
      <c r="AA58" s="130"/>
      <c r="AB58" s="147"/>
      <c r="AC58" s="130"/>
      <c r="AD58" s="147"/>
      <c r="AE58" s="130"/>
      <c r="AF58" s="147"/>
      <c r="AG58" s="130"/>
      <c r="AH58" s="147"/>
    </row>
    <row r="59" spans="1:34" x14ac:dyDescent="0.3">
      <c r="A59" s="9" t="s">
        <v>119</v>
      </c>
      <c r="B59" s="9">
        <v>28</v>
      </c>
      <c r="C59" s="9" t="s">
        <v>29</v>
      </c>
      <c r="D59" s="10">
        <v>26</v>
      </c>
      <c r="E59" s="130"/>
      <c r="F59" s="11">
        <f t="shared" si="26"/>
        <v>904</v>
      </c>
      <c r="G59" s="10">
        <f>COUNT(N59,O59,P59,Q59,R59,#REF!,T59,V59,X59,AA59,AC59,AE59,AG59)</f>
        <v>5</v>
      </c>
      <c r="H59" s="15">
        <f t="shared" si="27"/>
        <v>180.8</v>
      </c>
      <c r="I59" s="9"/>
      <c r="J59" s="9"/>
      <c r="K59" s="52">
        <f t="shared" si="28"/>
        <v>225</v>
      </c>
      <c r="L59" s="148">
        <f t="shared" si="29"/>
        <v>508</v>
      </c>
      <c r="M59" s="458">
        <v>8</v>
      </c>
      <c r="N59" s="162">
        <v>160</v>
      </c>
      <c r="O59" s="131">
        <v>183</v>
      </c>
      <c r="P59" s="131">
        <v>165</v>
      </c>
      <c r="Q59" s="131">
        <v>171</v>
      </c>
      <c r="R59" s="131">
        <v>225</v>
      </c>
      <c r="S59" s="10">
        <f t="shared" si="30"/>
        <v>944</v>
      </c>
      <c r="T59" s="130"/>
      <c r="U59" s="130"/>
      <c r="V59" s="130"/>
      <c r="W59" s="130"/>
      <c r="X59" s="130"/>
      <c r="Y59" s="130"/>
      <c r="Z59" s="130"/>
      <c r="AA59" s="130"/>
      <c r="AB59" s="147"/>
      <c r="AC59" s="130"/>
      <c r="AD59" s="147"/>
      <c r="AE59" s="130"/>
      <c r="AF59" s="147"/>
      <c r="AG59" s="130"/>
      <c r="AH59" s="147"/>
    </row>
    <row r="60" spans="1:34" x14ac:dyDescent="0.3">
      <c r="A60" s="9" t="s">
        <v>882</v>
      </c>
      <c r="B60" s="9">
        <v>28</v>
      </c>
      <c r="C60" s="9" t="s">
        <v>29</v>
      </c>
      <c r="D60" s="10">
        <v>27</v>
      </c>
      <c r="E60" s="130"/>
      <c r="F60" s="11">
        <f t="shared" si="26"/>
        <v>808</v>
      </c>
      <c r="G60" s="10">
        <f>COUNT(N60,O60,P60,Q60,R60,#REF!,T60,V60,X60,AA60,AC60,AE60,AG60)</f>
        <v>5</v>
      </c>
      <c r="H60" s="15">
        <f t="shared" si="27"/>
        <v>161.6</v>
      </c>
      <c r="I60" s="9"/>
      <c r="J60" s="9"/>
      <c r="K60" s="52">
        <f t="shared" si="28"/>
        <v>171</v>
      </c>
      <c r="L60" s="148">
        <f t="shared" si="29"/>
        <v>470</v>
      </c>
      <c r="M60" s="458">
        <v>22</v>
      </c>
      <c r="N60" s="162">
        <v>168</v>
      </c>
      <c r="O60" s="131">
        <v>135</v>
      </c>
      <c r="P60" s="131">
        <v>167</v>
      </c>
      <c r="Q60" s="131">
        <v>171</v>
      </c>
      <c r="R60" s="131">
        <v>167</v>
      </c>
      <c r="S60" s="10">
        <f t="shared" si="30"/>
        <v>918</v>
      </c>
      <c r="T60" s="130"/>
      <c r="U60" s="130"/>
      <c r="V60" s="130"/>
      <c r="W60" s="130"/>
      <c r="X60" s="130"/>
      <c r="Y60" s="130"/>
      <c r="Z60" s="130"/>
      <c r="AA60" s="130"/>
      <c r="AB60" s="147"/>
      <c r="AC60" s="130"/>
      <c r="AD60" s="147"/>
      <c r="AE60" s="130"/>
      <c r="AF60" s="147"/>
      <c r="AG60" s="130"/>
      <c r="AH60" s="147"/>
    </row>
    <row r="61" spans="1:34" x14ac:dyDescent="0.3">
      <c r="A61" s="9" t="s">
        <v>249</v>
      </c>
      <c r="B61" s="9">
        <v>28</v>
      </c>
      <c r="C61" s="9" t="s">
        <v>29</v>
      </c>
      <c r="D61" s="10">
        <v>28</v>
      </c>
      <c r="F61" s="64">
        <f t="shared" si="26"/>
        <v>804</v>
      </c>
      <c r="G61" s="63">
        <f>COUNT(N61,O61,P61,Q61,R61,#REF!,T61,V61,X61,AA61,AC61,AE61,AG61)</f>
        <v>5</v>
      </c>
      <c r="H61" s="65">
        <f t="shared" si="27"/>
        <v>160.80000000000001</v>
      </c>
      <c r="I61" s="9"/>
      <c r="J61" s="9"/>
      <c r="K61" s="52">
        <f t="shared" si="28"/>
        <v>193</v>
      </c>
      <c r="L61" s="148">
        <f t="shared" si="29"/>
        <v>493</v>
      </c>
      <c r="M61" s="458">
        <v>22</v>
      </c>
      <c r="N61" s="162">
        <v>160</v>
      </c>
      <c r="O61" s="131">
        <v>140</v>
      </c>
      <c r="P61" s="131">
        <v>193</v>
      </c>
      <c r="Q61" s="131">
        <v>167</v>
      </c>
      <c r="R61" s="131">
        <v>144</v>
      </c>
      <c r="S61" s="10">
        <f t="shared" si="30"/>
        <v>914</v>
      </c>
      <c r="Z61" s="130"/>
    </row>
    <row r="62" spans="1:34" x14ac:dyDescent="0.3">
      <c r="A62" s="502" t="s">
        <v>170</v>
      </c>
      <c r="B62" s="502">
        <v>28</v>
      </c>
      <c r="C62" s="502" t="s">
        <v>29</v>
      </c>
      <c r="D62" s="434">
        <v>29</v>
      </c>
      <c r="E62" s="528"/>
      <c r="F62" s="503">
        <f t="shared" ref="F62:F64" si="31">SUM(N62:R62)+T62+V62+X62+AA62+AC62+AE62+AG62</f>
        <v>855</v>
      </c>
      <c r="G62" s="434">
        <f>COUNT(N62,O62,P62,Q62,R62,#REF!,T62,V62,X62,AA62,AC62,AE62,AG62)</f>
        <v>5</v>
      </c>
      <c r="H62" s="504">
        <f t="shared" ref="H62:H64" si="32">F62/G62</f>
        <v>171</v>
      </c>
      <c r="I62" s="502"/>
      <c r="J62" s="502"/>
      <c r="K62" s="439">
        <f t="shared" ref="K62:K64" si="33">MAX(N62,O62,P62,Q62,R62,T62,V62,X62,AA62,AC62,AE62,AG62)</f>
        <v>187</v>
      </c>
      <c r="L62" s="527">
        <f t="shared" ref="L62:L64" si="34">MAX((SUM(N62:P62)), (SUM(T62,V62,X62)), (SUM(AA62,AC62,AE62)), (SUM(AE62,AH62,E62)))</f>
        <v>510</v>
      </c>
      <c r="M62" s="458">
        <v>9</v>
      </c>
      <c r="N62" s="162">
        <v>179</v>
      </c>
      <c r="O62" s="527">
        <v>181</v>
      </c>
      <c r="P62" s="527">
        <v>150</v>
      </c>
      <c r="Q62" s="527">
        <v>187</v>
      </c>
      <c r="R62" s="527">
        <v>158</v>
      </c>
      <c r="S62" s="434">
        <f t="shared" ref="S62:S64" si="35">SUM(N62:R62)+(M62*5)</f>
        <v>900</v>
      </c>
    </row>
    <row r="63" spans="1:34" x14ac:dyDescent="0.3">
      <c r="A63" s="502" t="s">
        <v>883</v>
      </c>
      <c r="B63" s="502">
        <v>28</v>
      </c>
      <c r="C63" s="502" t="s">
        <v>29</v>
      </c>
      <c r="D63" s="434">
        <v>30</v>
      </c>
      <c r="E63" s="500"/>
      <c r="F63" s="64">
        <f t="shared" si="31"/>
        <v>625</v>
      </c>
      <c r="G63" s="63">
        <f>COUNT(N63,O63,P63,Q63,R63,#REF!,T63,V63,X63,AA63,AC63,AE63,AG63)</f>
        <v>5</v>
      </c>
      <c r="H63" s="65">
        <f t="shared" si="32"/>
        <v>125</v>
      </c>
      <c r="I63" s="502"/>
      <c r="J63" s="502"/>
      <c r="K63" s="439">
        <f t="shared" si="33"/>
        <v>145</v>
      </c>
      <c r="L63" s="527">
        <f t="shared" si="34"/>
        <v>375</v>
      </c>
      <c r="M63" s="458">
        <v>54</v>
      </c>
      <c r="N63" s="162">
        <v>123</v>
      </c>
      <c r="O63" s="527">
        <v>107</v>
      </c>
      <c r="P63" s="527">
        <v>145</v>
      </c>
      <c r="Q63" s="527">
        <v>124</v>
      </c>
      <c r="R63" s="527">
        <v>126</v>
      </c>
      <c r="S63" s="434">
        <f t="shared" si="35"/>
        <v>895</v>
      </c>
    </row>
    <row r="64" spans="1:34" x14ac:dyDescent="0.3">
      <c r="A64" s="502" t="s">
        <v>283</v>
      </c>
      <c r="B64" s="502">
        <v>28</v>
      </c>
      <c r="C64" s="502" t="s">
        <v>29</v>
      </c>
      <c r="D64" s="434">
        <v>31</v>
      </c>
      <c r="E64" s="528"/>
      <c r="F64" s="503">
        <f t="shared" si="31"/>
        <v>786</v>
      </c>
      <c r="G64" s="434">
        <f>COUNT(N64,O64,P64,Q64,R64,#REF!,T64,V64,X64,AA64,AC64,AE64,AG64)</f>
        <v>5</v>
      </c>
      <c r="H64" s="504">
        <f t="shared" si="32"/>
        <v>157.19999999999999</v>
      </c>
      <c r="I64" s="502"/>
      <c r="J64" s="502"/>
      <c r="K64" s="439">
        <f t="shared" si="33"/>
        <v>187</v>
      </c>
      <c r="L64" s="527">
        <f t="shared" si="34"/>
        <v>452</v>
      </c>
      <c r="M64" s="458">
        <v>8</v>
      </c>
      <c r="N64" s="162">
        <v>133</v>
      </c>
      <c r="O64" s="527">
        <v>147</v>
      </c>
      <c r="P64" s="527">
        <v>172</v>
      </c>
      <c r="Q64" s="527">
        <v>147</v>
      </c>
      <c r="R64" s="527">
        <v>187</v>
      </c>
      <c r="S64" s="434">
        <f t="shared" si="35"/>
        <v>826</v>
      </c>
    </row>
    <row r="65" spans="7:33" x14ac:dyDescent="0.3">
      <c r="G65">
        <f>SUM(G34:G64)</f>
        <v>199</v>
      </c>
      <c r="N65">
        <f>AVERAGE(N34:N64)</f>
        <v>163.29032258064515</v>
      </c>
      <c r="O65" s="500">
        <f t="shared" ref="O65:X65" si="36">AVERAGE(O34:O64)</f>
        <v>169.32258064516128</v>
      </c>
      <c r="P65" s="500">
        <f t="shared" si="36"/>
        <v>172.70967741935485</v>
      </c>
      <c r="Q65" s="500">
        <f t="shared" si="36"/>
        <v>167.29032258064515</v>
      </c>
      <c r="R65" s="500">
        <f t="shared" si="36"/>
        <v>171.03225806451613</v>
      </c>
      <c r="T65" s="500">
        <f t="shared" si="36"/>
        <v>176.41666666666666</v>
      </c>
      <c r="V65" s="500">
        <f t="shared" si="36"/>
        <v>180.16666666666666</v>
      </c>
      <c r="X65" s="500">
        <f t="shared" si="36"/>
        <v>168.66666666666666</v>
      </c>
      <c r="AA65" s="500">
        <f t="shared" ref="AA65:AG65" si="37">AVERAGE(AA34:AA64)</f>
        <v>180</v>
      </c>
      <c r="AC65" s="500">
        <f t="shared" si="37"/>
        <v>169</v>
      </c>
      <c r="AE65" s="500">
        <f t="shared" si="37"/>
        <v>179.5</v>
      </c>
      <c r="AG65" s="500">
        <f t="shared" si="37"/>
        <v>196</v>
      </c>
    </row>
  </sheetData>
  <sortState ref="A34:Z38">
    <sortCondition ref="D34:D38"/>
  </sortState>
  <mergeCells count="2">
    <mergeCell ref="A31:AH32"/>
    <mergeCell ref="A1:AH2"/>
  </mergeCells>
  <pageMargins left="0.7" right="0.7" top="0.75" bottom="0.75" header="0.3" footer="0.3"/>
  <pageSetup scale="60" orientation="portrait" r:id="rId1"/>
  <ignoredErrors>
    <ignoredError sqref="L28 L46:L61 L14:L22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AH60"/>
  <sheetViews>
    <sheetView topLeftCell="A47" zoomScaleNormal="100" workbookViewId="0">
      <selection activeCell="G61" sqref="G61"/>
    </sheetView>
  </sheetViews>
  <sheetFormatPr defaultColWidth="9.109375" defaultRowHeight="14.4" x14ac:dyDescent="0.3"/>
  <cols>
    <col min="1" max="1" width="17.44140625" style="88" bestFit="1" customWidth="1"/>
    <col min="2" max="2" width="3" style="88" hidden="1" customWidth="1"/>
    <col min="3" max="3" width="3.3320312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x14ac:dyDescent="0.3">
      <c r="A1" s="587" t="s">
        <v>73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425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237</v>
      </c>
      <c r="B4" s="3">
        <v>29</v>
      </c>
      <c r="C4" s="3" t="s">
        <v>28</v>
      </c>
      <c r="D4" s="11">
        <v>1</v>
      </c>
      <c r="E4" s="479">
        <v>200</v>
      </c>
      <c r="F4" s="6">
        <f>SUM(N4:R4)+T4+V4+X4+AA4+AC4+AE4+AG4</f>
        <v>1994</v>
      </c>
      <c r="G4" s="6">
        <f>COUNT(N4,O4,P4,Q4,R4,#REF!,T4,V4,X4,AA4,AC4, AE4, AG4)</f>
        <v>10</v>
      </c>
      <c r="H4" s="7">
        <f>F4/G4</f>
        <v>199.4</v>
      </c>
      <c r="I4" s="159">
        <f>((SUM(U4+W4+Y4))/30)+(COUNTIFS(AB4,"W")+(COUNTIFS(AD4,"W")+(COUNTIFS(AF4,"W")+(COUNTIFS(AH4,"W")))))</f>
        <v>5</v>
      </c>
      <c r="J4" s="159">
        <f>(3-(SUM(U4+W4+Y4)/30))+(COUNTIFS(AB4,"L"))+(COUNTIFS(AD4,"L"))+(COUNTIFS(AF4,"L"))+(COUNTIFS(AH4,"L"))</f>
        <v>0</v>
      </c>
      <c r="K4" s="52">
        <f>MAX(N4,O4,P4,Q4,R4,T4,V4,X4,AA4,AC4,AE4,AG4)</f>
        <v>255</v>
      </c>
      <c r="L4" s="90">
        <f>MAX((SUM(N4:P4)), (SUM(T4,V4,X4)), (SUM(AA4,AC4,AE4)), (SUM(AE4,AH4,AJ4)))</f>
        <v>647</v>
      </c>
      <c r="M4" s="157"/>
      <c r="N4" s="122">
        <v>203</v>
      </c>
      <c r="O4" s="122">
        <v>187</v>
      </c>
      <c r="P4" s="122">
        <v>189</v>
      </c>
      <c r="Q4" s="122">
        <v>161</v>
      </c>
      <c r="R4" s="122">
        <v>195</v>
      </c>
      <c r="S4" s="10">
        <f>SUM(N4:R4)</f>
        <v>935</v>
      </c>
      <c r="T4" s="105">
        <v>199</v>
      </c>
      <c r="U4" s="122">
        <v>30</v>
      </c>
      <c r="V4" s="122">
        <v>255</v>
      </c>
      <c r="W4" s="122">
        <v>30</v>
      </c>
      <c r="X4" s="122">
        <v>193</v>
      </c>
      <c r="Y4" s="122">
        <v>30</v>
      </c>
      <c r="Z4" s="1">
        <f>SUM(S4:Y4)</f>
        <v>1672</v>
      </c>
      <c r="AA4" s="122"/>
      <c r="AB4" s="287"/>
      <c r="AC4" s="287"/>
      <c r="AD4" s="287"/>
      <c r="AE4" s="287">
        <v>226</v>
      </c>
      <c r="AF4" s="287" t="s">
        <v>23</v>
      </c>
      <c r="AG4" s="287">
        <v>186</v>
      </c>
      <c r="AH4" s="122" t="s">
        <v>23</v>
      </c>
    </row>
    <row r="5" spans="1:34" x14ac:dyDescent="0.3">
      <c r="A5" s="3" t="s">
        <v>146</v>
      </c>
      <c r="B5" s="3">
        <v>29</v>
      </c>
      <c r="C5" s="3" t="s">
        <v>28</v>
      </c>
      <c r="D5" s="11">
        <v>2</v>
      </c>
      <c r="E5" s="463">
        <v>100</v>
      </c>
      <c r="F5" s="6">
        <f>SUM(N5:R5)+T5+V5+X5+AA5+AC5+AE5+AG5</f>
        <v>1901</v>
      </c>
      <c r="G5" s="6">
        <f>COUNT(N5,O5,P5,Q5,R5,#REF!,T5,V5,X5,AA5,AC5, AE5, AG5)</f>
        <v>9</v>
      </c>
      <c r="H5" s="7">
        <f>F5/G5</f>
        <v>211.22222222222223</v>
      </c>
      <c r="I5" s="159">
        <f>((SUM(U5+W5+Y5))/30)+(COUNTIFS(AB5,"W")+(COUNTIFS(AD5,"W")+(COUNTIFS(AF5,"W")+(COUNTIFS(AH5,"W")))))</f>
        <v>2</v>
      </c>
      <c r="J5" s="159">
        <f>(3-(SUM(U5+W5+Y5)/30))+(COUNTIFS(AB5,"L"))+(COUNTIFS(AD5,"L"))+(COUNTIFS(AF5,"L"))+(COUNTIFS(AH5,"L"))</f>
        <v>2</v>
      </c>
      <c r="K5" s="52">
        <f>MAX(N5,O5,P5,Q5,R5,T5,V5,X5,AA5,AC5,AE5,AG5)</f>
        <v>299</v>
      </c>
      <c r="L5" s="90">
        <f>MAX((SUM(N5:P5)), (SUM(T5,V5,X5)), (SUM(AA5,AC5,AE5)), (SUM(AE5,AH5,AJ5)))</f>
        <v>709</v>
      </c>
      <c r="M5" s="157"/>
      <c r="N5" s="122">
        <v>232</v>
      </c>
      <c r="O5" s="122">
        <v>165</v>
      </c>
      <c r="P5" s="122">
        <v>235</v>
      </c>
      <c r="Q5" s="122">
        <v>224</v>
      </c>
      <c r="R5" s="122">
        <v>153</v>
      </c>
      <c r="S5" s="10">
        <f>SUM(N5:R5)</f>
        <v>1009</v>
      </c>
      <c r="T5" s="452">
        <v>184</v>
      </c>
      <c r="U5" s="453">
        <v>0</v>
      </c>
      <c r="V5" s="453">
        <v>226</v>
      </c>
      <c r="W5" s="453">
        <v>30</v>
      </c>
      <c r="X5" s="453">
        <v>299</v>
      </c>
      <c r="Y5" s="453">
        <v>30</v>
      </c>
      <c r="Z5" s="1">
        <f>SUM(S5:Y5)</f>
        <v>1778</v>
      </c>
      <c r="AA5" s="122"/>
      <c r="AB5" s="287"/>
      <c r="AC5" s="287"/>
      <c r="AD5" s="287"/>
      <c r="AE5" s="287"/>
      <c r="AF5" s="287"/>
      <c r="AG5" s="287">
        <v>183</v>
      </c>
      <c r="AH5" s="122" t="s">
        <v>24</v>
      </c>
    </row>
    <row r="6" spans="1:34" x14ac:dyDescent="0.3">
      <c r="A6" s="3" t="s">
        <v>129</v>
      </c>
      <c r="B6" s="3">
        <v>29</v>
      </c>
      <c r="C6" s="3" t="s">
        <v>28</v>
      </c>
      <c r="D6" s="11">
        <v>3</v>
      </c>
      <c r="E6" s="463">
        <v>50</v>
      </c>
      <c r="F6" s="6">
        <f>SUM(N6:R6)+T6+V6+X6+AA6+AC6+AE6+AG6</f>
        <v>2006</v>
      </c>
      <c r="G6" s="6">
        <f>COUNT(N6,O6,P6,Q6,R6,#REF!,T6,V6,X6,AA6,AC6, AE6, AG6)</f>
        <v>10</v>
      </c>
      <c r="H6" s="7">
        <f>F6/G6</f>
        <v>200.6</v>
      </c>
      <c r="I6" s="159">
        <f>((SUM(U6+W6+Y6))/30)+(COUNTIFS(AB6,"W")+(COUNTIFS(AD6,"W")+(COUNTIFS(AF6,"W")+(COUNTIFS(AH6,"W")))))</f>
        <v>4</v>
      </c>
      <c r="J6" s="159">
        <f>(3-(SUM(U6+W6+Y6)/30))+(COUNTIFS(AB6,"L"))+(COUNTIFS(AD6,"L"))+(COUNTIFS(AF6,"L"))+(COUNTIFS(AH6,"L"))</f>
        <v>1</v>
      </c>
      <c r="K6" s="52">
        <f>MAX(N6,O6,P6,Q6,R6,T6,V6,X6,AA6,AC6,AE6,AG6)</f>
        <v>255</v>
      </c>
      <c r="L6" s="90">
        <f>MAX((SUM(N6:P6)), (SUM(T6,V6,X6)), (SUM(AA6,AC6,AE6)), (SUM(AE6,AH6,AJ6)))</f>
        <v>595</v>
      </c>
      <c r="M6" s="157"/>
      <c r="N6" s="122">
        <v>227</v>
      </c>
      <c r="O6" s="122">
        <v>177</v>
      </c>
      <c r="P6" s="122">
        <v>183</v>
      </c>
      <c r="Q6" s="122">
        <v>212</v>
      </c>
      <c r="R6" s="122">
        <v>181</v>
      </c>
      <c r="S6" s="10">
        <f>SUM(N6:R6)</f>
        <v>980</v>
      </c>
      <c r="T6" s="452">
        <v>204</v>
      </c>
      <c r="U6" s="453">
        <v>30</v>
      </c>
      <c r="V6" s="453">
        <v>184</v>
      </c>
      <c r="W6" s="453">
        <v>30</v>
      </c>
      <c r="X6" s="453">
        <v>207</v>
      </c>
      <c r="Y6" s="453">
        <v>30</v>
      </c>
      <c r="Z6" s="429">
        <f>SUM(S6:Y6)</f>
        <v>1665</v>
      </c>
      <c r="AA6" s="122"/>
      <c r="AB6" s="122"/>
      <c r="AC6" s="122">
        <v>255</v>
      </c>
      <c r="AD6" s="122" t="s">
        <v>23</v>
      </c>
      <c r="AE6" s="122">
        <v>176</v>
      </c>
      <c r="AF6" s="122" t="s">
        <v>24</v>
      </c>
    </row>
    <row r="7" spans="1:34" x14ac:dyDescent="0.3">
      <c r="A7" s="3" t="s">
        <v>187</v>
      </c>
      <c r="B7" s="3">
        <v>29</v>
      </c>
      <c r="C7" s="3" t="s">
        <v>28</v>
      </c>
      <c r="D7" s="11">
        <v>4</v>
      </c>
      <c r="E7" s="470">
        <v>40</v>
      </c>
      <c r="F7" s="6">
        <f>SUM(N7:R7)+T7+V7+X7+AA7+AC7+AE7+AG7</f>
        <v>1944</v>
      </c>
      <c r="G7" s="6">
        <f>COUNT(N7,O7,P7,Q7,R7,#REF!,T7,V7,X7,AA7,AC7, AE7, AG7)</f>
        <v>10</v>
      </c>
      <c r="H7" s="7">
        <f>F7/G7</f>
        <v>194.4</v>
      </c>
      <c r="I7" s="159">
        <f>((SUM(U7+W7+Y7))/30)+(COUNTIFS(AB7,"W")+(COUNTIFS(AD7,"W")+(COUNTIFS(AF7,"W")+(COUNTIFS(AH7,"W")))))</f>
        <v>2</v>
      </c>
      <c r="J7" s="159">
        <f>(3-(SUM(U7+W7+Y7)/30))+(COUNTIFS(AB7,"L"))+(COUNTIFS(AD7,"L"))+(COUNTIFS(AF7,"L"))+(COUNTIFS(AH7,"L"))</f>
        <v>3</v>
      </c>
      <c r="K7" s="52">
        <f>MAX(N7,O7,P7,Q7,R7,T7,V7,X7,AA7,AC7,AE7,AG7)</f>
        <v>257</v>
      </c>
      <c r="L7" s="90">
        <f>MAX((SUM(N7:P7)), (SUM(T7,V7,X7)), (SUM(AA7,AC7,AE7)), (SUM(AE7,AH7,AJ7)))</f>
        <v>541</v>
      </c>
      <c r="M7" s="157"/>
      <c r="N7" s="122">
        <v>194</v>
      </c>
      <c r="O7" s="122">
        <v>173</v>
      </c>
      <c r="P7" s="122">
        <v>153</v>
      </c>
      <c r="Q7" s="122">
        <v>200</v>
      </c>
      <c r="R7" s="122">
        <v>257</v>
      </c>
      <c r="S7" s="10">
        <f>SUM(N7:R7)</f>
        <v>977</v>
      </c>
      <c r="T7" s="465">
        <v>169</v>
      </c>
      <c r="U7" s="454">
        <v>30</v>
      </c>
      <c r="V7" s="454">
        <v>179</v>
      </c>
      <c r="W7" s="454">
        <v>0</v>
      </c>
      <c r="X7" s="454">
        <v>193</v>
      </c>
      <c r="Y7" s="454">
        <v>0</v>
      </c>
      <c r="Z7" s="438">
        <f>SUM(S7:Y7)</f>
        <v>1548</v>
      </c>
      <c r="AA7" s="122">
        <v>217</v>
      </c>
      <c r="AB7" s="122" t="s">
        <v>23</v>
      </c>
      <c r="AC7" s="123">
        <v>209</v>
      </c>
      <c r="AD7" s="122" t="s">
        <v>24</v>
      </c>
    </row>
    <row r="8" spans="1:34" x14ac:dyDescent="0.3">
      <c r="A8" s="3" t="s">
        <v>713</v>
      </c>
      <c r="B8" s="3">
        <v>29</v>
      </c>
      <c r="C8" s="3" t="s">
        <v>28</v>
      </c>
      <c r="D8" s="11">
        <v>5</v>
      </c>
      <c r="E8" s="470">
        <v>35</v>
      </c>
      <c r="F8" s="6">
        <f>SUM(N8:R8)+T8+V8+X8+AA8+AC8+AE8+AG8</f>
        <v>1644</v>
      </c>
      <c r="G8" s="6">
        <f>COUNT(N8,O8,P8,Q8,R8,#REF!,T8,V8,X8,AA8,AC8, AE8, AG8)</f>
        <v>9</v>
      </c>
      <c r="H8" s="7">
        <f>F8/G8</f>
        <v>182.66666666666666</v>
      </c>
      <c r="I8" s="159">
        <f>((SUM(U8+W8+Y8))/30)+(COUNTIFS(AB8,"W")+(COUNTIFS(AD8,"W")+(COUNTIFS(AF8,"W")+(COUNTIFS(AH8,"W")))))</f>
        <v>2</v>
      </c>
      <c r="J8" s="159">
        <f>(3-(SUM(U8+W8+Y8)/30))+(COUNTIFS(AB8,"L"))+(COUNTIFS(AD8,"L"))+(COUNTIFS(AF8,"L"))+(COUNTIFS(AH8,"L"))</f>
        <v>2</v>
      </c>
      <c r="K8" s="52">
        <f>MAX(N8,O8,P8,Q8,R8,T8,V8,X8,AA8,AC8,AE8,AG8)</f>
        <v>226</v>
      </c>
      <c r="L8" s="90">
        <f>MAX((SUM(N8:P8)), (SUM(T8,V8,X8)), (SUM(AA8,AC8,AE8)), (SUM(AE8,AH8,AJ8)))</f>
        <v>568</v>
      </c>
      <c r="M8" s="157"/>
      <c r="N8" s="122">
        <v>200</v>
      </c>
      <c r="O8" s="122">
        <v>164</v>
      </c>
      <c r="P8" s="122">
        <v>204</v>
      </c>
      <c r="Q8" s="122">
        <v>192</v>
      </c>
      <c r="R8" s="122">
        <v>182</v>
      </c>
      <c r="S8" s="10">
        <f>SUM(N8:R8)</f>
        <v>942</v>
      </c>
      <c r="T8" s="452">
        <v>183</v>
      </c>
      <c r="U8" s="453">
        <v>30</v>
      </c>
      <c r="V8" s="453">
        <v>226</v>
      </c>
      <c r="W8" s="453">
        <v>30</v>
      </c>
      <c r="X8" s="453">
        <v>147</v>
      </c>
      <c r="Y8" s="453">
        <v>0</v>
      </c>
      <c r="Z8" s="429">
        <f>SUM(S8:Y8)</f>
        <v>1558</v>
      </c>
      <c r="AA8" s="105">
        <v>146</v>
      </c>
      <c r="AB8" s="122" t="s">
        <v>24</v>
      </c>
    </row>
    <row r="9" spans="1:34" x14ac:dyDescent="0.3">
      <c r="A9" s="3" t="s">
        <v>266</v>
      </c>
      <c r="B9" s="3">
        <v>29</v>
      </c>
      <c r="C9" s="3" t="s">
        <v>28</v>
      </c>
      <c r="D9" s="11">
        <v>6</v>
      </c>
      <c r="E9" s="511"/>
      <c r="F9" s="6">
        <f t="shared" ref="F9:F13" si="0">SUM(N9:R9)+T9+V9+X9+AA9+AC9+AE9+AG9</f>
        <v>1534</v>
      </c>
      <c r="G9" s="6">
        <f>COUNT(N9,O9,P9,Q9,R9,#REF!,T9,V9,X9,AA9,AC9, AE9, AG9)</f>
        <v>8</v>
      </c>
      <c r="H9" s="7">
        <f t="shared" ref="H9:H13" si="1">F9/G9</f>
        <v>191.75</v>
      </c>
      <c r="I9" s="159">
        <f t="shared" ref="I9:I13" si="2">((SUM(U9+W9+Y9))/30)+(COUNTIFS(AB9,"W")+(COUNTIFS(AD9,"W")+(COUNTIFS(AF9,"W")+(COUNTIFS(AH9,"W")))))</f>
        <v>0</v>
      </c>
      <c r="J9" s="159">
        <f t="shared" ref="J9:J13" si="3">(3-(SUM(U9+W9+Y9)/30))+(COUNTIFS(AB9,"L"))+(COUNTIFS(AD9,"L"))+(COUNTIFS(AF9,"L"))+(COUNTIFS(AH9,"L"))</f>
        <v>3</v>
      </c>
      <c r="K9" s="52">
        <f t="shared" ref="K9:K13" si="4">MAX(N9,O9,P9,Q9,R9,T9,V9,X9,AA9,AC9,AE9,AG9)</f>
        <v>254</v>
      </c>
      <c r="L9" s="90">
        <f t="shared" ref="L9:L13" si="5">MAX((SUM(N9:P9)), (SUM(T9,V9,X9)), (SUM(AA9,AC9,AE9)), (SUM(AE9,AH9,AJ9)))</f>
        <v>540</v>
      </c>
      <c r="M9" s="157"/>
      <c r="N9" s="453">
        <v>158</v>
      </c>
      <c r="O9" s="453">
        <v>206</v>
      </c>
      <c r="P9" s="453">
        <v>162</v>
      </c>
      <c r="Q9" s="453">
        <v>214</v>
      </c>
      <c r="R9" s="453">
        <v>254</v>
      </c>
      <c r="S9" s="10">
        <f t="shared" ref="S9:S13" si="6">SUM(N9:R9)</f>
        <v>994</v>
      </c>
      <c r="T9" s="105">
        <v>152</v>
      </c>
      <c r="U9" s="122">
        <v>0</v>
      </c>
      <c r="V9" s="122">
        <v>185</v>
      </c>
      <c r="W9" s="122">
        <v>0</v>
      </c>
      <c r="X9" s="122">
        <v>203</v>
      </c>
      <c r="Y9" s="122">
        <v>0</v>
      </c>
      <c r="Z9" s="1">
        <f t="shared" ref="Z9:Z13" si="7">SUM(S9:Y9)</f>
        <v>1534</v>
      </c>
    </row>
    <row r="10" spans="1:34" x14ac:dyDescent="0.3">
      <c r="A10" s="3" t="s">
        <v>133</v>
      </c>
      <c r="B10" s="3">
        <v>29</v>
      </c>
      <c r="C10" s="3" t="s">
        <v>28</v>
      </c>
      <c r="D10" s="11">
        <v>7</v>
      </c>
      <c r="E10" s="511"/>
      <c r="F10" s="6">
        <f t="shared" si="0"/>
        <v>1460</v>
      </c>
      <c r="G10" s="6">
        <f>COUNT(N10,O10,P10,Q10,R10,#REF!,T10,V10,X10,AA10,AC10, AE10, AG10)</f>
        <v>8</v>
      </c>
      <c r="H10" s="7">
        <f t="shared" si="1"/>
        <v>182.5</v>
      </c>
      <c r="I10" s="159">
        <f t="shared" si="2"/>
        <v>1</v>
      </c>
      <c r="J10" s="159">
        <f t="shared" si="3"/>
        <v>2</v>
      </c>
      <c r="K10" s="52">
        <f t="shared" si="4"/>
        <v>218</v>
      </c>
      <c r="L10" s="90">
        <f t="shared" si="5"/>
        <v>569</v>
      </c>
      <c r="M10" s="157"/>
      <c r="N10" s="122">
        <v>192</v>
      </c>
      <c r="O10" s="122">
        <v>159</v>
      </c>
      <c r="P10" s="122">
        <v>218</v>
      </c>
      <c r="Q10" s="122">
        <v>160</v>
      </c>
      <c r="R10" s="122">
        <v>189</v>
      </c>
      <c r="S10" s="10">
        <f t="shared" si="6"/>
        <v>918</v>
      </c>
      <c r="T10" s="466">
        <v>190</v>
      </c>
      <c r="U10" s="467">
        <v>30</v>
      </c>
      <c r="V10" s="467">
        <v>160</v>
      </c>
      <c r="W10" s="467">
        <v>0</v>
      </c>
      <c r="X10" s="467">
        <v>192</v>
      </c>
      <c r="Y10" s="467">
        <v>0</v>
      </c>
      <c r="Z10" s="1">
        <f t="shared" si="7"/>
        <v>1490</v>
      </c>
    </row>
    <row r="11" spans="1:34" x14ac:dyDescent="0.3">
      <c r="A11" s="3" t="s">
        <v>783</v>
      </c>
      <c r="B11" s="3">
        <v>29</v>
      </c>
      <c r="C11" s="3" t="s">
        <v>28</v>
      </c>
      <c r="D11" s="11">
        <v>8</v>
      </c>
      <c r="E11" s="511"/>
      <c r="F11" s="6">
        <f t="shared" si="0"/>
        <v>1459</v>
      </c>
      <c r="G11" s="6">
        <f>COUNT(N11,O11,P11,Q11,R11,#REF!,T11,V11,X11,AA11,AC11, AE11, AG11)</f>
        <v>8</v>
      </c>
      <c r="H11" s="7">
        <f t="shared" si="1"/>
        <v>182.375</v>
      </c>
      <c r="I11" s="159">
        <f t="shared" si="2"/>
        <v>1</v>
      </c>
      <c r="J11" s="159">
        <f t="shared" si="3"/>
        <v>2</v>
      </c>
      <c r="K11" s="52">
        <f t="shared" si="4"/>
        <v>215</v>
      </c>
      <c r="L11" s="90">
        <f t="shared" si="5"/>
        <v>581</v>
      </c>
      <c r="M11" s="157"/>
      <c r="N11" s="122">
        <v>163</v>
      </c>
      <c r="O11" s="122">
        <v>215</v>
      </c>
      <c r="P11" s="122">
        <v>203</v>
      </c>
      <c r="Q11" s="122">
        <v>200</v>
      </c>
      <c r="R11" s="122">
        <v>169</v>
      </c>
      <c r="S11" s="10">
        <f t="shared" si="6"/>
        <v>950</v>
      </c>
      <c r="T11" s="454">
        <v>155</v>
      </c>
      <c r="U11" s="454">
        <v>0</v>
      </c>
      <c r="V11" s="454">
        <v>184</v>
      </c>
      <c r="W11" s="454">
        <v>30</v>
      </c>
      <c r="X11" s="454">
        <v>170</v>
      </c>
      <c r="Y11" s="454">
        <v>0</v>
      </c>
      <c r="Z11" s="1">
        <f t="shared" si="7"/>
        <v>1489</v>
      </c>
    </row>
    <row r="12" spans="1:34" x14ac:dyDescent="0.3">
      <c r="A12" s="3" t="s">
        <v>196</v>
      </c>
      <c r="B12" s="3">
        <v>29</v>
      </c>
      <c r="C12" s="3" t="s">
        <v>28</v>
      </c>
      <c r="D12" s="11">
        <v>9</v>
      </c>
      <c r="E12" s="511"/>
      <c r="F12" s="6">
        <f t="shared" si="0"/>
        <v>1423</v>
      </c>
      <c r="G12" s="6">
        <f>COUNT(N12,O12,P12,Q12,R12,#REF!,T12,V12,X12,AA12,AC12, AE12, AG12)</f>
        <v>8</v>
      </c>
      <c r="H12" s="7">
        <f t="shared" si="1"/>
        <v>177.875</v>
      </c>
      <c r="I12" s="159">
        <f t="shared" si="2"/>
        <v>1</v>
      </c>
      <c r="J12" s="159">
        <f t="shared" si="3"/>
        <v>2</v>
      </c>
      <c r="K12" s="52">
        <f t="shared" si="4"/>
        <v>203</v>
      </c>
      <c r="L12" s="90">
        <f t="shared" si="5"/>
        <v>575</v>
      </c>
      <c r="M12" s="157"/>
      <c r="N12" s="122">
        <v>203</v>
      </c>
      <c r="O12" s="122">
        <v>191</v>
      </c>
      <c r="P12" s="122">
        <v>181</v>
      </c>
      <c r="Q12" s="122">
        <v>191</v>
      </c>
      <c r="R12" s="122">
        <v>174</v>
      </c>
      <c r="S12" s="10">
        <f t="shared" si="6"/>
        <v>940</v>
      </c>
      <c r="T12" s="467">
        <v>160</v>
      </c>
      <c r="U12" s="467">
        <v>0</v>
      </c>
      <c r="V12" s="467">
        <v>145</v>
      </c>
      <c r="W12" s="467">
        <v>0</v>
      </c>
      <c r="X12" s="467">
        <v>178</v>
      </c>
      <c r="Y12" s="467">
        <v>30</v>
      </c>
      <c r="Z12" s="1">
        <f t="shared" si="7"/>
        <v>1453</v>
      </c>
    </row>
    <row r="13" spans="1:34" x14ac:dyDescent="0.3">
      <c r="A13" s="3" t="s">
        <v>145</v>
      </c>
      <c r="B13" s="3">
        <v>29</v>
      </c>
      <c r="C13" s="3" t="s">
        <v>28</v>
      </c>
      <c r="D13" s="11">
        <v>10</v>
      </c>
      <c r="E13" s="250"/>
      <c r="F13" s="6">
        <f t="shared" si="0"/>
        <v>1415</v>
      </c>
      <c r="G13" s="6">
        <f>COUNT(N13,O13,P13,Q13,R13,#REF!,T13,V13,X13,AA13,AC13, AE13, AG13)</f>
        <v>8</v>
      </c>
      <c r="H13" s="7">
        <f t="shared" si="1"/>
        <v>176.875</v>
      </c>
      <c r="I13" s="159">
        <f t="shared" si="2"/>
        <v>1</v>
      </c>
      <c r="J13" s="159">
        <f t="shared" si="3"/>
        <v>2</v>
      </c>
      <c r="K13" s="52">
        <f t="shared" si="4"/>
        <v>211</v>
      </c>
      <c r="L13" s="90">
        <f t="shared" si="5"/>
        <v>600</v>
      </c>
      <c r="M13" s="157"/>
      <c r="N13" s="454">
        <v>179</v>
      </c>
      <c r="O13" s="454">
        <v>210</v>
      </c>
      <c r="P13" s="454">
        <v>211</v>
      </c>
      <c r="Q13" s="454">
        <v>203</v>
      </c>
      <c r="R13" s="454">
        <v>144</v>
      </c>
      <c r="S13" s="10">
        <f t="shared" si="6"/>
        <v>947</v>
      </c>
      <c r="T13" s="452">
        <v>148</v>
      </c>
      <c r="U13" s="453">
        <v>0</v>
      </c>
      <c r="V13" s="453">
        <v>145</v>
      </c>
      <c r="W13" s="453">
        <v>0</v>
      </c>
      <c r="X13" s="453">
        <v>175</v>
      </c>
      <c r="Y13" s="453">
        <v>30</v>
      </c>
      <c r="Z13" s="1">
        <f t="shared" si="7"/>
        <v>1445</v>
      </c>
    </row>
    <row r="14" spans="1:34" x14ac:dyDescent="0.3">
      <c r="A14" s="3" t="s">
        <v>166</v>
      </c>
      <c r="B14" s="3">
        <v>29</v>
      </c>
      <c r="C14" s="3" t="s">
        <v>28</v>
      </c>
      <c r="D14" s="11">
        <v>11</v>
      </c>
      <c r="E14" s="301"/>
      <c r="F14" s="6">
        <f t="shared" ref="F14:F26" si="8">SUM(N14:R14)+T14+V14+X14+AA14+AC14+AE14+AG14</f>
        <v>900</v>
      </c>
      <c r="G14" s="6">
        <f>COUNT(N14,O14,P14,Q14,R14,#REF!,T14,V14,X14,AA14,AC14, AE14, AG14)</f>
        <v>5</v>
      </c>
      <c r="H14" s="7">
        <f t="shared" ref="H14:H30" si="9">F14/G14</f>
        <v>180</v>
      </c>
      <c r="I14" s="185"/>
      <c r="J14" s="185"/>
      <c r="K14" s="52">
        <f t="shared" ref="K14:K26" si="10">MAX(N14,O14,P14,Q14,R14,T14,V14,X14,AA14,AC14,AE14,AG14)</f>
        <v>191</v>
      </c>
      <c r="L14" s="90">
        <f t="shared" ref="L14:L26" si="11">MAX((SUM(N14:P14)), (SUM(T14,V14,X14)), (SUM(AA14,AC14,AE14)), (SUM(AE14,AH14,AJ14)))</f>
        <v>536</v>
      </c>
      <c r="M14" s="157"/>
      <c r="N14" s="123">
        <v>159</v>
      </c>
      <c r="O14" s="123">
        <v>191</v>
      </c>
      <c r="P14" s="123">
        <v>186</v>
      </c>
      <c r="Q14" s="123">
        <v>185</v>
      </c>
      <c r="R14" s="123">
        <v>179</v>
      </c>
      <c r="S14" s="10">
        <f t="shared" ref="S14:S26" si="12">SUM(N14:R14)</f>
        <v>900</v>
      </c>
      <c r="T14" s="250"/>
      <c r="U14" s="250"/>
      <c r="V14" s="250"/>
      <c r="W14" s="250"/>
      <c r="X14" s="250"/>
      <c r="Y14" s="250"/>
      <c r="Z14" s="56"/>
    </row>
    <row r="15" spans="1:34" x14ac:dyDescent="0.3">
      <c r="A15" s="3" t="s">
        <v>243</v>
      </c>
      <c r="B15" s="3">
        <v>29</v>
      </c>
      <c r="C15" s="3" t="s">
        <v>28</v>
      </c>
      <c r="D15" s="11">
        <v>12</v>
      </c>
      <c r="E15" s="244"/>
      <c r="F15" s="6">
        <f t="shared" si="8"/>
        <v>894</v>
      </c>
      <c r="G15" s="6">
        <f>COUNT(N15,O15,P15,Q15,R15,#REF!,T15,V15,X15,AA15,AC15, AE15, AG15)</f>
        <v>5</v>
      </c>
      <c r="H15" s="7">
        <f t="shared" si="9"/>
        <v>178.8</v>
      </c>
      <c r="I15" s="185"/>
      <c r="J15" s="185"/>
      <c r="K15" s="52">
        <f t="shared" si="10"/>
        <v>204</v>
      </c>
      <c r="L15" s="90">
        <f t="shared" si="11"/>
        <v>531</v>
      </c>
      <c r="M15" s="157"/>
      <c r="N15" s="122">
        <v>171</v>
      </c>
      <c r="O15" s="122">
        <v>189</v>
      </c>
      <c r="P15" s="122">
        <v>171</v>
      </c>
      <c r="Q15" s="122">
        <v>159</v>
      </c>
      <c r="R15" s="122">
        <v>204</v>
      </c>
      <c r="S15" s="10">
        <f t="shared" si="12"/>
        <v>894</v>
      </c>
      <c r="T15" s="250"/>
      <c r="U15" s="250"/>
      <c r="V15" s="250"/>
      <c r="W15" s="250"/>
      <c r="X15" s="250"/>
      <c r="Y15" s="250"/>
      <c r="Z15" s="56"/>
    </row>
    <row r="16" spans="1:34" x14ac:dyDescent="0.3">
      <c r="A16" s="3" t="s">
        <v>295</v>
      </c>
      <c r="B16" s="3">
        <v>29</v>
      </c>
      <c r="C16" s="3" t="s">
        <v>28</v>
      </c>
      <c r="D16" s="11">
        <v>13</v>
      </c>
      <c r="E16" s="249"/>
      <c r="F16" s="6">
        <f t="shared" si="8"/>
        <v>887</v>
      </c>
      <c r="G16" s="6">
        <f>COUNT(N16,O16,P16,Q16,R16,#REF!,T16,V16,X16,AA16,AC16, AE16, AG16)</f>
        <v>5</v>
      </c>
      <c r="H16" s="7">
        <f t="shared" si="9"/>
        <v>177.4</v>
      </c>
      <c r="I16" s="185"/>
      <c r="J16" s="185"/>
      <c r="K16" s="52">
        <f t="shared" si="10"/>
        <v>214</v>
      </c>
      <c r="L16" s="90">
        <f t="shared" si="11"/>
        <v>505</v>
      </c>
      <c r="M16" s="157"/>
      <c r="N16" s="123">
        <v>146</v>
      </c>
      <c r="O16" s="123">
        <v>210</v>
      </c>
      <c r="P16" s="123">
        <v>149</v>
      </c>
      <c r="Q16" s="123">
        <v>214</v>
      </c>
      <c r="R16" s="123">
        <v>168</v>
      </c>
      <c r="S16" s="10">
        <f t="shared" si="12"/>
        <v>887</v>
      </c>
      <c r="T16" s="250"/>
      <c r="U16" s="250"/>
      <c r="V16" s="250"/>
      <c r="W16" s="250"/>
      <c r="X16" s="250"/>
      <c r="Y16" s="250"/>
      <c r="Z16" s="56"/>
    </row>
    <row r="17" spans="1:34" x14ac:dyDescent="0.3">
      <c r="A17" s="3" t="s">
        <v>439</v>
      </c>
      <c r="B17" s="3">
        <v>29</v>
      </c>
      <c r="C17" s="3" t="s">
        <v>28</v>
      </c>
      <c r="D17" s="11">
        <v>14</v>
      </c>
      <c r="E17" s="250"/>
      <c r="F17" s="6">
        <f t="shared" si="8"/>
        <v>874</v>
      </c>
      <c r="G17" s="6">
        <f>COUNT(N17,O17,P17,Q17,R17,#REF!,T17,V17,X17,AA17,AC17, AE17, AG17)</f>
        <v>5</v>
      </c>
      <c r="H17" s="7">
        <f t="shared" si="9"/>
        <v>174.8</v>
      </c>
      <c r="I17" s="185"/>
      <c r="J17" s="185"/>
      <c r="K17" s="52">
        <f t="shared" si="10"/>
        <v>201</v>
      </c>
      <c r="L17" s="90">
        <f t="shared" si="11"/>
        <v>512</v>
      </c>
      <c r="M17" s="157"/>
      <c r="N17" s="123">
        <v>178</v>
      </c>
      <c r="O17" s="123">
        <v>179</v>
      </c>
      <c r="P17" s="123">
        <v>155</v>
      </c>
      <c r="Q17" s="123">
        <v>201</v>
      </c>
      <c r="R17" s="123">
        <v>161</v>
      </c>
      <c r="S17" s="317">
        <f t="shared" si="12"/>
        <v>874</v>
      </c>
      <c r="T17" s="250"/>
      <c r="U17" s="250"/>
      <c r="V17" s="250"/>
      <c r="W17" s="250"/>
      <c r="X17" s="250"/>
      <c r="Y17" s="250"/>
      <c r="Z17" s="56"/>
    </row>
    <row r="18" spans="1:34" x14ac:dyDescent="0.3">
      <c r="A18" s="3" t="s">
        <v>319</v>
      </c>
      <c r="B18" s="3">
        <v>29</v>
      </c>
      <c r="C18" s="3" t="s">
        <v>28</v>
      </c>
      <c r="D18" s="11">
        <v>15</v>
      </c>
      <c r="E18" s="246"/>
      <c r="F18" s="6">
        <f t="shared" si="8"/>
        <v>870</v>
      </c>
      <c r="G18" s="6">
        <f>COUNT(N18,O18,P18,Q18,R18,#REF!,T18,V18,X18,AA18,AC18, AE18, AG18)</f>
        <v>5</v>
      </c>
      <c r="H18" s="7">
        <f t="shared" si="9"/>
        <v>174</v>
      </c>
      <c r="I18" s="185"/>
      <c r="J18" s="185"/>
      <c r="K18" s="52">
        <f t="shared" si="10"/>
        <v>186</v>
      </c>
      <c r="L18" s="90">
        <f t="shared" si="11"/>
        <v>539</v>
      </c>
      <c r="M18" s="157"/>
      <c r="N18" s="122">
        <v>185</v>
      </c>
      <c r="O18" s="122">
        <v>168</v>
      </c>
      <c r="P18" s="122">
        <v>186</v>
      </c>
      <c r="Q18" s="122">
        <v>148</v>
      </c>
      <c r="R18" s="122">
        <v>183</v>
      </c>
      <c r="S18" s="10">
        <f t="shared" si="12"/>
        <v>870</v>
      </c>
      <c r="T18" s="250"/>
      <c r="U18" s="250"/>
      <c r="V18" s="250"/>
      <c r="W18" s="250"/>
      <c r="X18" s="250"/>
      <c r="Y18" s="250"/>
      <c r="Z18" s="56"/>
    </row>
    <row r="19" spans="1:34" x14ac:dyDescent="0.3">
      <c r="A19" s="3" t="s">
        <v>682</v>
      </c>
      <c r="B19" s="3">
        <v>29</v>
      </c>
      <c r="C19" s="3" t="s">
        <v>28</v>
      </c>
      <c r="D19" s="11">
        <v>16</v>
      </c>
      <c r="E19" s="302"/>
      <c r="F19" s="6">
        <f t="shared" si="8"/>
        <v>866</v>
      </c>
      <c r="G19" s="6">
        <f>COUNT(N19,O19,P19,Q19,R19,#REF!,T19,V19,X19,AA19,AC19, AE19, AG19)</f>
        <v>5</v>
      </c>
      <c r="H19" s="7">
        <f t="shared" si="9"/>
        <v>173.2</v>
      </c>
      <c r="I19" s="185"/>
      <c r="J19" s="185"/>
      <c r="K19" s="52">
        <f t="shared" si="10"/>
        <v>199</v>
      </c>
      <c r="L19" s="90">
        <f t="shared" si="11"/>
        <v>529</v>
      </c>
      <c r="M19" s="157"/>
      <c r="N19" s="122">
        <v>199</v>
      </c>
      <c r="O19" s="122">
        <v>164</v>
      </c>
      <c r="P19" s="122">
        <v>166</v>
      </c>
      <c r="Q19" s="122">
        <v>177</v>
      </c>
      <c r="R19" s="122">
        <v>160</v>
      </c>
      <c r="S19" s="10">
        <f t="shared" si="12"/>
        <v>866</v>
      </c>
      <c r="T19" s="250"/>
      <c r="U19" s="250"/>
      <c r="V19" s="250"/>
      <c r="W19" s="250"/>
      <c r="X19" s="250"/>
      <c r="Y19" s="250"/>
      <c r="Z19" s="56"/>
    </row>
    <row r="20" spans="1:34" x14ac:dyDescent="0.3">
      <c r="A20" s="3" t="s">
        <v>128</v>
      </c>
      <c r="B20" s="3">
        <v>29</v>
      </c>
      <c r="C20" s="3" t="s">
        <v>28</v>
      </c>
      <c r="D20" s="11">
        <v>17</v>
      </c>
      <c r="E20" s="249"/>
      <c r="F20" s="6">
        <f t="shared" si="8"/>
        <v>864</v>
      </c>
      <c r="G20" s="6">
        <f>COUNT(N20,O20,P20,Q20,R20,#REF!,T20,V20,X20,AA20,AC20, AE20, AG20)</f>
        <v>5</v>
      </c>
      <c r="H20" s="7">
        <f t="shared" si="9"/>
        <v>172.8</v>
      </c>
      <c r="I20" s="185"/>
      <c r="J20" s="185"/>
      <c r="K20" s="52">
        <f t="shared" si="10"/>
        <v>199</v>
      </c>
      <c r="L20" s="90">
        <f t="shared" si="11"/>
        <v>477</v>
      </c>
      <c r="M20" s="157"/>
      <c r="N20" s="123">
        <v>175</v>
      </c>
      <c r="O20" s="123">
        <v>187</v>
      </c>
      <c r="P20" s="123">
        <v>115</v>
      </c>
      <c r="Q20" s="123">
        <v>188</v>
      </c>
      <c r="R20" s="123">
        <v>199</v>
      </c>
      <c r="S20" s="10">
        <f t="shared" si="12"/>
        <v>864</v>
      </c>
      <c r="T20" s="250"/>
      <c r="U20" s="250"/>
      <c r="V20" s="250"/>
      <c r="W20" s="250"/>
      <c r="X20" s="250"/>
      <c r="Y20" s="250"/>
      <c r="Z20" s="56"/>
    </row>
    <row r="21" spans="1:34" x14ac:dyDescent="0.3">
      <c r="A21" s="3" t="s">
        <v>721</v>
      </c>
      <c r="B21" s="3">
        <v>29</v>
      </c>
      <c r="C21" s="3" t="s">
        <v>28</v>
      </c>
      <c r="D21" s="11">
        <v>18</v>
      </c>
      <c r="E21" s="250"/>
      <c r="F21" s="6">
        <f t="shared" si="8"/>
        <v>862</v>
      </c>
      <c r="G21" s="6">
        <f>COUNT(N21,O21,P21,Q21,R21,#REF!,T21,V21,X21,AA21,AC21, AE21, AG21)</f>
        <v>5</v>
      </c>
      <c r="H21" s="7">
        <f t="shared" si="9"/>
        <v>172.4</v>
      </c>
      <c r="I21" s="185"/>
      <c r="J21" s="185"/>
      <c r="K21" s="52">
        <f t="shared" si="10"/>
        <v>202</v>
      </c>
      <c r="L21" s="90">
        <f t="shared" si="11"/>
        <v>490</v>
      </c>
      <c r="M21" s="157"/>
      <c r="N21" s="122">
        <v>195</v>
      </c>
      <c r="O21" s="122">
        <v>155</v>
      </c>
      <c r="P21" s="122">
        <v>140</v>
      </c>
      <c r="Q21" s="122">
        <v>202</v>
      </c>
      <c r="R21" s="122">
        <v>170</v>
      </c>
      <c r="S21" s="10">
        <f t="shared" si="12"/>
        <v>862</v>
      </c>
      <c r="T21" s="250"/>
      <c r="U21" s="250"/>
      <c r="V21" s="250"/>
      <c r="W21" s="250"/>
      <c r="X21" s="250"/>
      <c r="Y21" s="250"/>
      <c r="Z21" s="56"/>
    </row>
    <row r="22" spans="1:34" x14ac:dyDescent="0.3">
      <c r="A22" s="3" t="s">
        <v>197</v>
      </c>
      <c r="B22" s="3">
        <v>29</v>
      </c>
      <c r="C22" s="3" t="s">
        <v>28</v>
      </c>
      <c r="D22" s="11">
        <v>19</v>
      </c>
      <c r="E22" s="249"/>
      <c r="F22" s="6">
        <f t="shared" si="8"/>
        <v>854</v>
      </c>
      <c r="G22" s="6">
        <f>COUNT(N22,O22,P22,Q22,R22,#REF!,T22,V22,X22,AA22,AC22, AE22, AG22)</f>
        <v>5</v>
      </c>
      <c r="H22" s="7">
        <f t="shared" si="9"/>
        <v>170.8</v>
      </c>
      <c r="I22" s="185"/>
      <c r="J22" s="185"/>
      <c r="K22" s="52">
        <f t="shared" si="10"/>
        <v>203</v>
      </c>
      <c r="L22" s="90">
        <f t="shared" si="11"/>
        <v>511</v>
      </c>
      <c r="M22" s="157"/>
      <c r="N22" s="123">
        <v>188</v>
      </c>
      <c r="O22" s="123">
        <v>120</v>
      </c>
      <c r="P22" s="123">
        <v>203</v>
      </c>
      <c r="Q22" s="123">
        <v>165</v>
      </c>
      <c r="R22" s="123">
        <v>178</v>
      </c>
      <c r="S22" s="10">
        <f t="shared" si="12"/>
        <v>854</v>
      </c>
      <c r="T22" s="250"/>
      <c r="U22" s="250"/>
      <c r="V22" s="250"/>
      <c r="W22" s="250"/>
      <c r="X22" s="250"/>
      <c r="Y22" s="250"/>
      <c r="Z22" s="56"/>
    </row>
    <row r="23" spans="1:34" x14ac:dyDescent="0.3">
      <c r="A23" s="3" t="s">
        <v>870</v>
      </c>
      <c r="B23" s="3">
        <v>29</v>
      </c>
      <c r="C23" s="3" t="s">
        <v>28</v>
      </c>
      <c r="D23" s="11">
        <v>20</v>
      </c>
      <c r="E23" s="249"/>
      <c r="F23" s="6">
        <f t="shared" si="8"/>
        <v>851</v>
      </c>
      <c r="G23" s="6">
        <f>COUNT(N23,O23,P23,Q23,R23,#REF!,T23,V23,X23,AA23,AC23, AE23, AG23)</f>
        <v>5</v>
      </c>
      <c r="H23" s="7">
        <f t="shared" si="9"/>
        <v>170.2</v>
      </c>
      <c r="I23" s="185"/>
      <c r="J23" s="185"/>
      <c r="K23" s="52">
        <f t="shared" si="10"/>
        <v>205</v>
      </c>
      <c r="L23" s="90">
        <f t="shared" si="11"/>
        <v>516</v>
      </c>
      <c r="M23" s="157"/>
      <c r="N23" s="122">
        <v>205</v>
      </c>
      <c r="O23" s="122">
        <v>129</v>
      </c>
      <c r="P23" s="122">
        <v>182</v>
      </c>
      <c r="Q23" s="122">
        <v>166</v>
      </c>
      <c r="R23" s="122">
        <v>169</v>
      </c>
      <c r="S23" s="10">
        <f t="shared" si="12"/>
        <v>851</v>
      </c>
      <c r="T23" s="250"/>
      <c r="U23" s="250"/>
      <c r="V23" s="250"/>
      <c r="W23" s="250"/>
      <c r="X23" s="250"/>
      <c r="Y23" s="250"/>
      <c r="Z23" s="56"/>
    </row>
    <row r="24" spans="1:34" x14ac:dyDescent="0.3">
      <c r="A24" s="3" t="s">
        <v>191</v>
      </c>
      <c r="B24" s="3">
        <v>29</v>
      </c>
      <c r="C24" s="3" t="s">
        <v>28</v>
      </c>
      <c r="D24" s="11">
        <v>21</v>
      </c>
      <c r="E24" s="249"/>
      <c r="F24" s="6">
        <f t="shared" si="8"/>
        <v>848</v>
      </c>
      <c r="G24" s="6">
        <f>COUNT(N24,O24,P24,Q24,R24,#REF!,T24,V24,X24,AA24,AC24, AE24, AG24)</f>
        <v>5</v>
      </c>
      <c r="H24" s="7">
        <f t="shared" si="9"/>
        <v>169.6</v>
      </c>
      <c r="I24" s="270"/>
      <c r="J24" s="270"/>
      <c r="K24" s="52">
        <f t="shared" si="10"/>
        <v>202</v>
      </c>
      <c r="L24" s="90">
        <f t="shared" si="11"/>
        <v>471</v>
      </c>
      <c r="M24" s="157"/>
      <c r="N24" s="123">
        <v>117</v>
      </c>
      <c r="O24" s="123">
        <v>163</v>
      </c>
      <c r="P24" s="123">
        <v>191</v>
      </c>
      <c r="Q24" s="123">
        <v>175</v>
      </c>
      <c r="R24" s="123">
        <v>202</v>
      </c>
      <c r="S24" s="10">
        <f t="shared" si="12"/>
        <v>848</v>
      </c>
      <c r="T24" s="244"/>
      <c r="U24" s="244"/>
      <c r="V24" s="244"/>
      <c r="W24" s="244"/>
      <c r="X24" s="244"/>
      <c r="Y24" s="244"/>
      <c r="Z24" s="56"/>
    </row>
    <row r="25" spans="1:34" x14ac:dyDescent="0.3">
      <c r="A25" s="3" t="s">
        <v>241</v>
      </c>
      <c r="B25" s="3">
        <v>29</v>
      </c>
      <c r="C25" s="3" t="s">
        <v>28</v>
      </c>
      <c r="D25" s="11">
        <v>22</v>
      </c>
      <c r="E25" s="249"/>
      <c r="F25" s="6">
        <f t="shared" si="8"/>
        <v>833</v>
      </c>
      <c r="G25" s="6">
        <f>COUNT(N25,O25,P25,Q25,R25,#REF!,T25,V25,X25,AA25,AC25, AE25, AG25)</f>
        <v>5</v>
      </c>
      <c r="H25" s="7">
        <f t="shared" si="9"/>
        <v>166.6</v>
      </c>
      <c r="I25" s="270"/>
      <c r="J25" s="270"/>
      <c r="K25" s="52">
        <f t="shared" si="10"/>
        <v>190</v>
      </c>
      <c r="L25" s="90">
        <f t="shared" si="11"/>
        <v>486</v>
      </c>
      <c r="M25" s="157"/>
      <c r="N25" s="123">
        <v>150</v>
      </c>
      <c r="O25" s="123">
        <v>146</v>
      </c>
      <c r="P25" s="122">
        <v>190</v>
      </c>
      <c r="Q25" s="123">
        <v>167</v>
      </c>
      <c r="R25" s="123">
        <v>180</v>
      </c>
      <c r="S25" s="10">
        <f t="shared" si="12"/>
        <v>833</v>
      </c>
      <c r="T25" s="244"/>
      <c r="U25" s="244"/>
      <c r="V25" s="244"/>
      <c r="W25" s="244"/>
      <c r="X25" s="244"/>
      <c r="Y25" s="244"/>
      <c r="Z25" s="56"/>
    </row>
    <row r="26" spans="1:34" x14ac:dyDescent="0.3">
      <c r="A26" s="431" t="s">
        <v>114</v>
      </c>
      <c r="B26" s="421">
        <v>29</v>
      </c>
      <c r="C26" s="3" t="s">
        <v>28</v>
      </c>
      <c r="D26" s="11">
        <v>23</v>
      </c>
      <c r="E26" s="249"/>
      <c r="F26" s="6">
        <f t="shared" si="8"/>
        <v>833</v>
      </c>
      <c r="G26" s="6">
        <f>COUNT(N26,O26,P26,Q26,R26,#REF!,T26,V26,X26,AA26,AC26, AE26, AG26)</f>
        <v>5</v>
      </c>
      <c r="H26" s="7">
        <f t="shared" si="9"/>
        <v>166.6</v>
      </c>
      <c r="I26" s="270"/>
      <c r="J26" s="270"/>
      <c r="K26" s="52">
        <f t="shared" si="10"/>
        <v>196</v>
      </c>
      <c r="L26" s="90">
        <f t="shared" si="11"/>
        <v>516</v>
      </c>
      <c r="M26" s="157"/>
      <c r="N26" s="123">
        <v>165</v>
      </c>
      <c r="O26" s="123">
        <v>196</v>
      </c>
      <c r="P26" s="122">
        <v>155</v>
      </c>
      <c r="Q26" s="123">
        <v>155</v>
      </c>
      <c r="R26" s="123">
        <v>162</v>
      </c>
      <c r="S26" s="10">
        <f t="shared" si="12"/>
        <v>833</v>
      </c>
      <c r="T26" s="244"/>
      <c r="U26" s="244"/>
      <c r="V26" s="244"/>
      <c r="W26" s="244"/>
      <c r="X26" s="244"/>
      <c r="Y26" s="244"/>
      <c r="Z26" s="56"/>
    </row>
    <row r="27" spans="1:34" s="443" customFormat="1" x14ac:dyDescent="0.3">
      <c r="A27" s="431" t="s">
        <v>322</v>
      </c>
      <c r="B27" s="512"/>
      <c r="C27" s="512"/>
      <c r="D27" s="503">
        <v>24</v>
      </c>
      <c r="E27" s="510"/>
      <c r="F27" s="432">
        <f t="shared" ref="F27:F29" si="13">SUM(N27:R27)+T27+V27+X27+AA27+AC27+AE27+AG27</f>
        <v>809</v>
      </c>
      <c r="G27" s="432">
        <f>COUNT(N27,O27,P27,Q27,R27,#REF!,T27,V27,X27,AA27,AC27, AE27, AG27)</f>
        <v>5</v>
      </c>
      <c r="H27" s="433">
        <f t="shared" ref="H27:H29" si="14">F27/G27</f>
        <v>161.80000000000001</v>
      </c>
      <c r="I27" s="512"/>
      <c r="J27" s="512"/>
      <c r="K27" s="439">
        <f t="shared" ref="K27:K29" si="15">MAX(N27,O27,P27,Q27,R27,T27,V27,X27,AA27,AC27,AE27,AG27)</f>
        <v>215</v>
      </c>
      <c r="L27" s="445">
        <f t="shared" ref="L27:L29" si="16">MAX((SUM(N27:P27)), (SUM(T27,V27,X27)), (SUM(AA27,AC27,AE27)), (SUM(AE27,AH27,AJ27)))</f>
        <v>431</v>
      </c>
      <c r="M27" s="456"/>
      <c r="N27" s="454">
        <v>103</v>
      </c>
      <c r="O27" s="454">
        <v>181</v>
      </c>
      <c r="P27" s="453">
        <v>147</v>
      </c>
      <c r="Q27" s="454">
        <v>215</v>
      </c>
      <c r="R27" s="454">
        <v>163</v>
      </c>
      <c r="S27" s="434">
        <f t="shared" ref="S27:S29" si="17">SUM(N27:R27)</f>
        <v>809</v>
      </c>
      <c r="T27" s="464"/>
      <c r="U27" s="464"/>
      <c r="V27" s="464"/>
      <c r="W27" s="464"/>
      <c r="X27" s="464"/>
      <c r="Y27" s="464"/>
      <c r="Z27" s="440"/>
    </row>
    <row r="28" spans="1:34" s="443" customFormat="1" x14ac:dyDescent="0.3">
      <c r="A28" s="431" t="s">
        <v>198</v>
      </c>
      <c r="B28" s="512"/>
      <c r="C28" s="512"/>
      <c r="D28" s="503">
        <v>25</v>
      </c>
      <c r="E28" s="510"/>
      <c r="F28" s="432">
        <f t="shared" si="13"/>
        <v>770</v>
      </c>
      <c r="G28" s="432">
        <f>COUNT(N28,O28,P28,Q28,R28,#REF!,T28,V28,X28,AA28,AC28, AE28, AG28)</f>
        <v>5</v>
      </c>
      <c r="H28" s="433">
        <f t="shared" si="14"/>
        <v>154</v>
      </c>
      <c r="I28" s="512"/>
      <c r="J28" s="512"/>
      <c r="K28" s="439">
        <f t="shared" si="15"/>
        <v>179</v>
      </c>
      <c r="L28" s="445">
        <f t="shared" si="16"/>
        <v>430</v>
      </c>
      <c r="M28" s="456"/>
      <c r="N28" s="454">
        <v>159</v>
      </c>
      <c r="O28" s="454">
        <v>130</v>
      </c>
      <c r="P28" s="453">
        <v>141</v>
      </c>
      <c r="Q28" s="454">
        <v>161</v>
      </c>
      <c r="R28" s="454">
        <v>179</v>
      </c>
      <c r="S28" s="434">
        <f t="shared" si="17"/>
        <v>770</v>
      </c>
      <c r="T28" s="464"/>
      <c r="U28" s="464"/>
      <c r="V28" s="464"/>
      <c r="W28" s="464"/>
      <c r="X28" s="464"/>
      <c r="Y28" s="464"/>
      <c r="Z28" s="440"/>
    </row>
    <row r="29" spans="1:34" s="443" customFormat="1" x14ac:dyDescent="0.3">
      <c r="A29" s="431" t="s">
        <v>112</v>
      </c>
      <c r="B29" s="512"/>
      <c r="C29" s="512"/>
      <c r="D29" s="503">
        <v>26</v>
      </c>
      <c r="E29" s="510"/>
      <c r="F29" s="432">
        <f t="shared" si="13"/>
        <v>720</v>
      </c>
      <c r="G29" s="432">
        <f>COUNT(N29,O29,P29,Q29,R29,#REF!,T29,V29,X29,AA29,AC29, AE29, AG29)</f>
        <v>5</v>
      </c>
      <c r="H29" s="433">
        <f t="shared" si="14"/>
        <v>144</v>
      </c>
      <c r="I29" s="512"/>
      <c r="J29" s="512"/>
      <c r="K29" s="439">
        <f t="shared" si="15"/>
        <v>175</v>
      </c>
      <c r="L29" s="445">
        <f t="shared" si="16"/>
        <v>461</v>
      </c>
      <c r="M29" s="456"/>
      <c r="N29" s="454">
        <v>175</v>
      </c>
      <c r="O29" s="454">
        <v>143</v>
      </c>
      <c r="P29" s="453">
        <v>143</v>
      </c>
      <c r="Q29" s="454">
        <v>143</v>
      </c>
      <c r="R29" s="454">
        <v>116</v>
      </c>
      <c r="S29" s="434">
        <f t="shared" si="17"/>
        <v>720</v>
      </c>
      <c r="T29" s="464"/>
      <c r="U29" s="464"/>
      <c r="V29" s="464"/>
      <c r="W29" s="464"/>
      <c r="X29" s="464"/>
      <c r="Y29" s="464"/>
      <c r="Z29" s="440"/>
    </row>
    <row r="30" spans="1:34" x14ac:dyDescent="0.3">
      <c r="A30" s="222"/>
      <c r="B30" s="222"/>
      <c r="C30" s="222"/>
      <c r="D30" s="222"/>
      <c r="E30" s="222"/>
      <c r="F30" s="6">
        <f>SUM(F4:F26)</f>
        <v>28016</v>
      </c>
      <c r="G30" s="6">
        <f>SUM(G4:G26)</f>
        <v>153</v>
      </c>
      <c r="H30" s="7">
        <f t="shared" si="9"/>
        <v>183.11111111111111</v>
      </c>
      <c r="I30" s="222"/>
      <c r="J30" s="222"/>
      <c r="K30" s="222"/>
      <c r="L30" s="222"/>
      <c r="M30" s="222"/>
      <c r="N30" s="142">
        <f>AVERAGE(N4:N29)</f>
        <v>177.73076923076923</v>
      </c>
      <c r="O30" s="142">
        <f t="shared" ref="O30:X30" si="18">AVERAGE(O4:O29)</f>
        <v>173</v>
      </c>
      <c r="P30" s="142">
        <f t="shared" si="18"/>
        <v>175.34615384615384</v>
      </c>
      <c r="Q30" s="142">
        <f t="shared" si="18"/>
        <v>183.76923076923077</v>
      </c>
      <c r="R30" s="142">
        <f t="shared" si="18"/>
        <v>179.65384615384616</v>
      </c>
      <c r="S30" s="222"/>
      <c r="T30" s="142">
        <f t="shared" si="18"/>
        <v>174.4</v>
      </c>
      <c r="U30" s="222"/>
      <c r="V30" s="142">
        <f t="shared" si="18"/>
        <v>188.9</v>
      </c>
      <c r="W30" s="222"/>
      <c r="X30" s="142">
        <f t="shared" si="18"/>
        <v>195.7</v>
      </c>
      <c r="Y30" s="222"/>
      <c r="Z30" s="222"/>
      <c r="AA30" s="142">
        <f t="shared" ref="AA30" si="19">AVERAGE(AA4:AA29)</f>
        <v>181.5</v>
      </c>
      <c r="AB30" s="222"/>
      <c r="AC30" s="142">
        <f t="shared" ref="AC30" si="20">AVERAGE(AC4:AC29)</f>
        <v>232</v>
      </c>
      <c r="AD30" s="222"/>
      <c r="AE30" s="142">
        <f t="shared" ref="AE30" si="21">AVERAGE(AE4:AE29)</f>
        <v>201</v>
      </c>
      <c r="AF30" s="222"/>
      <c r="AG30" s="142">
        <f t="shared" ref="AG30" si="22">AVERAGE(AG4:AG29)</f>
        <v>184.5</v>
      </c>
      <c r="AH30" s="222"/>
    </row>
    <row r="31" spans="1:34" x14ac:dyDescent="0.3">
      <c r="A31" s="222"/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</row>
    <row r="32" spans="1:34" x14ac:dyDescent="0.3">
      <c r="A32" s="587" t="s">
        <v>74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</row>
    <row r="33" spans="1:34" x14ac:dyDescent="0.3">
      <c r="A33" s="590"/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0"/>
      <c r="T33" s="590"/>
      <c r="U33" s="590"/>
      <c r="V33" s="590"/>
      <c r="W33" s="590"/>
      <c r="X33" s="590"/>
      <c r="Y33" s="590"/>
      <c r="Z33" s="590"/>
      <c r="AA33" s="590"/>
      <c r="AB33" s="590"/>
      <c r="AC33" s="590"/>
      <c r="AD33" s="590"/>
      <c r="AE33" s="590"/>
      <c r="AF33" s="590"/>
      <c r="AG33" s="590"/>
      <c r="AH33" s="590"/>
    </row>
    <row r="34" spans="1:34" x14ac:dyDescent="0.3">
      <c r="A34" s="10" t="s">
        <v>0</v>
      </c>
      <c r="B34" s="10"/>
      <c r="C34" s="10"/>
      <c r="D34" s="10" t="s">
        <v>2</v>
      </c>
      <c r="E34" s="77">
        <f>SUM(E35:E39)</f>
        <v>410</v>
      </c>
      <c r="F34" s="11" t="s">
        <v>4</v>
      </c>
      <c r="G34" s="10" t="s">
        <v>5</v>
      </c>
      <c r="H34" s="10" t="s">
        <v>6</v>
      </c>
      <c r="I34" s="1" t="s">
        <v>23</v>
      </c>
      <c r="J34" s="1" t="s">
        <v>24</v>
      </c>
      <c r="K34" s="1" t="s">
        <v>25</v>
      </c>
      <c r="L34" s="1" t="s">
        <v>26</v>
      </c>
      <c r="M34" s="10" t="s">
        <v>9</v>
      </c>
      <c r="N34" s="10">
        <v>1</v>
      </c>
      <c r="O34" s="10">
        <v>2</v>
      </c>
      <c r="P34" s="10">
        <v>3</v>
      </c>
      <c r="Q34" s="10">
        <v>4</v>
      </c>
      <c r="R34" s="10">
        <v>5</v>
      </c>
      <c r="S34" s="10" t="s">
        <v>8</v>
      </c>
      <c r="T34" s="10">
        <v>6</v>
      </c>
      <c r="U34" s="10" t="s">
        <v>7</v>
      </c>
      <c r="V34" s="10">
        <v>7</v>
      </c>
      <c r="W34" s="10" t="s">
        <v>7</v>
      </c>
      <c r="X34" s="10">
        <v>8</v>
      </c>
      <c r="Y34" s="10" t="s">
        <v>7</v>
      </c>
      <c r="Z34" s="10" t="s">
        <v>8</v>
      </c>
      <c r="AA34" s="10">
        <v>9</v>
      </c>
      <c r="AB34" s="10"/>
      <c r="AC34" s="10">
        <v>10</v>
      </c>
      <c r="AD34" s="10"/>
      <c r="AE34" s="10">
        <v>11</v>
      </c>
      <c r="AF34" s="10"/>
      <c r="AG34" s="10">
        <v>12</v>
      </c>
      <c r="AH34" s="10"/>
    </row>
    <row r="35" spans="1:34" x14ac:dyDescent="0.3">
      <c r="A35" s="3" t="s">
        <v>102</v>
      </c>
      <c r="B35" s="3">
        <v>29</v>
      </c>
      <c r="C35" s="3" t="s">
        <v>28</v>
      </c>
      <c r="D35" s="10">
        <v>1</v>
      </c>
      <c r="E35" s="463">
        <v>200</v>
      </c>
      <c r="F35" s="11">
        <f t="shared" ref="F35:F59" si="23">SUM(N35:R35)+T35+V35+X35+AA35+AC35+AE35+AG35</f>
        <v>2285</v>
      </c>
      <c r="G35" s="10">
        <f>COUNT(N35,O35,P35,Q35,R35,#REF!,T35,V35,X35,AA35,AC35,AE35,AG35)</f>
        <v>12</v>
      </c>
      <c r="H35" s="15">
        <f t="shared" ref="H35:H59" si="24">F35/G35</f>
        <v>190.41666666666666</v>
      </c>
      <c r="I35" s="159">
        <f t="shared" ref="I35:I43" si="25">((SUM(U35+W35+Y35))/30)+(COUNTIFS(AB35,"W")+(COUNTIFS(AD35,"W")+(COUNTIFS(AF35,"W")+(COUNTIFS(AH35,"W")))))</f>
        <v>6</v>
      </c>
      <c r="J35" s="159">
        <f t="shared" ref="J35:J43" si="26">(3-(SUM(U35+W35+Y35)/30))+(COUNTIFS(AB35,"L"))+(COUNTIFS(AD35,"L"))+(COUNTIFS(AF35,"L"))+(COUNTIFS(AH35,"L"))</f>
        <v>1</v>
      </c>
      <c r="K35" s="52">
        <f t="shared" ref="K35:K59" si="27">MAX(N35,O35,P35,Q35,R35,T35,V35,X35,AA35,AC35,AE35,AG35)</f>
        <v>214</v>
      </c>
      <c r="L35" s="90">
        <f t="shared" ref="L35:L59" si="28">MAX((SUM(N35:P35)), (SUM(T35,V35,X35)), (SUM(AA35,AC35,AE35)), (SUM(AE35,AG35,AC35)))</f>
        <v>594</v>
      </c>
      <c r="M35" s="182">
        <v>15</v>
      </c>
      <c r="N35" s="445">
        <v>206</v>
      </c>
      <c r="O35" s="445">
        <v>174</v>
      </c>
      <c r="P35" s="445">
        <v>214</v>
      </c>
      <c r="Q35" s="445">
        <v>184</v>
      </c>
      <c r="R35" s="445">
        <v>150</v>
      </c>
      <c r="S35" s="10">
        <f t="shared" ref="S35:S59" si="29">SUM(N35:R35)+(M35*5)</f>
        <v>1003</v>
      </c>
      <c r="T35" s="444">
        <v>207</v>
      </c>
      <c r="U35" s="444">
        <v>30</v>
      </c>
      <c r="V35" s="444">
        <v>181</v>
      </c>
      <c r="W35" s="444">
        <v>30</v>
      </c>
      <c r="X35" s="444">
        <v>201</v>
      </c>
      <c r="Y35" s="444">
        <v>0</v>
      </c>
      <c r="Z35" s="10">
        <f t="shared" ref="Z35:Z43" si="30">SUM(S35:Y35)+(M35*3)</f>
        <v>1697</v>
      </c>
      <c r="AA35" s="95">
        <v>202</v>
      </c>
      <c r="AB35" s="95" t="s">
        <v>23</v>
      </c>
      <c r="AC35" s="95">
        <v>191</v>
      </c>
      <c r="AD35" s="95" t="s">
        <v>23</v>
      </c>
      <c r="AE35" s="90">
        <v>192</v>
      </c>
      <c r="AF35" s="95" t="s">
        <v>23</v>
      </c>
      <c r="AG35" s="90">
        <v>183</v>
      </c>
      <c r="AH35" s="95" t="s">
        <v>23</v>
      </c>
    </row>
    <row r="36" spans="1:34" x14ac:dyDescent="0.3">
      <c r="A36" s="431" t="s">
        <v>325</v>
      </c>
      <c r="B36" s="3">
        <v>29</v>
      </c>
      <c r="C36" s="3" t="s">
        <v>28</v>
      </c>
      <c r="D36" s="10">
        <v>2</v>
      </c>
      <c r="E36" s="463">
        <v>100</v>
      </c>
      <c r="F36" s="11">
        <f t="shared" si="23"/>
        <v>1369</v>
      </c>
      <c r="G36" s="10">
        <f>COUNT(N36,O36,P36,Q36,R36,#REF!,T36,V36,X36,AA36,AC36,AE36,AG36)</f>
        <v>9</v>
      </c>
      <c r="H36" s="15">
        <f t="shared" si="24"/>
        <v>152.11111111111111</v>
      </c>
      <c r="I36" s="159">
        <f t="shared" si="25"/>
        <v>3</v>
      </c>
      <c r="J36" s="159">
        <f t="shared" si="26"/>
        <v>1</v>
      </c>
      <c r="K36" s="52">
        <f t="shared" si="27"/>
        <v>180</v>
      </c>
      <c r="L36" s="90">
        <f t="shared" si="28"/>
        <v>507</v>
      </c>
      <c r="M36" s="458">
        <v>50</v>
      </c>
      <c r="N36" s="444">
        <v>138</v>
      </c>
      <c r="O36" s="444">
        <v>128</v>
      </c>
      <c r="P36" s="444">
        <v>143</v>
      </c>
      <c r="Q36" s="444">
        <v>167</v>
      </c>
      <c r="R36" s="444">
        <v>167</v>
      </c>
      <c r="S36" s="10">
        <f t="shared" si="29"/>
        <v>993</v>
      </c>
      <c r="T36" s="444">
        <v>168</v>
      </c>
      <c r="U36" s="444">
        <v>30</v>
      </c>
      <c r="V36" s="444">
        <v>180</v>
      </c>
      <c r="W36" s="444">
        <v>30</v>
      </c>
      <c r="X36" s="444">
        <v>159</v>
      </c>
      <c r="Y36" s="444">
        <v>30</v>
      </c>
      <c r="Z36" s="434">
        <f t="shared" si="30"/>
        <v>1740</v>
      </c>
      <c r="AA36" s="95"/>
      <c r="AB36" s="95"/>
      <c r="AC36" s="95"/>
      <c r="AD36" s="95"/>
      <c r="AE36" s="90">
        <v>119</v>
      </c>
      <c r="AF36" s="95" t="s">
        <v>24</v>
      </c>
      <c r="AG36" s="447"/>
      <c r="AH36" s="447"/>
    </row>
    <row r="37" spans="1:34" x14ac:dyDescent="0.3">
      <c r="A37" s="431" t="s">
        <v>323</v>
      </c>
      <c r="B37" s="3">
        <v>29</v>
      </c>
      <c r="C37" s="3" t="s">
        <v>28</v>
      </c>
      <c r="D37" s="10">
        <v>3</v>
      </c>
      <c r="E37" s="463">
        <v>50</v>
      </c>
      <c r="F37" s="11">
        <f t="shared" si="23"/>
        <v>1701</v>
      </c>
      <c r="G37" s="10">
        <f>COUNT(N37,O37,P37,Q37,R37,#REF!,T37,V37,X37,AA37,AC37,AE37,AG37)</f>
        <v>9</v>
      </c>
      <c r="H37" s="15">
        <f t="shared" si="24"/>
        <v>189</v>
      </c>
      <c r="I37" s="159">
        <f t="shared" si="25"/>
        <v>1</v>
      </c>
      <c r="J37" s="159">
        <f t="shared" si="26"/>
        <v>3</v>
      </c>
      <c r="K37" s="52">
        <f t="shared" si="27"/>
        <v>237</v>
      </c>
      <c r="L37" s="90">
        <f t="shared" si="28"/>
        <v>560</v>
      </c>
      <c r="M37" s="458">
        <v>15</v>
      </c>
      <c r="N37" s="445">
        <v>139</v>
      </c>
      <c r="O37" s="445">
        <v>223</v>
      </c>
      <c r="P37" s="445">
        <v>188</v>
      </c>
      <c r="Q37" s="445">
        <v>223</v>
      </c>
      <c r="R37" s="445">
        <v>217</v>
      </c>
      <c r="S37" s="10">
        <f t="shared" si="29"/>
        <v>1065</v>
      </c>
      <c r="T37" s="445">
        <v>159</v>
      </c>
      <c r="U37" s="445">
        <v>0</v>
      </c>
      <c r="V37" s="445">
        <v>164</v>
      </c>
      <c r="W37" s="445">
        <v>0</v>
      </c>
      <c r="X37" s="445">
        <v>237</v>
      </c>
      <c r="Y37" s="445">
        <v>30</v>
      </c>
      <c r="Z37" s="434">
        <f t="shared" si="30"/>
        <v>1700</v>
      </c>
      <c r="AA37" s="90"/>
      <c r="AB37" s="95"/>
      <c r="AC37" s="90">
        <v>151</v>
      </c>
      <c r="AD37" s="90" t="s">
        <v>24</v>
      </c>
      <c r="AE37" s="447"/>
      <c r="AF37" s="447"/>
      <c r="AG37" s="92"/>
      <c r="AH37" s="92"/>
    </row>
    <row r="38" spans="1:34" x14ac:dyDescent="0.3">
      <c r="A38" s="3" t="s">
        <v>171</v>
      </c>
      <c r="B38" s="3">
        <v>29</v>
      </c>
      <c r="C38" s="3" t="s">
        <v>28</v>
      </c>
      <c r="D38" s="10">
        <v>4</v>
      </c>
      <c r="E38" s="463">
        <v>40</v>
      </c>
      <c r="F38" s="11">
        <f t="shared" si="23"/>
        <v>1389</v>
      </c>
      <c r="G38" s="10">
        <f>COUNT(N38,O38,P38,Q38,R38,#REF!,T38,V38,X38,AA38,AC38,AE38,AG38)</f>
        <v>9</v>
      </c>
      <c r="H38" s="15">
        <f t="shared" si="24"/>
        <v>154.33333333333334</v>
      </c>
      <c r="I38" s="159">
        <f t="shared" si="25"/>
        <v>2</v>
      </c>
      <c r="J38" s="159">
        <f t="shared" si="26"/>
        <v>2</v>
      </c>
      <c r="K38" s="52">
        <f t="shared" si="27"/>
        <v>182</v>
      </c>
      <c r="L38" s="90">
        <f t="shared" si="28"/>
        <v>474</v>
      </c>
      <c r="M38" s="182">
        <v>45</v>
      </c>
      <c r="N38" s="90">
        <v>136</v>
      </c>
      <c r="O38" s="90">
        <v>156</v>
      </c>
      <c r="P38" s="90">
        <v>182</v>
      </c>
      <c r="Q38" s="90">
        <v>157</v>
      </c>
      <c r="R38" s="90">
        <v>144</v>
      </c>
      <c r="S38" s="10">
        <f t="shared" si="29"/>
        <v>1000</v>
      </c>
      <c r="T38" s="444">
        <v>127</v>
      </c>
      <c r="U38" s="444">
        <v>0</v>
      </c>
      <c r="V38" s="444">
        <v>158</v>
      </c>
      <c r="W38" s="444">
        <v>30</v>
      </c>
      <c r="X38" s="444">
        <v>182</v>
      </c>
      <c r="Y38" s="444">
        <v>30</v>
      </c>
      <c r="Z38" s="434">
        <f t="shared" si="30"/>
        <v>1662</v>
      </c>
      <c r="AA38" s="90">
        <v>147</v>
      </c>
      <c r="AB38" s="95" t="s">
        <v>24</v>
      </c>
      <c r="AC38" s="447"/>
      <c r="AD38" s="447"/>
      <c r="AE38" s="92"/>
      <c r="AF38" s="92"/>
      <c r="AG38" s="92"/>
      <c r="AH38" s="92"/>
    </row>
    <row r="39" spans="1:34" x14ac:dyDescent="0.3">
      <c r="A39" s="431" t="s">
        <v>155</v>
      </c>
      <c r="B39" s="3">
        <v>29</v>
      </c>
      <c r="C39" s="3" t="s">
        <v>28</v>
      </c>
      <c r="D39" s="10">
        <v>5</v>
      </c>
      <c r="E39" s="470">
        <v>20</v>
      </c>
      <c r="F39" s="11">
        <f t="shared" si="23"/>
        <v>1377</v>
      </c>
      <c r="G39" s="10">
        <f>COUNT(N39,O39,P39,Q39,R39,#REF!,T39,V39,X39,AA39,AC39,AE39,AG39)</f>
        <v>8</v>
      </c>
      <c r="H39" s="15">
        <f t="shared" si="24"/>
        <v>172.125</v>
      </c>
      <c r="I39" s="159">
        <f t="shared" si="25"/>
        <v>1</v>
      </c>
      <c r="J39" s="159">
        <f t="shared" si="26"/>
        <v>2</v>
      </c>
      <c r="K39" s="52">
        <f t="shared" si="27"/>
        <v>211</v>
      </c>
      <c r="L39" s="90">
        <f t="shared" si="28"/>
        <v>582</v>
      </c>
      <c r="M39" s="458">
        <v>30</v>
      </c>
      <c r="N39" s="445">
        <v>177</v>
      </c>
      <c r="O39" s="445">
        <v>211</v>
      </c>
      <c r="P39" s="445">
        <v>194</v>
      </c>
      <c r="Q39" s="445">
        <v>143</v>
      </c>
      <c r="R39" s="445">
        <v>159</v>
      </c>
      <c r="S39" s="10">
        <f t="shared" si="29"/>
        <v>1034</v>
      </c>
      <c r="T39" s="445">
        <v>190</v>
      </c>
      <c r="U39" s="445">
        <v>30</v>
      </c>
      <c r="V39" s="445">
        <v>143</v>
      </c>
      <c r="W39" s="445">
        <v>0</v>
      </c>
      <c r="X39" s="445">
        <v>160</v>
      </c>
      <c r="Y39" s="445">
        <v>0</v>
      </c>
      <c r="Z39" s="434">
        <f t="shared" si="30"/>
        <v>1647</v>
      </c>
      <c r="AA39" s="447"/>
      <c r="AB39" s="447"/>
      <c r="AC39" s="92"/>
      <c r="AD39" s="92"/>
      <c r="AE39" s="92"/>
      <c r="AF39" s="92"/>
      <c r="AG39" s="92"/>
      <c r="AH39" s="92"/>
    </row>
    <row r="40" spans="1:34" x14ac:dyDescent="0.3">
      <c r="A40" s="436" t="s">
        <v>535</v>
      </c>
      <c r="B40" s="3">
        <v>29</v>
      </c>
      <c r="C40" s="3" t="s">
        <v>28</v>
      </c>
      <c r="D40" s="10">
        <v>5</v>
      </c>
      <c r="E40" s="470">
        <v>20</v>
      </c>
      <c r="F40" s="11">
        <f t="shared" si="23"/>
        <v>1505</v>
      </c>
      <c r="G40" s="10">
        <f>COUNT(N40,O40,P40,Q40,R40,#REF!,T40,V40,X40,AA40,AC40,AE40,AG40)</f>
        <v>8</v>
      </c>
      <c r="H40" s="15">
        <f t="shared" si="24"/>
        <v>188.125</v>
      </c>
      <c r="I40" s="159">
        <f t="shared" si="25"/>
        <v>1</v>
      </c>
      <c r="J40" s="159">
        <f t="shared" si="26"/>
        <v>2</v>
      </c>
      <c r="K40" s="52">
        <f t="shared" si="27"/>
        <v>224</v>
      </c>
      <c r="L40" s="90">
        <f t="shared" si="28"/>
        <v>578</v>
      </c>
      <c r="M40" s="459">
        <v>14</v>
      </c>
      <c r="N40" s="446">
        <v>167</v>
      </c>
      <c r="O40" s="446">
        <v>187</v>
      </c>
      <c r="P40" s="446">
        <v>224</v>
      </c>
      <c r="Q40" s="446">
        <v>193</v>
      </c>
      <c r="R40" s="446">
        <v>186</v>
      </c>
      <c r="S40" s="10">
        <f t="shared" si="29"/>
        <v>1027</v>
      </c>
      <c r="T40" s="446">
        <v>174</v>
      </c>
      <c r="U40" s="446">
        <v>0</v>
      </c>
      <c r="V40" s="446">
        <v>181</v>
      </c>
      <c r="W40" s="446">
        <v>30</v>
      </c>
      <c r="X40" s="446">
        <v>193</v>
      </c>
      <c r="Y40" s="445">
        <v>0</v>
      </c>
      <c r="Z40" s="434">
        <f t="shared" si="30"/>
        <v>1647</v>
      </c>
      <c r="AA40" s="92"/>
      <c r="AB40" s="92"/>
      <c r="AC40" s="92"/>
      <c r="AD40" s="92"/>
      <c r="AE40" s="92"/>
      <c r="AF40" s="92"/>
      <c r="AG40" s="92"/>
      <c r="AH40" s="92"/>
    </row>
    <row r="41" spans="1:34" x14ac:dyDescent="0.3">
      <c r="A41" s="3" t="s">
        <v>175</v>
      </c>
      <c r="B41" s="3">
        <v>29</v>
      </c>
      <c r="C41" s="3" t="s">
        <v>28</v>
      </c>
      <c r="D41" s="10">
        <v>7</v>
      </c>
      <c r="E41" s="511"/>
      <c r="F41" s="11">
        <f t="shared" si="23"/>
        <v>1427</v>
      </c>
      <c r="G41" s="10">
        <f>COUNT(N41,O41,P41,Q41,R41,#REF!,T41,V41,X41,AA41,AC41,AE41,AG41)</f>
        <v>8</v>
      </c>
      <c r="H41" s="15">
        <f t="shared" si="24"/>
        <v>178.375</v>
      </c>
      <c r="I41" s="159">
        <f t="shared" si="25"/>
        <v>1</v>
      </c>
      <c r="J41" s="159">
        <f t="shared" si="26"/>
        <v>2</v>
      </c>
      <c r="K41" s="52">
        <f t="shared" si="27"/>
        <v>206</v>
      </c>
      <c r="L41" s="90">
        <f t="shared" si="28"/>
        <v>531</v>
      </c>
      <c r="M41" s="182">
        <v>21</v>
      </c>
      <c r="N41" s="90">
        <v>190</v>
      </c>
      <c r="O41" s="90">
        <v>189</v>
      </c>
      <c r="P41" s="90">
        <v>152</v>
      </c>
      <c r="Q41" s="90">
        <v>184</v>
      </c>
      <c r="R41" s="90">
        <v>204</v>
      </c>
      <c r="S41" s="10">
        <f t="shared" si="29"/>
        <v>1024</v>
      </c>
      <c r="T41" s="445">
        <v>163</v>
      </c>
      <c r="U41" s="445">
        <v>0</v>
      </c>
      <c r="V41" s="445">
        <v>139</v>
      </c>
      <c r="W41" s="445">
        <v>0</v>
      </c>
      <c r="X41" s="445">
        <v>206</v>
      </c>
      <c r="Y41" s="445">
        <v>30</v>
      </c>
      <c r="Z41" s="434">
        <f t="shared" si="30"/>
        <v>1625</v>
      </c>
      <c r="AA41" s="92"/>
      <c r="AB41" s="92"/>
      <c r="AC41" s="92"/>
      <c r="AD41" s="92"/>
      <c r="AE41" s="92"/>
      <c r="AF41" s="92"/>
      <c r="AG41" s="92"/>
      <c r="AH41" s="92"/>
    </row>
    <row r="42" spans="1:34" x14ac:dyDescent="0.3">
      <c r="A42" s="3" t="s">
        <v>731</v>
      </c>
      <c r="B42" s="3">
        <v>29</v>
      </c>
      <c r="C42" s="3" t="s">
        <v>28</v>
      </c>
      <c r="D42" s="10">
        <v>8</v>
      </c>
      <c r="E42" s="472"/>
      <c r="F42" s="11">
        <f t="shared" si="23"/>
        <v>767</v>
      </c>
      <c r="G42" s="10">
        <f>COUNT(N42,O42,P42,Q42,R42,#REF!,T42,V42,X42,AA42,AC42,AE42,AG42)</f>
        <v>8</v>
      </c>
      <c r="H42" s="15">
        <f t="shared" si="24"/>
        <v>95.875</v>
      </c>
      <c r="I42" s="159">
        <f t="shared" si="25"/>
        <v>1</v>
      </c>
      <c r="J42" s="159">
        <f t="shared" si="26"/>
        <v>2</v>
      </c>
      <c r="K42" s="52">
        <f t="shared" si="27"/>
        <v>127</v>
      </c>
      <c r="L42" s="90">
        <f t="shared" si="28"/>
        <v>338</v>
      </c>
      <c r="M42" s="182">
        <v>93</v>
      </c>
      <c r="N42" s="444">
        <v>115</v>
      </c>
      <c r="O42" s="444">
        <v>96</v>
      </c>
      <c r="P42" s="444">
        <v>127</v>
      </c>
      <c r="Q42" s="444">
        <v>81</v>
      </c>
      <c r="R42" s="444">
        <v>87</v>
      </c>
      <c r="S42" s="10">
        <f t="shared" si="29"/>
        <v>971</v>
      </c>
      <c r="T42" s="444">
        <v>86</v>
      </c>
      <c r="U42" s="444">
        <v>30</v>
      </c>
      <c r="V42" s="444">
        <v>82</v>
      </c>
      <c r="W42" s="444">
        <v>0</v>
      </c>
      <c r="X42" s="444">
        <v>93</v>
      </c>
      <c r="Y42" s="444">
        <v>0</v>
      </c>
      <c r="Z42" s="434">
        <f t="shared" si="30"/>
        <v>1541</v>
      </c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3" t="s">
        <v>427</v>
      </c>
      <c r="B43" s="3">
        <v>29</v>
      </c>
      <c r="C43" s="3" t="s">
        <v>28</v>
      </c>
      <c r="D43" s="10">
        <v>9</v>
      </c>
      <c r="E43" s="511"/>
      <c r="F43" s="11">
        <f t="shared" si="23"/>
        <v>1380</v>
      </c>
      <c r="G43" s="10">
        <f>COUNT(N43,O43,P43,Q43,R43,#REF!,T43,V43,X43,AA43,AC43,AE43,AG43)</f>
        <v>8</v>
      </c>
      <c r="H43" s="15">
        <f t="shared" si="24"/>
        <v>172.5</v>
      </c>
      <c r="I43" s="457">
        <f t="shared" si="25"/>
        <v>0</v>
      </c>
      <c r="J43" s="457">
        <f t="shared" si="26"/>
        <v>3</v>
      </c>
      <c r="K43" s="52">
        <f t="shared" si="27"/>
        <v>205</v>
      </c>
      <c r="L43" s="90">
        <f t="shared" si="28"/>
        <v>555</v>
      </c>
      <c r="M43" s="182">
        <v>12</v>
      </c>
      <c r="N43" s="445">
        <v>177</v>
      </c>
      <c r="O43" s="445">
        <v>201</v>
      </c>
      <c r="P43" s="445">
        <v>177</v>
      </c>
      <c r="Q43" s="445">
        <v>176</v>
      </c>
      <c r="R43" s="445">
        <v>205</v>
      </c>
      <c r="S43" s="10">
        <f t="shared" si="29"/>
        <v>996</v>
      </c>
      <c r="T43" s="444">
        <v>152</v>
      </c>
      <c r="U43" s="444">
        <v>0</v>
      </c>
      <c r="V43" s="444">
        <v>146</v>
      </c>
      <c r="W43" s="444">
        <v>0</v>
      </c>
      <c r="X43" s="444">
        <v>146</v>
      </c>
      <c r="Y43" s="444">
        <v>0</v>
      </c>
      <c r="Z43" s="434">
        <f t="shared" si="30"/>
        <v>1476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681</v>
      </c>
      <c r="B44" s="3">
        <v>29</v>
      </c>
      <c r="C44" s="3" t="s">
        <v>28</v>
      </c>
      <c r="D44" s="10">
        <v>10</v>
      </c>
      <c r="E44" s="472"/>
      <c r="F44" s="11">
        <f t="shared" si="23"/>
        <v>826</v>
      </c>
      <c r="G44" s="10">
        <f>COUNT(N44,O44,P44,Q44,R44,#REF!,T44,V44,X44,AA44,AC44,AE44,AG44)</f>
        <v>5</v>
      </c>
      <c r="H44" s="15">
        <f t="shared" si="24"/>
        <v>165.2</v>
      </c>
      <c r="I44" s="431"/>
      <c r="J44" s="431"/>
      <c r="K44" s="52">
        <f t="shared" si="27"/>
        <v>202</v>
      </c>
      <c r="L44" s="90">
        <f t="shared" si="28"/>
        <v>509</v>
      </c>
      <c r="M44" s="182">
        <v>28</v>
      </c>
      <c r="N44" s="445">
        <v>202</v>
      </c>
      <c r="O44" s="445">
        <v>138</v>
      </c>
      <c r="P44" s="445">
        <v>169</v>
      </c>
      <c r="Q44" s="445">
        <v>146</v>
      </c>
      <c r="R44" s="445">
        <v>171</v>
      </c>
      <c r="S44" s="10">
        <f t="shared" si="29"/>
        <v>966</v>
      </c>
      <c r="T44" s="449"/>
      <c r="U44" s="449"/>
      <c r="V44" s="449"/>
      <c r="W44" s="449"/>
      <c r="X44" s="449"/>
      <c r="Y44" s="449"/>
      <c r="Z44" s="440"/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512</v>
      </c>
      <c r="B45" s="3">
        <v>29</v>
      </c>
      <c r="C45" s="3" t="s">
        <v>28</v>
      </c>
      <c r="D45" s="10">
        <v>11</v>
      </c>
      <c r="E45" s="448"/>
      <c r="F45" s="11">
        <f t="shared" si="23"/>
        <v>871</v>
      </c>
      <c r="G45" s="10">
        <f>COUNT(N45,O45,P45,Q45,R45,#REF!,T45,V45,X45,AA45,AC45,AE45,AG45)</f>
        <v>5</v>
      </c>
      <c r="H45" s="15">
        <f t="shared" si="24"/>
        <v>174.2</v>
      </c>
      <c r="I45" s="270"/>
      <c r="J45" s="270"/>
      <c r="K45" s="52">
        <f t="shared" si="27"/>
        <v>201</v>
      </c>
      <c r="L45" s="90">
        <f t="shared" si="28"/>
        <v>546</v>
      </c>
      <c r="M45" s="182">
        <v>18</v>
      </c>
      <c r="N45" s="90">
        <v>171</v>
      </c>
      <c r="O45" s="90">
        <v>201</v>
      </c>
      <c r="P45" s="90">
        <v>174</v>
      </c>
      <c r="Q45" s="90">
        <v>147</v>
      </c>
      <c r="R45" s="90">
        <v>178</v>
      </c>
      <c r="S45" s="10">
        <f t="shared" si="29"/>
        <v>961</v>
      </c>
      <c r="T45" s="94"/>
      <c r="U45" s="94"/>
      <c r="V45" s="94"/>
      <c r="W45" s="94"/>
      <c r="X45" s="94"/>
      <c r="Y45" s="94"/>
      <c r="Z45" s="56"/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153</v>
      </c>
      <c r="B46" s="3">
        <v>29</v>
      </c>
      <c r="C46" s="3" t="s">
        <v>28</v>
      </c>
      <c r="D46" s="10">
        <v>12</v>
      </c>
      <c r="E46" s="511"/>
      <c r="F46" s="11">
        <f t="shared" si="23"/>
        <v>795</v>
      </c>
      <c r="G46" s="10">
        <f>COUNT(N46,O46,P46,Q46,R46,#REF!,T46,V46,X46,AA46,AC46,AE46,AG46)</f>
        <v>5</v>
      </c>
      <c r="H46" s="15">
        <f t="shared" si="24"/>
        <v>159</v>
      </c>
      <c r="I46" s="270"/>
      <c r="J46" s="270"/>
      <c r="K46" s="52">
        <f t="shared" si="27"/>
        <v>213</v>
      </c>
      <c r="L46" s="90">
        <f t="shared" si="28"/>
        <v>401</v>
      </c>
      <c r="M46" s="182">
        <v>32</v>
      </c>
      <c r="N46" s="90">
        <v>158</v>
      </c>
      <c r="O46" s="90">
        <v>123</v>
      </c>
      <c r="P46" s="90">
        <v>120</v>
      </c>
      <c r="Q46" s="90">
        <v>213</v>
      </c>
      <c r="R46" s="90">
        <v>181</v>
      </c>
      <c r="S46" s="10">
        <f t="shared" si="29"/>
        <v>955</v>
      </c>
      <c r="T46" s="94"/>
      <c r="U46" s="94"/>
      <c r="V46" s="94"/>
      <c r="W46" s="94"/>
      <c r="X46" s="94"/>
      <c r="Y46" s="94"/>
      <c r="Z46" s="56"/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119</v>
      </c>
      <c r="B47" s="3">
        <v>29</v>
      </c>
      <c r="C47" s="3" t="s">
        <v>28</v>
      </c>
      <c r="D47" s="10">
        <v>13</v>
      </c>
      <c r="E47" s="476"/>
      <c r="F47" s="11">
        <f t="shared" si="23"/>
        <v>898</v>
      </c>
      <c r="G47" s="10">
        <f>COUNT(N47,O47,P47,Q47,R47,#REF!,T47,V47,X47,AA47,AC47,AE47,AG47)</f>
        <v>5</v>
      </c>
      <c r="H47" s="15">
        <f t="shared" si="24"/>
        <v>179.6</v>
      </c>
      <c r="I47" s="270"/>
      <c r="J47" s="270"/>
      <c r="K47" s="52">
        <f t="shared" si="27"/>
        <v>211</v>
      </c>
      <c r="L47" s="90">
        <f t="shared" si="28"/>
        <v>556</v>
      </c>
      <c r="M47" s="182">
        <v>8</v>
      </c>
      <c r="N47" s="90">
        <v>155</v>
      </c>
      <c r="O47" s="90">
        <v>211</v>
      </c>
      <c r="P47" s="90">
        <v>190</v>
      </c>
      <c r="Q47" s="90">
        <v>168</v>
      </c>
      <c r="R47" s="90">
        <v>174</v>
      </c>
      <c r="S47" s="10">
        <f t="shared" si="29"/>
        <v>938</v>
      </c>
      <c r="T47" s="94"/>
      <c r="U47" s="94"/>
      <c r="V47" s="94"/>
      <c r="W47" s="94"/>
      <c r="X47" s="94"/>
      <c r="Y47" s="94"/>
      <c r="Z47" s="56"/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283</v>
      </c>
      <c r="B48" s="3">
        <v>29</v>
      </c>
      <c r="C48" s="3" t="s">
        <v>28</v>
      </c>
      <c r="D48" s="10">
        <v>14</v>
      </c>
      <c r="E48" s="447"/>
      <c r="F48" s="11">
        <f t="shared" si="23"/>
        <v>887</v>
      </c>
      <c r="G48" s="10">
        <f>COUNT(N48,O48,P48,Q48,R48,#REF!,T48,V48,X48,AA48,AC48,AE48,AG48)</f>
        <v>5</v>
      </c>
      <c r="H48" s="15">
        <f t="shared" si="24"/>
        <v>177.4</v>
      </c>
      <c r="I48" s="270"/>
      <c r="J48" s="270"/>
      <c r="K48" s="52">
        <f t="shared" si="27"/>
        <v>199</v>
      </c>
      <c r="L48" s="90">
        <f t="shared" si="28"/>
        <v>518</v>
      </c>
      <c r="M48" s="182">
        <v>10</v>
      </c>
      <c r="N48" s="90">
        <v>171</v>
      </c>
      <c r="O48" s="90">
        <v>155</v>
      </c>
      <c r="P48" s="90">
        <v>192</v>
      </c>
      <c r="Q48" s="90">
        <v>170</v>
      </c>
      <c r="R48" s="90">
        <v>199</v>
      </c>
      <c r="S48" s="10">
        <f t="shared" si="29"/>
        <v>937</v>
      </c>
      <c r="T48" s="94"/>
      <c r="U48" s="94"/>
      <c r="V48" s="94"/>
      <c r="W48" s="94"/>
      <c r="X48" s="94"/>
      <c r="Y48" s="94"/>
      <c r="Z48" s="56"/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795</v>
      </c>
      <c r="B49" s="3">
        <v>29</v>
      </c>
      <c r="C49" s="3" t="s">
        <v>28</v>
      </c>
      <c r="D49" s="10">
        <v>15</v>
      </c>
      <c r="E49" s="92"/>
      <c r="F49" s="11">
        <f t="shared" si="23"/>
        <v>695</v>
      </c>
      <c r="G49" s="10">
        <f>COUNT(N49,O49,P49,Q49,R49,#REF!,T49,V49,X49,AA49,AC49,AE49,AG49)</f>
        <v>5</v>
      </c>
      <c r="H49" s="15">
        <f t="shared" si="24"/>
        <v>139</v>
      </c>
      <c r="I49" s="270"/>
      <c r="J49" s="270"/>
      <c r="K49" s="52">
        <f t="shared" si="27"/>
        <v>156</v>
      </c>
      <c r="L49" s="90">
        <f t="shared" si="28"/>
        <v>405</v>
      </c>
      <c r="M49" s="182">
        <v>45</v>
      </c>
      <c r="N49" s="90">
        <v>139</v>
      </c>
      <c r="O49" s="90">
        <v>132</v>
      </c>
      <c r="P49" s="90">
        <v>134</v>
      </c>
      <c r="Q49" s="90">
        <v>156</v>
      </c>
      <c r="R49" s="90">
        <v>134</v>
      </c>
      <c r="S49" s="10">
        <f t="shared" si="29"/>
        <v>920</v>
      </c>
      <c r="T49" s="94"/>
      <c r="U49" s="94"/>
      <c r="V49" s="94"/>
      <c r="W49" s="94"/>
      <c r="X49" s="94"/>
      <c r="Y49" s="94"/>
      <c r="Z49" s="56"/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105</v>
      </c>
      <c r="B50" s="3">
        <v>29</v>
      </c>
      <c r="C50" s="3" t="s">
        <v>28</v>
      </c>
      <c r="D50" s="10">
        <v>16</v>
      </c>
      <c r="E50" s="92"/>
      <c r="F50" s="11">
        <f t="shared" si="23"/>
        <v>745</v>
      </c>
      <c r="G50" s="10">
        <f>COUNT(N50,O50,P50,Q50,R50,#REF!,T50,V50,X50,AA50,AC50,AE50,AG50)</f>
        <v>5</v>
      </c>
      <c r="H50" s="15">
        <f t="shared" si="24"/>
        <v>149</v>
      </c>
      <c r="I50" s="270"/>
      <c r="J50" s="270"/>
      <c r="K50" s="52">
        <f t="shared" si="27"/>
        <v>188</v>
      </c>
      <c r="L50" s="90">
        <f t="shared" si="28"/>
        <v>422</v>
      </c>
      <c r="M50" s="182">
        <v>32</v>
      </c>
      <c r="N50" s="90">
        <v>128</v>
      </c>
      <c r="O50" s="90">
        <v>108</v>
      </c>
      <c r="P50" s="90">
        <v>186</v>
      </c>
      <c r="Q50" s="90">
        <v>188</v>
      </c>
      <c r="R50" s="90">
        <v>135</v>
      </c>
      <c r="S50" s="10">
        <f t="shared" si="29"/>
        <v>905</v>
      </c>
      <c r="T50" s="443"/>
      <c r="U50" s="443"/>
      <c r="V50" s="443"/>
      <c r="W50" s="443"/>
      <c r="X50" s="443"/>
      <c r="Y50" s="443"/>
      <c r="Z50" s="443"/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431" t="s">
        <v>151</v>
      </c>
      <c r="B51" s="431">
        <v>29</v>
      </c>
      <c r="C51" s="431" t="s">
        <v>28</v>
      </c>
      <c r="D51" s="434">
        <v>17</v>
      </c>
      <c r="E51" s="447"/>
      <c r="F51" s="503">
        <f t="shared" si="23"/>
        <v>658</v>
      </c>
      <c r="G51" s="434">
        <f>COUNT(N51,O51,P51,Q51,R51,#REF!,T51,V51,X51,AA51,AC51,AE51,AG51)</f>
        <v>5</v>
      </c>
      <c r="H51" s="504">
        <f t="shared" si="24"/>
        <v>131.6</v>
      </c>
      <c r="I51" s="512"/>
      <c r="J51" s="512"/>
      <c r="K51" s="439">
        <f t="shared" si="27"/>
        <v>147</v>
      </c>
      <c r="L51" s="445">
        <f t="shared" si="28"/>
        <v>388</v>
      </c>
      <c r="M51" s="458">
        <v>45</v>
      </c>
      <c r="N51" s="445">
        <v>120</v>
      </c>
      <c r="O51" s="445">
        <v>141</v>
      </c>
      <c r="P51" s="445">
        <v>127</v>
      </c>
      <c r="Q51" s="445">
        <v>147</v>
      </c>
      <c r="R51" s="445">
        <v>123</v>
      </c>
      <c r="S51" s="434">
        <f t="shared" si="29"/>
        <v>883</v>
      </c>
    </row>
    <row r="52" spans="1:34" x14ac:dyDescent="0.3">
      <c r="A52" s="431" t="s">
        <v>873</v>
      </c>
      <c r="B52" s="431">
        <v>29</v>
      </c>
      <c r="C52" s="431" t="s">
        <v>28</v>
      </c>
      <c r="D52" s="434">
        <v>18</v>
      </c>
      <c r="E52" s="447"/>
      <c r="F52" s="503">
        <f t="shared" si="23"/>
        <v>759</v>
      </c>
      <c r="G52" s="434">
        <f>COUNT(N52,O52,P52,Q52,R52,#REF!,T52,V52,X52,AA52,AC52,AE52,AG52)</f>
        <v>5</v>
      </c>
      <c r="H52" s="504">
        <f t="shared" si="24"/>
        <v>151.80000000000001</v>
      </c>
      <c r="I52" s="512"/>
      <c r="J52" s="512"/>
      <c r="K52" s="439">
        <f t="shared" si="27"/>
        <v>188</v>
      </c>
      <c r="L52" s="445">
        <f t="shared" si="28"/>
        <v>476</v>
      </c>
      <c r="M52" s="458">
        <v>24</v>
      </c>
      <c r="N52" s="445">
        <v>188</v>
      </c>
      <c r="O52" s="445">
        <v>131</v>
      </c>
      <c r="P52" s="445">
        <v>157</v>
      </c>
      <c r="Q52" s="445">
        <v>143</v>
      </c>
      <c r="R52" s="445">
        <v>140</v>
      </c>
      <c r="S52" s="434">
        <f t="shared" si="29"/>
        <v>879</v>
      </c>
    </row>
    <row r="53" spans="1:34" x14ac:dyDescent="0.3">
      <c r="A53" s="431" t="s">
        <v>763</v>
      </c>
      <c r="B53" s="431">
        <v>29</v>
      </c>
      <c r="C53" s="431" t="s">
        <v>28</v>
      </c>
      <c r="D53" s="434">
        <v>19</v>
      </c>
      <c r="E53" s="447"/>
      <c r="F53" s="503">
        <f t="shared" si="23"/>
        <v>612</v>
      </c>
      <c r="G53" s="434">
        <f>COUNT(N53,O53,P53,Q53,R53,#REF!,T53,V53,X53,AA53,AC53,AE53,AG53)</f>
        <v>5</v>
      </c>
      <c r="H53" s="504">
        <f t="shared" si="24"/>
        <v>122.4</v>
      </c>
      <c r="I53" s="512"/>
      <c r="J53" s="512"/>
      <c r="K53" s="439">
        <f t="shared" si="27"/>
        <v>153</v>
      </c>
      <c r="L53" s="445">
        <f t="shared" si="28"/>
        <v>347</v>
      </c>
      <c r="M53" s="458">
        <v>50</v>
      </c>
      <c r="N53" s="445">
        <v>135</v>
      </c>
      <c r="O53" s="445">
        <v>103</v>
      </c>
      <c r="P53" s="445">
        <v>109</v>
      </c>
      <c r="Q53" s="445">
        <v>112</v>
      </c>
      <c r="R53" s="445">
        <v>153</v>
      </c>
      <c r="S53" s="434">
        <f t="shared" si="29"/>
        <v>862</v>
      </c>
    </row>
    <row r="54" spans="1:34" x14ac:dyDescent="0.3">
      <c r="A54" s="431" t="s">
        <v>553</v>
      </c>
      <c r="B54" s="431">
        <v>29</v>
      </c>
      <c r="C54" s="431" t="s">
        <v>28</v>
      </c>
      <c r="D54" s="434">
        <v>20</v>
      </c>
      <c r="E54" s="447"/>
      <c r="F54" s="503">
        <f t="shared" si="23"/>
        <v>740</v>
      </c>
      <c r="G54" s="434">
        <f>COUNT(N54,O54,P54,Q54,R54,#REF!,T54,V54,X54,AA54,AC54,AE54,AG54)</f>
        <v>5</v>
      </c>
      <c r="H54" s="504">
        <f t="shared" si="24"/>
        <v>148</v>
      </c>
      <c r="I54" s="512"/>
      <c r="J54" s="512"/>
      <c r="K54" s="439">
        <f t="shared" si="27"/>
        <v>199</v>
      </c>
      <c r="L54" s="445">
        <f t="shared" si="28"/>
        <v>482</v>
      </c>
      <c r="M54" s="458">
        <v>20</v>
      </c>
      <c r="N54" s="445">
        <v>154</v>
      </c>
      <c r="O54" s="445">
        <v>199</v>
      </c>
      <c r="P54" s="445">
        <v>129</v>
      </c>
      <c r="Q54" s="445">
        <v>136</v>
      </c>
      <c r="R54" s="445">
        <v>122</v>
      </c>
      <c r="S54" s="434">
        <f t="shared" si="29"/>
        <v>840</v>
      </c>
    </row>
    <row r="55" spans="1:34" x14ac:dyDescent="0.3">
      <c r="A55" s="431" t="s">
        <v>156</v>
      </c>
      <c r="B55" s="431">
        <v>29</v>
      </c>
      <c r="C55" s="431" t="s">
        <v>28</v>
      </c>
      <c r="D55" s="434">
        <v>21</v>
      </c>
      <c r="E55" s="447"/>
      <c r="F55" s="503">
        <f t="shared" si="23"/>
        <v>829</v>
      </c>
      <c r="G55" s="434">
        <f>COUNT(N55,O55,P55,Q55,R55,#REF!,T55,V55,X55,AA55,AC55,AE55,AG55)</f>
        <v>5</v>
      </c>
      <c r="H55" s="504">
        <f t="shared" si="24"/>
        <v>165.8</v>
      </c>
      <c r="I55" s="512"/>
      <c r="J55" s="512"/>
      <c r="K55" s="439">
        <f t="shared" si="27"/>
        <v>191</v>
      </c>
      <c r="L55" s="445">
        <f t="shared" si="28"/>
        <v>489</v>
      </c>
      <c r="M55" s="458">
        <v>0</v>
      </c>
      <c r="N55" s="445">
        <v>191</v>
      </c>
      <c r="O55" s="445">
        <v>170</v>
      </c>
      <c r="P55" s="445">
        <v>128</v>
      </c>
      <c r="Q55" s="445">
        <v>163</v>
      </c>
      <c r="R55" s="445">
        <v>177</v>
      </c>
      <c r="S55" s="434">
        <f t="shared" si="29"/>
        <v>829</v>
      </c>
    </row>
    <row r="56" spans="1:34" x14ac:dyDescent="0.3">
      <c r="A56" s="431" t="s">
        <v>891</v>
      </c>
      <c r="B56" s="431">
        <v>29</v>
      </c>
      <c r="C56" s="431" t="s">
        <v>28</v>
      </c>
      <c r="D56" s="434">
        <v>22</v>
      </c>
      <c r="E56" s="447"/>
      <c r="F56" s="503">
        <f t="shared" si="23"/>
        <v>383</v>
      </c>
      <c r="G56" s="434">
        <f>COUNT(N56,O56,P56,Q56,R56,#REF!,T56,V56,X56,AA56,AC56,AE56,AG56)</f>
        <v>5</v>
      </c>
      <c r="H56" s="504">
        <f t="shared" si="24"/>
        <v>76.599999999999994</v>
      </c>
      <c r="I56" s="512"/>
      <c r="J56" s="512"/>
      <c r="K56" s="439">
        <f t="shared" si="27"/>
        <v>84</v>
      </c>
      <c r="L56" s="445">
        <f t="shared" si="28"/>
        <v>218</v>
      </c>
      <c r="M56" s="458">
        <v>88</v>
      </c>
      <c r="N56" s="445">
        <v>83</v>
      </c>
      <c r="O56" s="445">
        <v>74</v>
      </c>
      <c r="P56" s="445">
        <v>61</v>
      </c>
      <c r="Q56" s="445">
        <v>84</v>
      </c>
      <c r="R56" s="445">
        <v>81</v>
      </c>
      <c r="S56" s="434">
        <f t="shared" si="29"/>
        <v>823</v>
      </c>
    </row>
    <row r="57" spans="1:34" x14ac:dyDescent="0.3">
      <c r="A57" s="431" t="s">
        <v>456</v>
      </c>
      <c r="B57" s="431">
        <v>29</v>
      </c>
      <c r="C57" s="431" t="s">
        <v>28</v>
      </c>
      <c r="D57" s="434">
        <v>23</v>
      </c>
      <c r="E57" s="447"/>
      <c r="F57" s="503">
        <f t="shared" si="23"/>
        <v>797</v>
      </c>
      <c r="G57" s="434">
        <f>COUNT(N57,O57,P57,Q57,R57,#REF!,T57,V57,X57,AA57,AC57,AE57,AG57)</f>
        <v>5</v>
      </c>
      <c r="H57" s="504">
        <f t="shared" si="24"/>
        <v>159.4</v>
      </c>
      <c r="I57" s="512"/>
      <c r="J57" s="512"/>
      <c r="K57" s="439">
        <f t="shared" si="27"/>
        <v>224</v>
      </c>
      <c r="L57" s="445">
        <f t="shared" si="28"/>
        <v>453</v>
      </c>
      <c r="M57" s="458">
        <v>3</v>
      </c>
      <c r="N57" s="445">
        <v>173</v>
      </c>
      <c r="O57" s="445">
        <v>134</v>
      </c>
      <c r="P57" s="445">
        <v>146</v>
      </c>
      <c r="Q57" s="445">
        <v>120</v>
      </c>
      <c r="R57" s="445">
        <v>224</v>
      </c>
      <c r="S57" s="434">
        <f t="shared" si="29"/>
        <v>812</v>
      </c>
    </row>
    <row r="58" spans="1:34" x14ac:dyDescent="0.3">
      <c r="A58" s="431" t="s">
        <v>170</v>
      </c>
      <c r="B58" s="431">
        <v>29</v>
      </c>
      <c r="C58" s="431" t="s">
        <v>28</v>
      </c>
      <c r="D58" s="434">
        <v>24</v>
      </c>
      <c r="E58" s="447"/>
      <c r="F58" s="503">
        <f t="shared" si="23"/>
        <v>651</v>
      </c>
      <c r="G58" s="434">
        <f>COUNT(N58,O58,P58,Q58,R58,#REF!,T58,V58,X58,AA58,AC58,AE58,AG58)</f>
        <v>5</v>
      </c>
      <c r="H58" s="504">
        <f t="shared" si="24"/>
        <v>130.19999999999999</v>
      </c>
      <c r="I58" s="512"/>
      <c r="J58" s="512"/>
      <c r="K58" s="439">
        <f t="shared" si="27"/>
        <v>136</v>
      </c>
      <c r="L58" s="445">
        <f t="shared" si="28"/>
        <v>397</v>
      </c>
      <c r="M58" s="458">
        <v>9</v>
      </c>
      <c r="N58" s="445">
        <v>136</v>
      </c>
      <c r="O58" s="445">
        <v>131</v>
      </c>
      <c r="P58" s="445">
        <v>130</v>
      </c>
      <c r="Q58" s="445">
        <v>122</v>
      </c>
      <c r="R58" s="445">
        <v>132</v>
      </c>
      <c r="S58" s="434">
        <f t="shared" si="29"/>
        <v>696</v>
      </c>
    </row>
    <row r="59" spans="1:34" x14ac:dyDescent="0.3">
      <c r="A59" s="431" t="s">
        <v>884</v>
      </c>
      <c r="B59" s="431">
        <v>29</v>
      </c>
      <c r="C59" s="431" t="s">
        <v>28</v>
      </c>
      <c r="D59" s="434">
        <v>25</v>
      </c>
      <c r="E59" s="447"/>
      <c r="F59" s="503">
        <f t="shared" si="23"/>
        <v>1181</v>
      </c>
      <c r="G59" s="434">
        <f>COUNT(N59,O59,P59,Q59,R59,#REF!,T59,V59,X59,AA59,AC59,AE59,AG59)</f>
        <v>9</v>
      </c>
      <c r="H59" s="504">
        <f t="shared" si="24"/>
        <v>131.22222222222223</v>
      </c>
      <c r="I59" s="460"/>
      <c r="J59" s="460"/>
      <c r="K59" s="439">
        <f t="shared" si="27"/>
        <v>178</v>
      </c>
      <c r="L59" s="445">
        <f t="shared" si="28"/>
        <v>392</v>
      </c>
      <c r="M59" s="458">
        <v>0</v>
      </c>
      <c r="N59" s="445">
        <v>110</v>
      </c>
      <c r="O59" s="445">
        <v>153</v>
      </c>
      <c r="P59" s="445">
        <v>125</v>
      </c>
      <c r="Q59" s="445">
        <v>120</v>
      </c>
      <c r="R59" s="445">
        <v>103</v>
      </c>
      <c r="S59" s="434">
        <f t="shared" si="29"/>
        <v>611</v>
      </c>
      <c r="T59" s="440">
        <v>105</v>
      </c>
      <c r="U59" s="440">
        <v>30</v>
      </c>
      <c r="V59" s="440">
        <v>125</v>
      </c>
      <c r="W59" s="440">
        <v>30</v>
      </c>
      <c r="X59" s="440">
        <v>162</v>
      </c>
      <c r="Y59" s="440">
        <v>30</v>
      </c>
      <c r="Z59" s="440">
        <f>SUM(S59:Y59)+(M59*3)</f>
        <v>1093</v>
      </c>
      <c r="AG59" s="530">
        <v>178</v>
      </c>
    </row>
    <row r="60" spans="1:34" x14ac:dyDescent="0.3">
      <c r="G60" s="63">
        <f>SUM(G35:G59)</f>
        <v>163</v>
      </c>
      <c r="N60" s="88">
        <f>AVERAGE(N35:N59)</f>
        <v>154.36000000000001</v>
      </c>
      <c r="O60" s="443">
        <f t="shared" ref="O60:X60" si="31">AVERAGE(O35:O59)</f>
        <v>154.76</v>
      </c>
      <c r="P60" s="443">
        <f t="shared" si="31"/>
        <v>155.12</v>
      </c>
      <c r="Q60" s="443">
        <f t="shared" si="31"/>
        <v>153.72</v>
      </c>
      <c r="R60" s="443">
        <f t="shared" si="31"/>
        <v>157.84</v>
      </c>
      <c r="T60" s="443">
        <f t="shared" si="31"/>
        <v>153.1</v>
      </c>
      <c r="V60" s="443">
        <f t="shared" si="31"/>
        <v>149.9</v>
      </c>
      <c r="X60" s="443">
        <f t="shared" si="31"/>
        <v>173.9</v>
      </c>
      <c r="AA60" s="443">
        <f t="shared" ref="AA60" si="32">AVERAGE(AA35:AA59)</f>
        <v>174.5</v>
      </c>
      <c r="AC60" s="443">
        <f t="shared" ref="AC60" si="33">AVERAGE(AC35:AC59)</f>
        <v>171</v>
      </c>
      <c r="AE60" s="443">
        <f t="shared" ref="AE60" si="34">AVERAGE(AE35:AE59)</f>
        <v>155.5</v>
      </c>
      <c r="AG60" s="443">
        <f t="shared" ref="AG60" si="35">AVERAGE(AG35:AG59)</f>
        <v>180.5</v>
      </c>
    </row>
  </sheetData>
  <sortState ref="A35:Z59">
    <sortCondition ref="D35:D59"/>
  </sortState>
  <mergeCells count="2">
    <mergeCell ref="A32:AH33"/>
    <mergeCell ref="A1:AH2"/>
  </mergeCells>
  <pageMargins left="0.7" right="0.7" top="0.75" bottom="0.75" header="0.3" footer="0.3"/>
  <pageSetup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AF108"/>
  <sheetViews>
    <sheetView tabSelected="1" view="pageBreakPreview" zoomScale="80" zoomScaleNormal="90" zoomScaleSheetLayoutView="80" workbookViewId="0">
      <selection activeCell="X19" sqref="X19"/>
    </sheetView>
  </sheetViews>
  <sheetFormatPr defaultColWidth="9.109375" defaultRowHeight="14.4" x14ac:dyDescent="0.3"/>
  <cols>
    <col min="1" max="1" width="28.6640625" style="19" customWidth="1"/>
    <col min="2" max="2" width="6" style="19" customWidth="1"/>
    <col min="3" max="3" width="8.6640625" style="19" bestFit="1" customWidth="1"/>
    <col min="4" max="4" width="8.44140625" style="19" bestFit="1" customWidth="1"/>
    <col min="5" max="5" width="5.5546875" style="19" bestFit="1" customWidth="1"/>
    <col min="6" max="6" width="9.109375" style="19" bestFit="1" customWidth="1"/>
    <col min="7" max="8" width="4.88671875" style="19" bestFit="1" customWidth="1"/>
    <col min="9" max="10" width="5.5546875" style="19" bestFit="1" customWidth="1"/>
    <col min="11" max="11" width="5.88671875" style="19" bestFit="1" customWidth="1"/>
    <col min="12" max="12" width="5.5546875" style="19" bestFit="1" customWidth="1"/>
    <col min="13" max="14" width="6.109375" style="19" bestFit="1" customWidth="1"/>
    <col min="15" max="15" width="5.5546875" style="19" bestFit="1" customWidth="1"/>
    <col min="16" max="16" width="5.88671875" style="19" bestFit="1" customWidth="1"/>
    <col min="17" max="17" width="8.88671875" style="19" bestFit="1" customWidth="1"/>
    <col min="18" max="18" width="5.6640625" style="19" bestFit="1" customWidth="1"/>
    <col min="19" max="19" width="4.33203125" style="19" bestFit="1" customWidth="1"/>
    <col min="20" max="20" width="5.6640625" style="19" bestFit="1" customWidth="1"/>
    <col min="21" max="21" width="4.33203125" style="19" bestFit="1" customWidth="1"/>
    <col min="22" max="22" width="5.6640625" style="19" bestFit="1" customWidth="1"/>
    <col min="23" max="23" width="4.33203125" style="19" bestFit="1" customWidth="1"/>
    <col min="24" max="24" width="9.33203125" style="19" bestFit="1" customWidth="1"/>
    <col min="25" max="25" width="5.6640625" style="19" bestFit="1" customWidth="1"/>
    <col min="26" max="26" width="3.6640625" style="296" bestFit="1" customWidth="1"/>
    <col min="27" max="27" width="5.6640625" style="19" bestFit="1" customWidth="1"/>
    <col min="28" max="28" width="3.6640625" style="296" bestFit="1" customWidth="1"/>
    <col min="29" max="29" width="5.6640625" style="19" bestFit="1" customWidth="1"/>
    <col min="30" max="30" width="3.6640625" style="296" bestFit="1" customWidth="1"/>
    <col min="31" max="31" width="5.6640625" style="19" bestFit="1" customWidth="1"/>
    <col min="32" max="32" width="3.6640625" style="296" bestFit="1" customWidth="1"/>
    <col min="33" max="16384" width="9.109375" style="19"/>
  </cols>
  <sheetData>
    <row r="1" spans="1:32" ht="15" customHeight="1" x14ac:dyDescent="0.3">
      <c r="A1" s="588" t="s">
        <v>2479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8"/>
      <c r="AA1" s="588"/>
      <c r="AB1" s="588"/>
      <c r="AC1" s="588"/>
      <c r="AD1" s="588"/>
      <c r="AE1" s="588"/>
      <c r="AF1" s="588"/>
    </row>
    <row r="2" spans="1:32" ht="15" customHeight="1" x14ac:dyDescent="0.3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</row>
    <row r="3" spans="1:32" ht="18" x14ac:dyDescent="0.35">
      <c r="A3" s="193" t="s">
        <v>0</v>
      </c>
      <c r="B3" s="192" t="s">
        <v>2</v>
      </c>
      <c r="C3" s="228">
        <f>SUM(C4:C10)</f>
        <v>520</v>
      </c>
      <c r="D3" s="193" t="s">
        <v>4</v>
      </c>
      <c r="E3" s="193" t="s">
        <v>5</v>
      </c>
      <c r="F3" s="193" t="s">
        <v>6</v>
      </c>
      <c r="G3" s="193" t="s">
        <v>23</v>
      </c>
      <c r="H3" s="193" t="s">
        <v>24</v>
      </c>
      <c r="I3" s="193" t="s">
        <v>25</v>
      </c>
      <c r="J3" s="193" t="s">
        <v>26</v>
      </c>
      <c r="K3" s="194"/>
      <c r="L3" s="193">
        <v>1</v>
      </c>
      <c r="M3" s="193">
        <v>2</v>
      </c>
      <c r="N3" s="193">
        <v>3</v>
      </c>
      <c r="O3" s="193">
        <v>4</v>
      </c>
      <c r="P3" s="193">
        <v>5</v>
      </c>
      <c r="Q3" s="193" t="s">
        <v>8</v>
      </c>
      <c r="R3" s="193">
        <v>6</v>
      </c>
      <c r="S3" s="193" t="s">
        <v>1</v>
      </c>
      <c r="T3" s="193">
        <v>7</v>
      </c>
      <c r="U3" s="193" t="s">
        <v>1</v>
      </c>
      <c r="V3" s="193">
        <v>8</v>
      </c>
      <c r="W3" s="193" t="s">
        <v>1</v>
      </c>
      <c r="X3" s="193" t="s">
        <v>8</v>
      </c>
      <c r="Y3" s="193">
        <v>9</v>
      </c>
      <c r="Z3" s="193"/>
      <c r="AA3" s="193">
        <v>10</v>
      </c>
      <c r="AB3" s="193"/>
      <c r="AC3" s="193">
        <v>11</v>
      </c>
      <c r="AD3" s="193"/>
      <c r="AE3" s="193">
        <v>12</v>
      </c>
      <c r="AF3" s="193"/>
    </row>
    <row r="4" spans="1:32" ht="18" x14ac:dyDescent="0.35">
      <c r="A4" s="196" t="s">
        <v>2500</v>
      </c>
      <c r="B4" s="195">
        <v>1</v>
      </c>
      <c r="C4" s="584">
        <v>200</v>
      </c>
      <c r="D4" s="197">
        <f t="shared" ref="D4:D15" si="0">SUM(L4:P4)+R4+T4+V4+Y4+AA4+AC4+AE4</f>
        <v>2624</v>
      </c>
      <c r="E4" s="197">
        <f>COUNT(L4,M4,N4,O4,P4,#REF!,R4,T4,V4,Y4,AA4, AC4, AE4)</f>
        <v>11</v>
      </c>
      <c r="F4" s="198">
        <f t="shared" ref="F4:F15" si="1">D4/E4</f>
        <v>238.54545454545453</v>
      </c>
      <c r="G4" s="199">
        <f t="shared" ref="G4:G15" si="2">((SUM(S4+U4+W4))/30)+(COUNTIFS(Z4,"W")+(COUNTIFS(AB4,"W")+(COUNTIFS(AD4,"W")+(COUNTIFS(AF4,"W")))))</f>
        <v>6</v>
      </c>
      <c r="H4" s="199">
        <f t="shared" ref="H4:H15" si="3">(3-(SUM(S4+U4+W4)/30))+(COUNTIFS(Z4,"L"))+(COUNTIFS(AB4,"L"))+(COUNTIFS(AD4,"L"))+(COUNTIFS(AF4,"L"))</f>
        <v>0</v>
      </c>
      <c r="I4" s="200">
        <f t="shared" ref="I4:I15" si="4">MAX(L4,M4,N4,O4,P4,R4,T4,V4,Y4,AA4,AC4,AE4)</f>
        <v>279</v>
      </c>
      <c r="J4" s="108">
        <f>MAX((SUM(L4:N4)), (SUM(R4,T4,V4)), (SUM(Y4,AA4,AC4)), (SUM(AC4,AF4,AH4)))</f>
        <v>737</v>
      </c>
      <c r="K4" s="201"/>
      <c r="L4" s="202">
        <v>189</v>
      </c>
      <c r="M4" s="202">
        <v>235</v>
      </c>
      <c r="N4" s="202">
        <v>241</v>
      </c>
      <c r="O4" s="202">
        <v>215</v>
      </c>
      <c r="P4" s="202">
        <v>265</v>
      </c>
      <c r="Q4" s="203">
        <f t="shared" ref="Q4:Q15" si="5">SUM(L4:P4)</f>
        <v>1145</v>
      </c>
      <c r="R4" s="204">
        <v>243</v>
      </c>
      <c r="S4" s="202">
        <v>30</v>
      </c>
      <c r="T4" s="202">
        <v>246</v>
      </c>
      <c r="U4" s="202">
        <v>30</v>
      </c>
      <c r="V4" s="202">
        <v>248</v>
      </c>
      <c r="W4" s="202">
        <v>30</v>
      </c>
      <c r="X4" s="203">
        <f t="shared" ref="X4:X15" si="6">SUM(Q4:W4)</f>
        <v>1972</v>
      </c>
      <c r="Y4" s="352"/>
      <c r="Z4" s="355"/>
      <c r="AA4" s="354">
        <v>230</v>
      </c>
      <c r="AB4" s="355" t="s">
        <v>23</v>
      </c>
      <c r="AC4" s="354">
        <v>279</v>
      </c>
      <c r="AD4" s="355" t="s">
        <v>23</v>
      </c>
      <c r="AE4" s="354">
        <v>233</v>
      </c>
      <c r="AF4" s="108" t="s">
        <v>23</v>
      </c>
    </row>
    <row r="5" spans="1:32" ht="18" x14ac:dyDescent="0.35">
      <c r="A5" s="196" t="s">
        <v>2499</v>
      </c>
      <c r="B5" s="195">
        <v>2</v>
      </c>
      <c r="C5" s="584">
        <v>100</v>
      </c>
      <c r="D5" s="197">
        <f t="shared" si="0"/>
        <v>2152</v>
      </c>
      <c r="E5" s="197">
        <f>COUNT(L5,M5,N5,O5,P5,#REF!,R5,T5,V5,Y5,AA5, AC5, AE5)</f>
        <v>9</v>
      </c>
      <c r="F5" s="198">
        <f t="shared" si="1"/>
        <v>239.11111111111111</v>
      </c>
      <c r="G5" s="199">
        <f t="shared" si="2"/>
        <v>3</v>
      </c>
      <c r="H5" s="199">
        <f t="shared" si="3"/>
        <v>1</v>
      </c>
      <c r="I5" s="200">
        <f t="shared" si="4"/>
        <v>268</v>
      </c>
      <c r="J5" s="108">
        <f>MAX((SUM(L5:N5)), (SUM(R5,T5,V5)), (SUM(Y5,AA5,AC5)), (SUM(AC5,AE5,AA5)))</f>
        <v>752</v>
      </c>
      <c r="K5" s="201"/>
      <c r="L5" s="206">
        <v>268</v>
      </c>
      <c r="M5" s="206">
        <v>219</v>
      </c>
      <c r="N5" s="202">
        <v>194</v>
      </c>
      <c r="O5" s="206">
        <v>238</v>
      </c>
      <c r="P5" s="206">
        <v>256</v>
      </c>
      <c r="Q5" s="203">
        <f t="shared" si="5"/>
        <v>1175</v>
      </c>
      <c r="R5" s="204">
        <v>246</v>
      </c>
      <c r="S5" s="202">
        <v>30</v>
      </c>
      <c r="T5" s="202">
        <v>257</v>
      </c>
      <c r="U5" s="202">
        <v>30</v>
      </c>
      <c r="V5" s="202">
        <v>249</v>
      </c>
      <c r="W5" s="202">
        <v>30</v>
      </c>
      <c r="X5" s="203">
        <f t="shared" si="6"/>
        <v>2017</v>
      </c>
      <c r="Y5" s="352"/>
      <c r="Z5" s="355"/>
      <c r="AA5" s="354"/>
      <c r="AB5" s="355"/>
      <c r="AC5" s="354"/>
      <c r="AD5" s="355"/>
      <c r="AE5" s="354">
        <v>225</v>
      </c>
      <c r="AF5" s="108" t="s">
        <v>24</v>
      </c>
    </row>
    <row r="6" spans="1:32" ht="18" x14ac:dyDescent="0.35">
      <c r="A6" s="196" t="s">
        <v>289</v>
      </c>
      <c r="B6" s="195">
        <v>3</v>
      </c>
      <c r="C6" s="584">
        <v>80</v>
      </c>
      <c r="D6" s="197">
        <f t="shared" si="0"/>
        <v>2131</v>
      </c>
      <c r="E6" s="197">
        <f>COUNT(L6,M6,N6,O6,P6,#REF!,R6,T6,V6,Y6,AA6, AC6, AE6)</f>
        <v>9</v>
      </c>
      <c r="F6" s="198">
        <f t="shared" si="1"/>
        <v>236.77777777777777</v>
      </c>
      <c r="G6" s="199">
        <f t="shared" si="2"/>
        <v>3</v>
      </c>
      <c r="H6" s="199">
        <f t="shared" si="3"/>
        <v>1</v>
      </c>
      <c r="I6" s="200">
        <f t="shared" si="4"/>
        <v>279</v>
      </c>
      <c r="J6" s="108">
        <f t="shared" ref="J6:J15" si="7">MAX((SUM(L6:N6)), (SUM(R6,T6,V6)), (SUM(Y6,AA6,AC6)), (SUM(AC6,AF6,AH6)))</f>
        <v>749</v>
      </c>
      <c r="K6" s="201"/>
      <c r="L6" s="206">
        <v>228</v>
      </c>
      <c r="M6" s="206">
        <v>247</v>
      </c>
      <c r="N6" s="202">
        <v>147</v>
      </c>
      <c r="O6" s="206">
        <v>235</v>
      </c>
      <c r="P6" s="206">
        <v>279</v>
      </c>
      <c r="Q6" s="203">
        <f t="shared" si="5"/>
        <v>1136</v>
      </c>
      <c r="R6" s="204">
        <v>245</v>
      </c>
      <c r="S6" s="202">
        <v>30</v>
      </c>
      <c r="T6" s="202">
        <v>258</v>
      </c>
      <c r="U6" s="202">
        <v>30</v>
      </c>
      <c r="V6" s="202">
        <v>246</v>
      </c>
      <c r="W6" s="202">
        <v>30</v>
      </c>
      <c r="X6" s="203">
        <f t="shared" si="6"/>
        <v>1975</v>
      </c>
      <c r="Y6" s="352"/>
      <c r="Z6" s="108"/>
      <c r="AA6" s="349"/>
      <c r="AB6" s="108"/>
      <c r="AC6" s="349">
        <v>246</v>
      </c>
      <c r="AD6" s="108" t="s">
        <v>24</v>
      </c>
      <c r="AE6" s="585"/>
      <c r="AF6" s="219"/>
    </row>
    <row r="7" spans="1:32" ht="18" x14ac:dyDescent="0.35">
      <c r="A7" s="196" t="s">
        <v>297</v>
      </c>
      <c r="B7" s="195">
        <v>4</v>
      </c>
      <c r="C7" s="584">
        <v>60</v>
      </c>
      <c r="D7" s="197">
        <f t="shared" si="0"/>
        <v>2199</v>
      </c>
      <c r="E7" s="197">
        <f>COUNT(L7,M7,N7,O7,P7,#REF!,R7,T7,V7,Y7,AA7, AC7, AE7)</f>
        <v>10</v>
      </c>
      <c r="F7" s="198">
        <f t="shared" si="1"/>
        <v>219.9</v>
      </c>
      <c r="G7" s="199">
        <f t="shared" si="2"/>
        <v>2</v>
      </c>
      <c r="H7" s="199">
        <f t="shared" si="3"/>
        <v>3</v>
      </c>
      <c r="I7" s="200">
        <f t="shared" si="4"/>
        <v>289</v>
      </c>
      <c r="J7" s="108">
        <f t="shared" si="7"/>
        <v>713</v>
      </c>
      <c r="K7" s="201"/>
      <c r="L7" s="206">
        <v>157</v>
      </c>
      <c r="M7" s="206">
        <v>194</v>
      </c>
      <c r="N7" s="202">
        <v>229</v>
      </c>
      <c r="O7" s="206">
        <v>258</v>
      </c>
      <c r="P7" s="206">
        <v>212</v>
      </c>
      <c r="Q7" s="203">
        <f t="shared" si="5"/>
        <v>1050</v>
      </c>
      <c r="R7" s="204">
        <v>289</v>
      </c>
      <c r="S7" s="202">
        <v>30</v>
      </c>
      <c r="T7" s="202">
        <v>221</v>
      </c>
      <c r="U7" s="202">
        <v>0</v>
      </c>
      <c r="V7" s="202">
        <v>203</v>
      </c>
      <c r="W7" s="202">
        <v>0</v>
      </c>
      <c r="X7" s="203">
        <f t="shared" si="6"/>
        <v>1793</v>
      </c>
      <c r="Y7" s="352">
        <v>243</v>
      </c>
      <c r="Z7" s="108" t="s">
        <v>23</v>
      </c>
      <c r="AA7" s="350">
        <v>193</v>
      </c>
      <c r="AB7" s="108" t="s">
        <v>24</v>
      </c>
      <c r="AC7" s="353"/>
      <c r="AD7" s="226"/>
      <c r="AE7" s="585"/>
      <c r="AF7" s="219"/>
    </row>
    <row r="8" spans="1:32" ht="18" x14ac:dyDescent="0.35">
      <c r="A8" s="196" t="s">
        <v>2501</v>
      </c>
      <c r="B8" s="195">
        <v>5</v>
      </c>
      <c r="C8" s="584">
        <v>40</v>
      </c>
      <c r="D8" s="197">
        <f t="shared" si="0"/>
        <v>1964</v>
      </c>
      <c r="E8" s="197">
        <f>COUNT(L8,M8,N8,O8,P8,#REF!,R8,T8,V8,Y8,AA8, AC8, AE8)</f>
        <v>9</v>
      </c>
      <c r="F8" s="198">
        <f t="shared" si="1"/>
        <v>218.22222222222223</v>
      </c>
      <c r="G8" s="199">
        <f t="shared" si="2"/>
        <v>2</v>
      </c>
      <c r="H8" s="199">
        <f t="shared" si="3"/>
        <v>2</v>
      </c>
      <c r="I8" s="200">
        <f t="shared" si="4"/>
        <v>268</v>
      </c>
      <c r="J8" s="108">
        <f t="shared" si="7"/>
        <v>671</v>
      </c>
      <c r="K8" s="201"/>
      <c r="L8" s="202">
        <v>205</v>
      </c>
      <c r="M8" s="202">
        <v>198</v>
      </c>
      <c r="N8" s="202">
        <v>268</v>
      </c>
      <c r="O8" s="202">
        <v>183</v>
      </c>
      <c r="P8" s="202">
        <v>207</v>
      </c>
      <c r="Q8" s="203">
        <f t="shared" si="5"/>
        <v>1061</v>
      </c>
      <c r="R8" s="205">
        <v>237</v>
      </c>
      <c r="S8" s="206">
        <v>30</v>
      </c>
      <c r="T8" s="206">
        <v>193</v>
      </c>
      <c r="U8" s="206">
        <v>0</v>
      </c>
      <c r="V8" s="206">
        <v>238</v>
      </c>
      <c r="W8" s="206">
        <v>30</v>
      </c>
      <c r="X8" s="203">
        <f t="shared" si="6"/>
        <v>1789</v>
      </c>
      <c r="Y8" s="352">
        <v>235</v>
      </c>
      <c r="Z8" s="108" t="s">
        <v>24</v>
      </c>
      <c r="AA8" s="353"/>
      <c r="AB8" s="226"/>
      <c r="AC8" s="353"/>
      <c r="AD8" s="226"/>
      <c r="AE8" s="353"/>
      <c r="AF8" s="226"/>
    </row>
    <row r="9" spans="1:32" ht="18" x14ac:dyDescent="0.35">
      <c r="A9" s="196" t="s">
        <v>292</v>
      </c>
      <c r="B9" s="195">
        <v>6</v>
      </c>
      <c r="C9" s="584">
        <v>20</v>
      </c>
      <c r="D9" s="197">
        <f t="shared" si="0"/>
        <v>1735</v>
      </c>
      <c r="E9" s="197">
        <f>COUNT(L9,M9,N9,O9,P9,#REF!,R9,T9,V9,Y9,AA9, AC9, AE9)</f>
        <v>8</v>
      </c>
      <c r="F9" s="198">
        <f t="shared" si="1"/>
        <v>216.875</v>
      </c>
      <c r="G9" s="199">
        <f t="shared" si="2"/>
        <v>1</v>
      </c>
      <c r="H9" s="199">
        <f t="shared" si="3"/>
        <v>2</v>
      </c>
      <c r="I9" s="200">
        <f t="shared" si="4"/>
        <v>270</v>
      </c>
      <c r="J9" s="108">
        <f t="shared" si="7"/>
        <v>656</v>
      </c>
      <c r="K9" s="201"/>
      <c r="L9" s="206">
        <v>213</v>
      </c>
      <c r="M9" s="206">
        <v>219</v>
      </c>
      <c r="N9" s="202">
        <v>224</v>
      </c>
      <c r="O9" s="206">
        <v>215</v>
      </c>
      <c r="P9" s="206">
        <v>270</v>
      </c>
      <c r="Q9" s="203">
        <f t="shared" si="5"/>
        <v>1141</v>
      </c>
      <c r="R9" s="204">
        <v>184</v>
      </c>
      <c r="S9" s="202">
        <v>0</v>
      </c>
      <c r="T9" s="202">
        <v>237</v>
      </c>
      <c r="U9" s="202">
        <v>30</v>
      </c>
      <c r="V9" s="202">
        <v>173</v>
      </c>
      <c r="W9" s="202">
        <v>0</v>
      </c>
      <c r="X9" s="203">
        <f t="shared" si="6"/>
        <v>1765</v>
      </c>
      <c r="Y9" s="107"/>
      <c r="Z9" s="226"/>
      <c r="AA9" s="107"/>
      <c r="AB9" s="226"/>
      <c r="AC9" s="107"/>
      <c r="AD9" s="226"/>
      <c r="AE9" s="107"/>
      <c r="AF9" s="226"/>
    </row>
    <row r="10" spans="1:32" ht="18" x14ac:dyDescent="0.35">
      <c r="A10" s="196" t="s">
        <v>220</v>
      </c>
      <c r="B10" s="195">
        <v>7</v>
      </c>
      <c r="C10" s="584">
        <v>20</v>
      </c>
      <c r="D10" s="197">
        <f t="shared" si="0"/>
        <v>1735</v>
      </c>
      <c r="E10" s="197">
        <f>COUNT(L10,M10,N10,O10,P10,#REF!,R10,T10,V10,Y10,AA10, AC10, AE10)</f>
        <v>8</v>
      </c>
      <c r="F10" s="198">
        <f t="shared" si="1"/>
        <v>216.875</v>
      </c>
      <c r="G10" s="199">
        <f t="shared" si="2"/>
        <v>1</v>
      </c>
      <c r="H10" s="199">
        <f t="shared" si="3"/>
        <v>2</v>
      </c>
      <c r="I10" s="200">
        <f t="shared" si="4"/>
        <v>246</v>
      </c>
      <c r="J10" s="108">
        <f t="shared" si="7"/>
        <v>674</v>
      </c>
      <c r="K10" s="201"/>
      <c r="L10" s="206">
        <v>227</v>
      </c>
      <c r="M10" s="206">
        <v>246</v>
      </c>
      <c r="N10" s="202">
        <v>201</v>
      </c>
      <c r="O10" s="206">
        <v>228</v>
      </c>
      <c r="P10" s="206">
        <v>197</v>
      </c>
      <c r="Q10" s="203">
        <f t="shared" si="5"/>
        <v>1099</v>
      </c>
      <c r="R10" s="579">
        <v>226</v>
      </c>
      <c r="S10" s="207">
        <v>30</v>
      </c>
      <c r="T10" s="207">
        <v>186</v>
      </c>
      <c r="U10" s="207">
        <v>0</v>
      </c>
      <c r="V10" s="207">
        <v>224</v>
      </c>
      <c r="W10" s="207">
        <v>0</v>
      </c>
      <c r="X10" s="203">
        <f t="shared" si="6"/>
        <v>1765</v>
      </c>
      <c r="Y10" s="107"/>
      <c r="Z10" s="226"/>
      <c r="AA10" s="107"/>
      <c r="AB10" s="226"/>
      <c r="AC10" s="107"/>
      <c r="AD10" s="226"/>
      <c r="AE10" s="107"/>
      <c r="AF10" s="226"/>
    </row>
    <row r="11" spans="1:32" ht="18" x14ac:dyDescent="0.35">
      <c r="A11" s="196" t="s">
        <v>1141</v>
      </c>
      <c r="B11" s="195">
        <v>8</v>
      </c>
      <c r="C11" s="347"/>
      <c r="D11" s="197">
        <f t="shared" si="0"/>
        <v>1720</v>
      </c>
      <c r="E11" s="197">
        <f>COUNT(L11,M11,N11,O11,P11,#REF!,R11,T11,V11,Y11,AA11, AC11, AE11)</f>
        <v>8</v>
      </c>
      <c r="F11" s="198">
        <f t="shared" si="1"/>
        <v>215</v>
      </c>
      <c r="G11" s="199">
        <f t="shared" si="2"/>
        <v>1</v>
      </c>
      <c r="H11" s="199">
        <f t="shared" si="3"/>
        <v>2</v>
      </c>
      <c r="I11" s="200">
        <f t="shared" si="4"/>
        <v>258</v>
      </c>
      <c r="J11" s="108">
        <f t="shared" si="7"/>
        <v>683</v>
      </c>
      <c r="K11" s="201"/>
      <c r="L11" s="206">
        <v>253</v>
      </c>
      <c r="M11" s="206">
        <v>223</v>
      </c>
      <c r="N11" s="202">
        <v>207</v>
      </c>
      <c r="O11" s="206">
        <v>213</v>
      </c>
      <c r="P11" s="206">
        <v>258</v>
      </c>
      <c r="Q11" s="203">
        <f t="shared" si="5"/>
        <v>1154</v>
      </c>
      <c r="R11" s="202">
        <v>193</v>
      </c>
      <c r="S11" s="202">
        <v>0</v>
      </c>
      <c r="T11" s="202">
        <v>213</v>
      </c>
      <c r="U11" s="202">
        <v>30</v>
      </c>
      <c r="V11" s="202">
        <v>160</v>
      </c>
      <c r="W11" s="202">
        <v>0</v>
      </c>
      <c r="X11" s="203">
        <f t="shared" si="6"/>
        <v>1750</v>
      </c>
      <c r="Y11" s="107"/>
      <c r="Z11" s="226"/>
      <c r="AA11" s="107"/>
      <c r="AB11" s="226"/>
      <c r="AC11" s="107"/>
      <c r="AD11" s="226"/>
      <c r="AE11" s="107"/>
      <c r="AF11" s="226"/>
    </row>
    <row r="12" spans="1:32" s="506" customFormat="1" ht="18" x14ac:dyDescent="0.35">
      <c r="A12" s="196" t="s">
        <v>2502</v>
      </c>
      <c r="B12" s="195">
        <v>9</v>
      </c>
      <c r="C12" s="347"/>
      <c r="D12" s="197">
        <f t="shared" si="0"/>
        <v>1707</v>
      </c>
      <c r="E12" s="197">
        <f>COUNT(L12,M12,N12,O12,P12,#REF!,R12,T12,V12,Y12,AA12, AC12, AE12)</f>
        <v>8</v>
      </c>
      <c r="F12" s="198">
        <f t="shared" si="1"/>
        <v>213.375</v>
      </c>
      <c r="G12" s="199">
        <f t="shared" si="2"/>
        <v>1</v>
      </c>
      <c r="H12" s="199">
        <f t="shared" si="3"/>
        <v>2</v>
      </c>
      <c r="I12" s="200">
        <f t="shared" si="4"/>
        <v>245</v>
      </c>
      <c r="J12" s="108">
        <f t="shared" si="7"/>
        <v>646</v>
      </c>
      <c r="K12" s="201"/>
      <c r="L12" s="206">
        <v>227</v>
      </c>
      <c r="M12" s="206">
        <v>202</v>
      </c>
      <c r="N12" s="202">
        <v>211</v>
      </c>
      <c r="O12" s="206">
        <v>208</v>
      </c>
      <c r="P12" s="206">
        <v>213</v>
      </c>
      <c r="Q12" s="203">
        <f t="shared" si="5"/>
        <v>1061</v>
      </c>
      <c r="R12" s="207">
        <v>168</v>
      </c>
      <c r="S12" s="207">
        <v>0</v>
      </c>
      <c r="T12" s="207">
        <v>245</v>
      </c>
      <c r="U12" s="207">
        <v>30</v>
      </c>
      <c r="V12" s="207">
        <v>233</v>
      </c>
      <c r="W12" s="207">
        <v>0</v>
      </c>
      <c r="X12" s="203">
        <f t="shared" si="6"/>
        <v>1737</v>
      </c>
      <c r="Y12" s="107"/>
      <c r="Z12" s="226"/>
      <c r="AA12" s="107"/>
      <c r="AB12" s="226"/>
      <c r="AC12" s="107"/>
      <c r="AD12" s="226"/>
      <c r="AE12" s="107"/>
      <c r="AF12" s="226"/>
    </row>
    <row r="13" spans="1:32" s="506" customFormat="1" ht="18" x14ac:dyDescent="0.35">
      <c r="A13" s="196" t="s">
        <v>2505</v>
      </c>
      <c r="B13" s="195">
        <v>10</v>
      </c>
      <c r="C13" s="346"/>
      <c r="D13" s="197">
        <f t="shared" si="0"/>
        <v>1704</v>
      </c>
      <c r="E13" s="197">
        <f>COUNT(L13,M13,N13,O13,P13,#REF!,R13,T13,V13,Y13,AA13, AC13, AE13)</f>
        <v>8</v>
      </c>
      <c r="F13" s="198">
        <f t="shared" si="1"/>
        <v>213</v>
      </c>
      <c r="G13" s="199">
        <f t="shared" si="2"/>
        <v>1</v>
      </c>
      <c r="H13" s="199">
        <f t="shared" si="3"/>
        <v>2</v>
      </c>
      <c r="I13" s="200">
        <f t="shared" si="4"/>
        <v>227</v>
      </c>
      <c r="J13" s="108">
        <f t="shared" si="7"/>
        <v>658</v>
      </c>
      <c r="K13" s="201"/>
      <c r="L13" s="206">
        <v>218</v>
      </c>
      <c r="M13" s="206">
        <v>209</v>
      </c>
      <c r="N13" s="202">
        <v>201</v>
      </c>
      <c r="O13" s="206">
        <v>194</v>
      </c>
      <c r="P13" s="206">
        <v>224</v>
      </c>
      <c r="Q13" s="203">
        <f t="shared" si="5"/>
        <v>1046</v>
      </c>
      <c r="R13" s="207">
        <v>214</v>
      </c>
      <c r="S13" s="207">
        <v>0</v>
      </c>
      <c r="T13" s="207">
        <v>227</v>
      </c>
      <c r="U13" s="207">
        <v>0</v>
      </c>
      <c r="V13" s="207">
        <v>217</v>
      </c>
      <c r="W13" s="207">
        <v>30</v>
      </c>
      <c r="X13" s="203">
        <f t="shared" si="6"/>
        <v>1734</v>
      </c>
      <c r="Y13" s="107"/>
      <c r="Z13" s="226"/>
      <c r="AA13" s="107"/>
      <c r="AB13" s="226"/>
      <c r="AC13" s="107"/>
      <c r="AD13" s="226"/>
      <c r="AE13" s="107"/>
      <c r="AF13" s="226"/>
    </row>
    <row r="14" spans="1:32" s="506" customFormat="1" ht="18" x14ac:dyDescent="0.35">
      <c r="A14" s="196" t="s">
        <v>2503</v>
      </c>
      <c r="B14" s="195">
        <v>11</v>
      </c>
      <c r="C14" s="347"/>
      <c r="D14" s="197">
        <f t="shared" si="0"/>
        <v>1659</v>
      </c>
      <c r="E14" s="197">
        <f>COUNT(L14,M14,N14,O14,P14,#REF!,R14,T14,V14,Y14,AA14, AC14, AE14)</f>
        <v>8</v>
      </c>
      <c r="F14" s="198">
        <f t="shared" si="1"/>
        <v>207.375</v>
      </c>
      <c r="G14" s="199">
        <f t="shared" si="2"/>
        <v>1</v>
      </c>
      <c r="H14" s="199">
        <f t="shared" si="3"/>
        <v>2</v>
      </c>
      <c r="I14" s="200">
        <f t="shared" si="4"/>
        <v>265</v>
      </c>
      <c r="J14" s="108">
        <f t="shared" si="7"/>
        <v>673</v>
      </c>
      <c r="K14" s="201"/>
      <c r="L14" s="206">
        <v>265</v>
      </c>
      <c r="M14" s="206">
        <v>219</v>
      </c>
      <c r="N14" s="202">
        <v>189</v>
      </c>
      <c r="O14" s="206">
        <v>221</v>
      </c>
      <c r="P14" s="206">
        <v>166</v>
      </c>
      <c r="Q14" s="203">
        <f t="shared" si="5"/>
        <v>1060</v>
      </c>
      <c r="R14" s="207">
        <v>201</v>
      </c>
      <c r="S14" s="207">
        <v>0</v>
      </c>
      <c r="T14" s="207">
        <v>218</v>
      </c>
      <c r="U14" s="207">
        <v>0</v>
      </c>
      <c r="V14" s="207">
        <v>180</v>
      </c>
      <c r="W14" s="207">
        <v>30</v>
      </c>
      <c r="X14" s="203">
        <f t="shared" si="6"/>
        <v>1689</v>
      </c>
      <c r="Y14" s="107"/>
      <c r="Z14" s="226"/>
      <c r="AA14" s="107"/>
      <c r="AB14" s="226"/>
      <c r="AC14" s="107"/>
      <c r="AD14" s="226"/>
      <c r="AE14" s="107"/>
      <c r="AF14" s="226"/>
    </row>
    <row r="15" spans="1:32" ht="18" x14ac:dyDescent="0.35">
      <c r="A15" s="196" t="s">
        <v>2504</v>
      </c>
      <c r="B15" s="195">
        <v>12</v>
      </c>
      <c r="C15" s="347"/>
      <c r="D15" s="197">
        <f t="shared" si="0"/>
        <v>1664</v>
      </c>
      <c r="E15" s="197">
        <f>COUNT(L15,M15,N15,O15,P15,#REF!,R15,T15,V15,Y15,AA15, AC15, AE15)</f>
        <v>8</v>
      </c>
      <c r="F15" s="198">
        <f t="shared" si="1"/>
        <v>208</v>
      </c>
      <c r="G15" s="199">
        <f t="shared" si="2"/>
        <v>0</v>
      </c>
      <c r="H15" s="199">
        <f t="shared" si="3"/>
        <v>3</v>
      </c>
      <c r="I15" s="200">
        <f t="shared" si="4"/>
        <v>232</v>
      </c>
      <c r="J15" s="108">
        <f t="shared" si="7"/>
        <v>658</v>
      </c>
      <c r="K15" s="201"/>
      <c r="L15" s="206">
        <v>232</v>
      </c>
      <c r="M15" s="206">
        <v>225</v>
      </c>
      <c r="N15" s="202">
        <v>201</v>
      </c>
      <c r="O15" s="206">
        <v>222</v>
      </c>
      <c r="P15" s="206">
        <v>180</v>
      </c>
      <c r="Q15" s="203">
        <f t="shared" si="5"/>
        <v>1060</v>
      </c>
      <c r="R15" s="202">
        <v>219</v>
      </c>
      <c r="S15" s="202">
        <v>0</v>
      </c>
      <c r="T15" s="202">
        <v>207</v>
      </c>
      <c r="U15" s="202">
        <v>0</v>
      </c>
      <c r="V15" s="202">
        <v>178</v>
      </c>
      <c r="W15" s="202">
        <v>0</v>
      </c>
      <c r="X15" s="203">
        <f t="shared" si="6"/>
        <v>1664</v>
      </c>
      <c r="Y15" s="107"/>
      <c r="Z15" s="226"/>
      <c r="AA15" s="107"/>
      <c r="AB15" s="226"/>
      <c r="AC15" s="107"/>
      <c r="AD15" s="226"/>
      <c r="AE15" s="107"/>
      <c r="AF15" s="226"/>
    </row>
    <row r="16" spans="1:32" ht="18" x14ac:dyDescent="0.35">
      <c r="A16" s="196" t="s">
        <v>2485</v>
      </c>
      <c r="B16" s="195">
        <v>13</v>
      </c>
      <c r="C16" s="209"/>
      <c r="D16" s="197">
        <f t="shared" ref="D16:D34" si="8">SUM(L16:P16)+R16+T16+V16+Y16+AA16+AC16+AE16</f>
        <v>1032</v>
      </c>
      <c r="E16" s="197">
        <f>COUNT(L16,M16,N16,O16,P16,#REF!,R16,T16,V16,Y16,AA16, AC16, AE16)</f>
        <v>5</v>
      </c>
      <c r="F16" s="198">
        <f t="shared" ref="F16:F34" si="9">D16/E16</f>
        <v>206.4</v>
      </c>
      <c r="G16" s="199">
        <f t="shared" ref="G16:G17" si="10">((SUM(S16+U16+W16))/30)+(COUNTIFS(Z16,"W")+(COUNTIFS(AB16,"W")+(COUNTIFS(AD16,"W")+(COUNTIFS(AF16,"W")))))</f>
        <v>0</v>
      </c>
      <c r="H16" s="199">
        <f t="shared" ref="H16:H17" si="11">(3-(SUM(S16+U16+W16)/30))+(COUNTIFS(Z16,"L"))+(COUNTIFS(AB16,"L"))+(COUNTIFS(AD16,"L"))+(COUNTIFS(AF16,"L"))</f>
        <v>3</v>
      </c>
      <c r="I16" s="200">
        <f t="shared" ref="I16:I34" si="12">MAX(L16,M16,N16,O16,P16,R16,T16,V16,Y16,AA16,AC16,AE16)</f>
        <v>267</v>
      </c>
      <c r="J16" s="108">
        <f t="shared" ref="J16:J34" si="13">MAX((SUM(L16:N16)), (SUM(R16,T16,V16)), (SUM(Y16,AA16,AC16)), (SUM(AC16,AF16,AH16)))</f>
        <v>686</v>
      </c>
      <c r="K16" s="201"/>
      <c r="L16" s="202">
        <v>267</v>
      </c>
      <c r="M16" s="202">
        <v>221</v>
      </c>
      <c r="N16" s="202">
        <v>198</v>
      </c>
      <c r="O16" s="202">
        <v>191</v>
      </c>
      <c r="P16" s="202">
        <v>155</v>
      </c>
      <c r="Q16" s="203">
        <f t="shared" ref="Q16:Q34" si="14">SUM(L16:P16)</f>
        <v>1032</v>
      </c>
      <c r="R16" s="210"/>
      <c r="S16" s="210"/>
      <c r="T16" s="210"/>
      <c r="U16" s="210"/>
      <c r="V16" s="210"/>
      <c r="W16" s="210"/>
      <c r="X16" s="211"/>
      <c r="Y16" s="107"/>
      <c r="Z16" s="226"/>
      <c r="AA16" s="107"/>
      <c r="AB16" s="226"/>
      <c r="AC16" s="107"/>
      <c r="AD16" s="226"/>
      <c r="AE16" s="107"/>
      <c r="AF16" s="226"/>
    </row>
    <row r="17" spans="1:32" ht="18" x14ac:dyDescent="0.35">
      <c r="A17" s="196" t="s">
        <v>2486</v>
      </c>
      <c r="B17" s="195">
        <v>14</v>
      </c>
      <c r="C17" s="347"/>
      <c r="D17" s="197">
        <f t="shared" si="8"/>
        <v>1030</v>
      </c>
      <c r="E17" s="197">
        <f>COUNT(L17,M17,N17,O17,P17,#REF!,R17,T17,V17,Y17,AA17, AC17, AE17)</f>
        <v>5</v>
      </c>
      <c r="F17" s="198">
        <f t="shared" si="9"/>
        <v>206</v>
      </c>
      <c r="G17" s="199">
        <f t="shared" si="10"/>
        <v>0</v>
      </c>
      <c r="H17" s="199">
        <f t="shared" si="11"/>
        <v>3</v>
      </c>
      <c r="I17" s="200">
        <f t="shared" si="12"/>
        <v>231</v>
      </c>
      <c r="J17" s="108">
        <f t="shared" si="13"/>
        <v>676</v>
      </c>
      <c r="K17" s="201"/>
      <c r="L17" s="206">
        <v>231</v>
      </c>
      <c r="M17" s="206">
        <v>219</v>
      </c>
      <c r="N17" s="202">
        <v>226</v>
      </c>
      <c r="O17" s="206">
        <v>175</v>
      </c>
      <c r="P17" s="206">
        <v>179</v>
      </c>
      <c r="Q17" s="233">
        <f t="shared" si="14"/>
        <v>1030</v>
      </c>
      <c r="R17" s="210"/>
      <c r="S17" s="210"/>
      <c r="T17" s="210"/>
      <c r="U17" s="210"/>
      <c r="V17" s="210"/>
      <c r="W17" s="210"/>
      <c r="X17" s="211"/>
      <c r="Y17" s="107"/>
      <c r="Z17" s="226"/>
      <c r="AA17" s="107"/>
      <c r="AB17" s="226"/>
      <c r="AC17" s="107"/>
      <c r="AD17" s="226"/>
      <c r="AE17" s="107"/>
      <c r="AF17" s="226"/>
    </row>
    <row r="18" spans="1:32" ht="18" x14ac:dyDescent="0.35">
      <c r="A18" s="196" t="s">
        <v>290</v>
      </c>
      <c r="B18" s="195">
        <v>15</v>
      </c>
      <c r="C18" s="506"/>
      <c r="D18" s="197">
        <f t="shared" si="8"/>
        <v>1029</v>
      </c>
      <c r="E18" s="197">
        <f>COUNT(L18,M18,N18,O18,P18,#REF!,R18,T18,V18,Y18,AA18, AC18, AE18)</f>
        <v>5</v>
      </c>
      <c r="F18" s="198">
        <f t="shared" si="9"/>
        <v>205.8</v>
      </c>
      <c r="G18" s="225"/>
      <c r="H18" s="225"/>
      <c r="I18" s="200">
        <f t="shared" si="12"/>
        <v>265</v>
      </c>
      <c r="J18" s="108">
        <f t="shared" si="13"/>
        <v>552</v>
      </c>
      <c r="K18" s="201"/>
      <c r="L18" s="202">
        <v>171</v>
      </c>
      <c r="M18" s="202">
        <v>167</v>
      </c>
      <c r="N18" s="202">
        <v>214</v>
      </c>
      <c r="O18" s="202">
        <v>212</v>
      </c>
      <c r="P18" s="202">
        <v>265</v>
      </c>
      <c r="Q18" s="203">
        <f t="shared" si="14"/>
        <v>1029</v>
      </c>
      <c r="R18" s="210"/>
      <c r="S18" s="210"/>
      <c r="T18" s="210"/>
      <c r="U18" s="210"/>
      <c r="V18" s="210"/>
      <c r="W18" s="210"/>
      <c r="X18" s="211"/>
      <c r="Y18" s="107"/>
      <c r="Z18" s="226"/>
      <c r="AA18" s="107"/>
      <c r="AB18" s="226"/>
      <c r="AC18" s="107"/>
      <c r="AD18" s="226"/>
      <c r="AE18" s="107"/>
      <c r="AF18" s="226"/>
    </row>
    <row r="19" spans="1:32" ht="18" x14ac:dyDescent="0.35">
      <c r="A19" s="196" t="s">
        <v>2487</v>
      </c>
      <c r="B19" s="195">
        <v>16</v>
      </c>
      <c r="C19" s="346"/>
      <c r="D19" s="197">
        <f t="shared" si="8"/>
        <v>999</v>
      </c>
      <c r="E19" s="197">
        <f>COUNT(L19,M19,N19,O19,P19,#REF!,R19,T19,V19,Y19,AA19, AC19, AE19)</f>
        <v>5</v>
      </c>
      <c r="F19" s="198">
        <f t="shared" si="9"/>
        <v>199.8</v>
      </c>
      <c r="G19" s="224"/>
      <c r="H19" s="224"/>
      <c r="I19" s="200">
        <f t="shared" si="12"/>
        <v>247</v>
      </c>
      <c r="J19" s="108">
        <f t="shared" si="13"/>
        <v>615</v>
      </c>
      <c r="K19" s="201"/>
      <c r="L19" s="206">
        <v>247</v>
      </c>
      <c r="M19" s="206">
        <v>167</v>
      </c>
      <c r="N19" s="206">
        <v>201</v>
      </c>
      <c r="O19" s="206">
        <v>183</v>
      </c>
      <c r="P19" s="206">
        <v>201</v>
      </c>
      <c r="Q19" s="203">
        <f t="shared" si="14"/>
        <v>999</v>
      </c>
      <c r="R19" s="212"/>
      <c r="S19" s="212"/>
      <c r="T19" s="212"/>
      <c r="U19" s="212"/>
      <c r="V19" s="212"/>
      <c r="W19" s="212"/>
      <c r="X19" s="211"/>
      <c r="Y19" s="107"/>
      <c r="Z19" s="226"/>
      <c r="AA19" s="107"/>
      <c r="AB19" s="226"/>
      <c r="AC19" s="107"/>
      <c r="AD19" s="226"/>
      <c r="AE19" s="107"/>
      <c r="AF19" s="226"/>
    </row>
    <row r="20" spans="1:32" ht="18" x14ac:dyDescent="0.35">
      <c r="A20" s="196" t="s">
        <v>2488</v>
      </c>
      <c r="B20" s="195">
        <v>17</v>
      </c>
      <c r="C20" s="346"/>
      <c r="D20" s="197">
        <f t="shared" si="8"/>
        <v>984</v>
      </c>
      <c r="E20" s="197">
        <f>COUNT(L20,M20,N20,O20,P20,#REF!,R20,T20,V20,Y20,AA20, AC20, AE20)</f>
        <v>5</v>
      </c>
      <c r="F20" s="198">
        <f t="shared" si="9"/>
        <v>196.8</v>
      </c>
      <c r="G20" s="225"/>
      <c r="H20" s="225"/>
      <c r="I20" s="200">
        <f t="shared" si="12"/>
        <v>216</v>
      </c>
      <c r="J20" s="108">
        <f t="shared" si="13"/>
        <v>553</v>
      </c>
      <c r="K20" s="201"/>
      <c r="L20" s="202">
        <v>212</v>
      </c>
      <c r="M20" s="202">
        <v>153</v>
      </c>
      <c r="N20" s="202">
        <v>188</v>
      </c>
      <c r="O20" s="202">
        <v>215</v>
      </c>
      <c r="P20" s="202">
        <v>216</v>
      </c>
      <c r="Q20" s="203">
        <f t="shared" si="14"/>
        <v>984</v>
      </c>
      <c r="R20" s="212"/>
      <c r="S20" s="212"/>
      <c r="T20" s="212"/>
      <c r="U20" s="212"/>
      <c r="V20" s="212"/>
      <c r="W20" s="212"/>
      <c r="X20" s="211"/>
      <c r="Y20" s="107"/>
      <c r="Z20" s="226"/>
      <c r="AA20" s="107"/>
      <c r="AB20" s="226"/>
      <c r="AC20" s="107"/>
      <c r="AD20" s="226"/>
      <c r="AE20" s="107"/>
      <c r="AF20" s="226"/>
    </row>
    <row r="21" spans="1:32" ht="18" x14ac:dyDescent="0.35">
      <c r="A21" s="196" t="s">
        <v>2489</v>
      </c>
      <c r="B21" s="195">
        <v>18</v>
      </c>
      <c r="C21" s="506"/>
      <c r="D21" s="197">
        <f t="shared" si="8"/>
        <v>961</v>
      </c>
      <c r="E21" s="197">
        <f>COUNT(L21,M21,N21,O21,P21,#REF!,R21,T21,V21,Y21,AA21, AC21, AE21)</f>
        <v>5</v>
      </c>
      <c r="F21" s="198">
        <f t="shared" si="9"/>
        <v>192.2</v>
      </c>
      <c r="G21" s="225"/>
      <c r="H21" s="225"/>
      <c r="I21" s="200">
        <f t="shared" si="12"/>
        <v>258</v>
      </c>
      <c r="J21" s="108">
        <f t="shared" si="13"/>
        <v>531</v>
      </c>
      <c r="K21" s="201"/>
      <c r="L21" s="206">
        <v>202</v>
      </c>
      <c r="M21" s="206">
        <v>163</v>
      </c>
      <c r="N21" s="206">
        <v>166</v>
      </c>
      <c r="O21" s="206">
        <v>258</v>
      </c>
      <c r="P21" s="206">
        <v>172</v>
      </c>
      <c r="Q21" s="203">
        <f t="shared" si="14"/>
        <v>961</v>
      </c>
      <c r="R21" s="212"/>
      <c r="S21" s="212"/>
      <c r="T21" s="212"/>
      <c r="U21" s="212"/>
      <c r="V21" s="212"/>
      <c r="W21" s="212"/>
      <c r="X21" s="211"/>
      <c r="Y21" s="107"/>
      <c r="Z21" s="226"/>
      <c r="AA21" s="107"/>
      <c r="AB21" s="226"/>
      <c r="AC21" s="107"/>
      <c r="AD21" s="226"/>
      <c r="AE21" s="107"/>
      <c r="AF21" s="226"/>
    </row>
    <row r="22" spans="1:32" ht="18" x14ac:dyDescent="0.35">
      <c r="A22" s="196" t="s">
        <v>2490</v>
      </c>
      <c r="B22" s="195">
        <v>19</v>
      </c>
      <c r="C22" s="209"/>
      <c r="D22" s="197">
        <f t="shared" si="8"/>
        <v>958</v>
      </c>
      <c r="E22" s="197">
        <f>COUNT(L22,M22,N22,O22,P22,#REF!,R22,T22,V22,Y22,AA22, AC22, AE22)</f>
        <v>5</v>
      </c>
      <c r="F22" s="198">
        <f t="shared" si="9"/>
        <v>191.6</v>
      </c>
      <c r="G22" s="225"/>
      <c r="H22" s="225"/>
      <c r="I22" s="200">
        <f t="shared" si="12"/>
        <v>216</v>
      </c>
      <c r="J22" s="108">
        <f t="shared" si="13"/>
        <v>557</v>
      </c>
      <c r="K22" s="201"/>
      <c r="L22" s="206">
        <v>169</v>
      </c>
      <c r="M22" s="206">
        <v>185</v>
      </c>
      <c r="N22" s="206">
        <v>203</v>
      </c>
      <c r="O22" s="206">
        <v>185</v>
      </c>
      <c r="P22" s="206">
        <v>216</v>
      </c>
      <c r="Q22" s="203">
        <f t="shared" si="14"/>
        <v>958</v>
      </c>
      <c r="R22" s="212"/>
      <c r="S22" s="212"/>
      <c r="T22" s="212"/>
      <c r="U22" s="212"/>
      <c r="V22" s="212"/>
      <c r="W22" s="212"/>
      <c r="X22" s="211"/>
      <c r="Y22" s="107"/>
      <c r="Z22" s="226"/>
      <c r="AA22" s="107"/>
      <c r="AB22" s="226"/>
      <c r="AC22" s="107"/>
      <c r="AD22" s="226"/>
      <c r="AE22" s="107"/>
      <c r="AF22" s="226"/>
    </row>
    <row r="23" spans="1:32" ht="18" x14ac:dyDescent="0.35">
      <c r="A23" s="196" t="s">
        <v>2491</v>
      </c>
      <c r="B23" s="195">
        <v>20</v>
      </c>
      <c r="C23" s="346"/>
      <c r="D23" s="197">
        <f t="shared" si="8"/>
        <v>957</v>
      </c>
      <c r="E23" s="197">
        <f>COUNT(L23,M23,N23,O23,P23,#REF!,R23,T23,V23,Y23,AA23, AC23, AE23)</f>
        <v>5</v>
      </c>
      <c r="F23" s="198">
        <f t="shared" si="9"/>
        <v>191.4</v>
      </c>
      <c r="G23" s="224"/>
      <c r="H23" s="224"/>
      <c r="I23" s="200">
        <f t="shared" si="12"/>
        <v>237</v>
      </c>
      <c r="J23" s="108">
        <f t="shared" si="13"/>
        <v>625</v>
      </c>
      <c r="K23" s="201"/>
      <c r="L23" s="206">
        <v>183</v>
      </c>
      <c r="M23" s="206">
        <v>205</v>
      </c>
      <c r="N23" s="202">
        <v>237</v>
      </c>
      <c r="O23" s="206">
        <v>166</v>
      </c>
      <c r="P23" s="206">
        <v>166</v>
      </c>
      <c r="Q23" s="203">
        <f t="shared" si="14"/>
        <v>957</v>
      </c>
      <c r="R23" s="212"/>
      <c r="S23" s="212"/>
      <c r="T23" s="212"/>
      <c r="U23" s="212"/>
      <c r="V23" s="212"/>
      <c r="W23" s="212"/>
      <c r="X23" s="211"/>
      <c r="Y23" s="107"/>
      <c r="Z23" s="226"/>
      <c r="AA23" s="107"/>
      <c r="AB23" s="226"/>
      <c r="AC23" s="107"/>
      <c r="AD23" s="226"/>
      <c r="AE23" s="107"/>
      <c r="AF23" s="226"/>
    </row>
    <row r="24" spans="1:32" ht="18" x14ac:dyDescent="0.35">
      <c r="A24" s="196" t="s">
        <v>1230</v>
      </c>
      <c r="B24" s="195">
        <v>21</v>
      </c>
      <c r="C24" s="346"/>
      <c r="D24" s="197">
        <f t="shared" si="8"/>
        <v>955</v>
      </c>
      <c r="E24" s="197">
        <f>COUNT(L24,M24,N24,O24,P24,#REF!,R24,T24,V24,Y24,AA24, AC24, AE24)</f>
        <v>5</v>
      </c>
      <c r="F24" s="198">
        <f t="shared" si="9"/>
        <v>191</v>
      </c>
      <c r="G24" s="224"/>
      <c r="H24" s="224"/>
      <c r="I24" s="200">
        <f t="shared" si="12"/>
        <v>210</v>
      </c>
      <c r="J24" s="108">
        <f t="shared" si="13"/>
        <v>614</v>
      </c>
      <c r="K24" s="201"/>
      <c r="L24" s="206">
        <v>204</v>
      </c>
      <c r="M24" s="206">
        <v>210</v>
      </c>
      <c r="N24" s="202">
        <v>200</v>
      </c>
      <c r="O24" s="206">
        <v>185</v>
      </c>
      <c r="P24" s="206">
        <v>156</v>
      </c>
      <c r="Q24" s="203">
        <f t="shared" si="14"/>
        <v>955</v>
      </c>
      <c r="R24" s="210"/>
      <c r="S24" s="210"/>
      <c r="T24" s="210"/>
      <c r="U24" s="210"/>
      <c r="V24" s="210"/>
      <c r="W24" s="210"/>
      <c r="X24" s="211"/>
      <c r="Y24" s="107"/>
      <c r="Z24" s="226"/>
      <c r="AA24" s="107"/>
      <c r="AB24" s="226"/>
      <c r="AC24" s="107"/>
      <c r="AD24" s="226"/>
      <c r="AE24" s="107"/>
      <c r="AF24" s="226"/>
    </row>
    <row r="25" spans="1:32" ht="18" x14ac:dyDescent="0.35">
      <c r="A25" s="196" t="s">
        <v>2492</v>
      </c>
      <c r="B25" s="195">
        <v>22</v>
      </c>
      <c r="C25" s="346"/>
      <c r="D25" s="197">
        <f t="shared" si="8"/>
        <v>954</v>
      </c>
      <c r="E25" s="197">
        <f>COUNT(L25,M25,N25,O25,P25,#REF!,R25,T25,V25,Y25,AA25, AC25, AE25)</f>
        <v>5</v>
      </c>
      <c r="F25" s="198">
        <f t="shared" si="9"/>
        <v>190.8</v>
      </c>
      <c r="G25" s="224"/>
      <c r="H25" s="224"/>
      <c r="I25" s="200">
        <f t="shared" si="12"/>
        <v>232</v>
      </c>
      <c r="J25" s="108">
        <f t="shared" si="13"/>
        <v>526</v>
      </c>
      <c r="K25" s="201"/>
      <c r="L25" s="206">
        <v>128</v>
      </c>
      <c r="M25" s="206">
        <v>166</v>
      </c>
      <c r="N25" s="202">
        <v>232</v>
      </c>
      <c r="O25" s="206">
        <v>206</v>
      </c>
      <c r="P25" s="206">
        <v>222</v>
      </c>
      <c r="Q25" s="203">
        <f t="shared" si="14"/>
        <v>954</v>
      </c>
      <c r="R25" s="210"/>
      <c r="S25" s="210"/>
      <c r="T25" s="210"/>
      <c r="U25" s="210"/>
      <c r="V25" s="210"/>
      <c r="W25" s="210"/>
      <c r="X25" s="211"/>
      <c r="Y25" s="107"/>
      <c r="Z25" s="226"/>
      <c r="AA25" s="107"/>
      <c r="AB25" s="226"/>
      <c r="AC25" s="107"/>
      <c r="AD25" s="226"/>
      <c r="AE25" s="107"/>
      <c r="AF25" s="226"/>
    </row>
    <row r="26" spans="1:32" ht="18" x14ac:dyDescent="0.35">
      <c r="A26" s="196" t="s">
        <v>2493</v>
      </c>
      <c r="B26" s="195">
        <v>23</v>
      </c>
      <c r="C26" s="347"/>
      <c r="D26" s="197">
        <f t="shared" si="8"/>
        <v>948</v>
      </c>
      <c r="E26" s="197">
        <f>COUNT(L26,M26,N26,O26,P26,#REF!,R26,T26,V26,Y26,AA26, AC26, AE26)</f>
        <v>5</v>
      </c>
      <c r="F26" s="198">
        <f t="shared" si="9"/>
        <v>189.6</v>
      </c>
      <c r="G26" s="225"/>
      <c r="H26" s="225"/>
      <c r="I26" s="200">
        <f t="shared" si="12"/>
        <v>231</v>
      </c>
      <c r="J26" s="108">
        <f t="shared" si="13"/>
        <v>630</v>
      </c>
      <c r="K26" s="201"/>
      <c r="L26" s="206">
        <v>201</v>
      </c>
      <c r="M26" s="206">
        <v>198</v>
      </c>
      <c r="N26" s="206">
        <v>231</v>
      </c>
      <c r="O26" s="206">
        <v>160</v>
      </c>
      <c r="P26" s="206">
        <v>158</v>
      </c>
      <c r="Q26" s="203">
        <f t="shared" si="14"/>
        <v>948</v>
      </c>
      <c r="R26" s="210"/>
      <c r="S26" s="210"/>
      <c r="T26" s="210"/>
      <c r="U26" s="210"/>
      <c r="V26" s="210"/>
      <c r="W26" s="210"/>
      <c r="X26" s="211"/>
      <c r="Y26" s="107"/>
      <c r="Z26" s="226"/>
      <c r="AA26" s="107"/>
      <c r="AB26" s="226"/>
      <c r="AC26" s="107"/>
      <c r="AD26" s="226"/>
      <c r="AE26" s="107"/>
      <c r="AF26" s="226"/>
    </row>
    <row r="27" spans="1:32" ht="18" x14ac:dyDescent="0.35">
      <c r="A27" s="196" t="s">
        <v>2494</v>
      </c>
      <c r="B27" s="195">
        <v>24</v>
      </c>
      <c r="C27" s="346"/>
      <c r="D27" s="197">
        <f t="shared" si="8"/>
        <v>936</v>
      </c>
      <c r="E27" s="197">
        <f>COUNT(L27,M27,N27,O27,P27,#REF!,R27,T27,V27,Y27,AA27, AC27, AE27)</f>
        <v>5</v>
      </c>
      <c r="F27" s="198">
        <f t="shared" si="9"/>
        <v>187.2</v>
      </c>
      <c r="G27" s="225"/>
      <c r="H27" s="225"/>
      <c r="I27" s="200">
        <f t="shared" si="12"/>
        <v>232</v>
      </c>
      <c r="J27" s="108">
        <f t="shared" si="13"/>
        <v>581</v>
      </c>
      <c r="K27" s="201"/>
      <c r="L27" s="206">
        <v>203</v>
      </c>
      <c r="M27" s="206">
        <v>221</v>
      </c>
      <c r="N27" s="206">
        <v>157</v>
      </c>
      <c r="O27" s="206">
        <v>232</v>
      </c>
      <c r="P27" s="206">
        <v>123</v>
      </c>
      <c r="Q27" s="203">
        <f t="shared" si="14"/>
        <v>936</v>
      </c>
      <c r="R27" s="210"/>
      <c r="S27" s="210"/>
      <c r="T27" s="210"/>
      <c r="U27" s="210"/>
      <c r="V27" s="210"/>
      <c r="W27" s="210"/>
      <c r="X27" s="211"/>
      <c r="Y27" s="107"/>
      <c r="Z27" s="226"/>
      <c r="AA27" s="107"/>
      <c r="AB27" s="226"/>
      <c r="AC27" s="107"/>
      <c r="AD27" s="226"/>
      <c r="AE27" s="107"/>
      <c r="AF27" s="226"/>
    </row>
    <row r="28" spans="1:32" ht="18" x14ac:dyDescent="0.35">
      <c r="A28" s="196" t="s">
        <v>330</v>
      </c>
      <c r="B28" s="195">
        <v>25</v>
      </c>
      <c r="C28" s="346"/>
      <c r="D28" s="197">
        <f t="shared" si="8"/>
        <v>929</v>
      </c>
      <c r="E28" s="197">
        <f>COUNT(L28,M28,N28,O28,P28,#REF!,R28,T28,V28,Y28,AA28, AC28, AE28)</f>
        <v>5</v>
      </c>
      <c r="F28" s="198">
        <f t="shared" si="9"/>
        <v>185.8</v>
      </c>
      <c r="G28" s="225"/>
      <c r="H28" s="225"/>
      <c r="I28" s="200">
        <f t="shared" si="12"/>
        <v>225</v>
      </c>
      <c r="J28" s="108">
        <f t="shared" si="13"/>
        <v>509</v>
      </c>
      <c r="K28" s="201"/>
      <c r="L28" s="206">
        <v>142</v>
      </c>
      <c r="M28" s="206">
        <v>172</v>
      </c>
      <c r="N28" s="206">
        <v>195</v>
      </c>
      <c r="O28" s="206">
        <v>225</v>
      </c>
      <c r="P28" s="206">
        <v>195</v>
      </c>
      <c r="Q28" s="203">
        <f t="shared" si="14"/>
        <v>929</v>
      </c>
      <c r="R28" s="210"/>
      <c r="S28" s="210"/>
      <c r="T28" s="210"/>
      <c r="U28" s="210"/>
      <c r="V28" s="210"/>
      <c r="W28" s="210"/>
      <c r="X28" s="211"/>
      <c r="Y28" s="107"/>
      <c r="Z28" s="226"/>
      <c r="AA28" s="107"/>
      <c r="AB28" s="226"/>
      <c r="AC28" s="107"/>
      <c r="AD28" s="226"/>
      <c r="AE28" s="107"/>
      <c r="AF28" s="226"/>
    </row>
    <row r="29" spans="1:32" ht="18" x14ac:dyDescent="0.35">
      <c r="A29" s="196" t="s">
        <v>260</v>
      </c>
      <c r="B29" s="195">
        <v>26</v>
      </c>
      <c r="C29" s="212"/>
      <c r="D29" s="197">
        <f t="shared" si="8"/>
        <v>919</v>
      </c>
      <c r="E29" s="197">
        <f>COUNT(L29,M29,N29,O29,P29,#REF!,R29,T29,V29,Y29,AA29, AC29, AE29)</f>
        <v>5</v>
      </c>
      <c r="F29" s="198">
        <f t="shared" si="9"/>
        <v>183.8</v>
      </c>
      <c r="G29" s="225"/>
      <c r="H29" s="225"/>
      <c r="I29" s="200">
        <f t="shared" si="12"/>
        <v>245</v>
      </c>
      <c r="J29" s="108">
        <f t="shared" si="13"/>
        <v>501</v>
      </c>
      <c r="K29" s="201"/>
      <c r="L29" s="202">
        <v>175</v>
      </c>
      <c r="M29" s="202">
        <v>168</v>
      </c>
      <c r="N29" s="202">
        <v>158</v>
      </c>
      <c r="O29" s="202">
        <v>173</v>
      </c>
      <c r="P29" s="202">
        <v>245</v>
      </c>
      <c r="Q29" s="203">
        <f t="shared" si="14"/>
        <v>919</v>
      </c>
      <c r="R29" s="210"/>
      <c r="S29" s="210"/>
      <c r="T29" s="210"/>
      <c r="U29" s="210"/>
      <c r="V29" s="210"/>
      <c r="W29" s="210"/>
      <c r="X29" s="211"/>
      <c r="Y29" s="107"/>
      <c r="Z29" s="226"/>
      <c r="AA29" s="107"/>
      <c r="AB29" s="226"/>
      <c r="AC29" s="107"/>
      <c r="AD29" s="226"/>
      <c r="AE29" s="107"/>
      <c r="AF29" s="226"/>
    </row>
    <row r="30" spans="1:32" ht="18" x14ac:dyDescent="0.35">
      <c r="A30" s="196" t="s">
        <v>1229</v>
      </c>
      <c r="B30" s="195">
        <v>27</v>
      </c>
      <c r="C30" s="209"/>
      <c r="D30" s="197">
        <f t="shared" si="8"/>
        <v>918</v>
      </c>
      <c r="E30" s="197">
        <f>COUNT(L30,M30,N30,O30,P30,#REF!,R30,T30,V30,Y30,AA30, AC30, AE30)</f>
        <v>5</v>
      </c>
      <c r="F30" s="198">
        <f t="shared" si="9"/>
        <v>183.6</v>
      </c>
      <c r="G30" s="225"/>
      <c r="H30" s="225"/>
      <c r="I30" s="200">
        <f t="shared" si="12"/>
        <v>211</v>
      </c>
      <c r="J30" s="108">
        <f t="shared" si="13"/>
        <v>525</v>
      </c>
      <c r="K30" s="201"/>
      <c r="L30" s="202">
        <v>135</v>
      </c>
      <c r="M30" s="202">
        <v>211</v>
      </c>
      <c r="N30" s="202">
        <v>179</v>
      </c>
      <c r="O30" s="202">
        <v>183</v>
      </c>
      <c r="P30" s="202">
        <v>210</v>
      </c>
      <c r="Q30" s="203">
        <f t="shared" si="14"/>
        <v>918</v>
      </c>
      <c r="R30" s="210"/>
      <c r="S30" s="210"/>
      <c r="T30" s="210"/>
      <c r="U30" s="210"/>
      <c r="V30" s="210"/>
      <c r="W30" s="210"/>
      <c r="X30" s="211"/>
      <c r="Y30" s="107"/>
      <c r="Z30" s="226"/>
      <c r="AA30" s="107"/>
      <c r="AB30" s="226"/>
      <c r="AC30" s="107"/>
      <c r="AD30" s="226"/>
      <c r="AE30" s="107"/>
      <c r="AF30" s="226"/>
    </row>
    <row r="31" spans="1:32" ht="18" x14ac:dyDescent="0.35">
      <c r="A31" s="196" t="s">
        <v>2495</v>
      </c>
      <c r="B31" s="195">
        <v>28</v>
      </c>
      <c r="C31" s="506"/>
      <c r="D31" s="197">
        <f t="shared" si="8"/>
        <v>911</v>
      </c>
      <c r="E31" s="197">
        <f>COUNT(L31,M31,N31,O31,P31,#REF!,R31,T31,V31,Y31,AA31, AC31, AE31)</f>
        <v>5</v>
      </c>
      <c r="F31" s="198">
        <f t="shared" si="9"/>
        <v>182.2</v>
      </c>
      <c r="G31" s="225"/>
      <c r="H31" s="225"/>
      <c r="I31" s="200">
        <f t="shared" si="12"/>
        <v>195</v>
      </c>
      <c r="J31" s="108">
        <f t="shared" si="13"/>
        <v>530</v>
      </c>
      <c r="K31" s="201"/>
      <c r="L31" s="202">
        <v>180</v>
      </c>
      <c r="M31" s="202">
        <v>164</v>
      </c>
      <c r="N31" s="202">
        <v>186</v>
      </c>
      <c r="O31" s="202">
        <v>195</v>
      </c>
      <c r="P31" s="202">
        <v>186</v>
      </c>
      <c r="Q31" s="203">
        <f t="shared" si="14"/>
        <v>911</v>
      </c>
      <c r="R31" s="210"/>
      <c r="S31" s="210"/>
      <c r="T31" s="210"/>
      <c r="U31" s="210"/>
      <c r="V31" s="210"/>
      <c r="W31" s="210"/>
      <c r="X31" s="211"/>
      <c r="Y31" s="107"/>
      <c r="Z31" s="226"/>
      <c r="AA31" s="107"/>
      <c r="AB31" s="226"/>
      <c r="AC31" s="107"/>
      <c r="AD31" s="226"/>
      <c r="AE31" s="107"/>
      <c r="AF31" s="226"/>
    </row>
    <row r="32" spans="1:32" ht="18" x14ac:dyDescent="0.35">
      <c r="A32" s="196" t="s">
        <v>2496</v>
      </c>
      <c r="B32" s="195">
        <v>29</v>
      </c>
      <c r="C32" s="209"/>
      <c r="D32" s="197">
        <f t="shared" si="8"/>
        <v>892</v>
      </c>
      <c r="E32" s="197">
        <f>COUNT(L32,M32,N32,O32,P32,#REF!,R32,T32,V32,Y32,AA32, AC32, AE32)</f>
        <v>5</v>
      </c>
      <c r="F32" s="198">
        <f t="shared" si="9"/>
        <v>178.4</v>
      </c>
      <c r="G32" s="225"/>
      <c r="H32" s="225"/>
      <c r="I32" s="200">
        <f t="shared" si="12"/>
        <v>196</v>
      </c>
      <c r="J32" s="108">
        <f t="shared" si="13"/>
        <v>562</v>
      </c>
      <c r="K32" s="201"/>
      <c r="L32" s="202">
        <v>194</v>
      </c>
      <c r="M32" s="202">
        <v>196</v>
      </c>
      <c r="N32" s="202">
        <v>172</v>
      </c>
      <c r="O32" s="202">
        <v>160</v>
      </c>
      <c r="P32" s="202">
        <v>170</v>
      </c>
      <c r="Q32" s="203">
        <f t="shared" si="14"/>
        <v>892</v>
      </c>
      <c r="R32" s="107"/>
      <c r="S32" s="107"/>
      <c r="T32" s="107"/>
      <c r="U32" s="107"/>
      <c r="V32" s="107"/>
      <c r="W32" s="107"/>
      <c r="X32" s="212"/>
      <c r="Y32" s="107"/>
      <c r="Z32" s="226"/>
      <c r="AA32" s="107"/>
      <c r="AB32" s="226"/>
      <c r="AC32" s="107"/>
      <c r="AD32" s="226"/>
      <c r="AE32" s="107"/>
      <c r="AF32" s="226"/>
    </row>
    <row r="33" spans="1:32" ht="18" x14ac:dyDescent="0.35">
      <c r="A33" s="196" t="s">
        <v>2497</v>
      </c>
      <c r="B33" s="195">
        <v>30</v>
      </c>
      <c r="C33" s="346"/>
      <c r="D33" s="197">
        <f t="shared" si="8"/>
        <v>874</v>
      </c>
      <c r="E33" s="197">
        <f>COUNT(L33,M33,N33,O33,P33,#REF!,R33,T33,V33,Y33,AA33, AC33, AE33)</f>
        <v>5</v>
      </c>
      <c r="F33" s="198">
        <f t="shared" si="9"/>
        <v>174.8</v>
      </c>
      <c r="G33" s="224"/>
      <c r="H33" s="224"/>
      <c r="I33" s="200">
        <f t="shared" si="12"/>
        <v>193</v>
      </c>
      <c r="J33" s="108">
        <f t="shared" si="13"/>
        <v>552</v>
      </c>
      <c r="K33" s="201"/>
      <c r="L33" s="206">
        <v>187</v>
      </c>
      <c r="M33" s="206">
        <v>172</v>
      </c>
      <c r="N33" s="202">
        <v>193</v>
      </c>
      <c r="O33" s="206">
        <v>173</v>
      </c>
      <c r="P33" s="206">
        <v>149</v>
      </c>
      <c r="Q33" s="203">
        <f t="shared" si="14"/>
        <v>874</v>
      </c>
      <c r="R33" s="214"/>
      <c r="S33" s="214"/>
      <c r="T33" s="214"/>
      <c r="U33" s="214"/>
      <c r="V33" s="214"/>
      <c r="W33" s="214"/>
      <c r="X33" s="214"/>
      <c r="Y33" s="107"/>
      <c r="Z33" s="226"/>
      <c r="AA33" s="107"/>
      <c r="AB33" s="226"/>
      <c r="AC33" s="107"/>
      <c r="AD33" s="226"/>
      <c r="AE33" s="107"/>
      <c r="AF33" s="226"/>
    </row>
    <row r="34" spans="1:32" ht="18" x14ac:dyDescent="0.35">
      <c r="A34" s="196" t="s">
        <v>2498</v>
      </c>
      <c r="B34" s="195">
        <v>31</v>
      </c>
      <c r="C34" s="506"/>
      <c r="D34" s="197">
        <f t="shared" si="8"/>
        <v>818</v>
      </c>
      <c r="E34" s="197">
        <f>COUNT(L34,M34,N34,O34,P34,#REF!,R34,T34,V34,Y34,AA34, AC34, AE34)</f>
        <v>5</v>
      </c>
      <c r="F34" s="198">
        <f t="shared" si="9"/>
        <v>163.6</v>
      </c>
      <c r="G34" s="225"/>
      <c r="H34" s="225"/>
      <c r="I34" s="200">
        <f t="shared" si="12"/>
        <v>211</v>
      </c>
      <c r="J34" s="108">
        <f t="shared" si="13"/>
        <v>461</v>
      </c>
      <c r="K34" s="201"/>
      <c r="L34" s="202">
        <v>147</v>
      </c>
      <c r="M34" s="202">
        <v>158</v>
      </c>
      <c r="N34" s="202">
        <v>156</v>
      </c>
      <c r="O34" s="202">
        <v>146</v>
      </c>
      <c r="P34" s="202">
        <v>211</v>
      </c>
      <c r="Q34" s="203">
        <f t="shared" si="14"/>
        <v>818</v>
      </c>
      <c r="R34" s="214"/>
      <c r="S34" s="214"/>
      <c r="T34" s="214"/>
      <c r="U34" s="214"/>
      <c r="V34" s="214"/>
      <c r="W34" s="214"/>
      <c r="X34" s="214"/>
      <c r="Y34" s="107"/>
      <c r="Z34" s="226"/>
      <c r="AA34" s="107"/>
      <c r="AB34" s="226"/>
      <c r="AC34" s="107"/>
      <c r="AD34" s="226"/>
      <c r="AE34" s="107"/>
      <c r="AF34" s="226"/>
    </row>
    <row r="35" spans="1:32" ht="18" x14ac:dyDescent="0.35">
      <c r="A35" s="224"/>
      <c r="B35" s="359"/>
      <c r="C35" s="209"/>
      <c r="D35" s="197">
        <f>SUM(D4:D34)</f>
        <v>40998</v>
      </c>
      <c r="E35" s="197">
        <f>SUM(E4:E34)</f>
        <v>199</v>
      </c>
      <c r="F35" s="198">
        <f t="shared" ref="F35" si="15">D35/E35</f>
        <v>206.02010050251258</v>
      </c>
      <c r="G35" s="225"/>
      <c r="H35" s="225"/>
      <c r="I35" s="357"/>
      <c r="J35" s="219"/>
      <c r="K35" s="358"/>
      <c r="L35" s="360">
        <f>AVERAGE(L4:L34)</f>
        <v>201.93548387096774</v>
      </c>
      <c r="M35" s="360">
        <f>AVERAGE(M4:M34)</f>
        <v>198.45161290322579</v>
      </c>
      <c r="N35" s="360">
        <f>AVERAGE(N4:N34)</f>
        <v>200.16129032258064</v>
      </c>
      <c r="O35" s="360">
        <f>AVERAGE(O4:O34)</f>
        <v>201.70967741935485</v>
      </c>
      <c r="P35" s="360">
        <f>AVERAGE(P4:P34)</f>
        <v>203.93548387096774</v>
      </c>
      <c r="Q35" s="211"/>
      <c r="R35" s="360">
        <f>AVERAGE(R4:R34)</f>
        <v>222.08333333333334</v>
      </c>
      <c r="S35" s="222"/>
      <c r="T35" s="360">
        <f>AVERAGE(T4:T34)</f>
        <v>225.66666666666666</v>
      </c>
      <c r="U35" s="222"/>
      <c r="V35" s="360">
        <f>AVERAGE(V4:V34)</f>
        <v>212.41666666666666</v>
      </c>
      <c r="W35" s="222"/>
      <c r="X35" s="222"/>
      <c r="Y35" s="360">
        <f>AVERAGE(Y4:Y34)</f>
        <v>239</v>
      </c>
      <c r="Z35" s="356"/>
      <c r="AA35" s="360">
        <f>AVERAGE(AA4:AA34)</f>
        <v>211.5</v>
      </c>
      <c r="AB35" s="356"/>
      <c r="AC35" s="360">
        <f>AVERAGE(AC4:AC34)</f>
        <v>262.5</v>
      </c>
      <c r="AD35" s="356"/>
      <c r="AE35" s="360">
        <f>AVERAGE(AE4:AE34)</f>
        <v>229</v>
      </c>
      <c r="AF35" s="356"/>
    </row>
    <row r="36" spans="1:32" ht="15" customHeight="1" x14ac:dyDescent="0.3">
      <c r="A36" s="588" t="s">
        <v>2480</v>
      </c>
      <c r="B36" s="588"/>
      <c r="C36" s="588"/>
      <c r="D36" s="588"/>
      <c r="E36" s="588"/>
      <c r="F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</row>
    <row r="37" spans="1:32" ht="15" customHeight="1" x14ac:dyDescent="0.3">
      <c r="A37" s="589"/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</row>
    <row r="38" spans="1:32" ht="18" x14ac:dyDescent="0.35">
      <c r="A38" s="203" t="s">
        <v>0</v>
      </c>
      <c r="B38" s="203" t="s">
        <v>2</v>
      </c>
      <c r="C38" s="229">
        <f>SUM(C39:C43)</f>
        <v>480</v>
      </c>
      <c r="D38" s="195" t="s">
        <v>4</v>
      </c>
      <c r="E38" s="203" t="s">
        <v>5</v>
      </c>
      <c r="F38" s="203" t="s">
        <v>6</v>
      </c>
      <c r="G38" s="193" t="s">
        <v>23</v>
      </c>
      <c r="H38" s="193" t="s">
        <v>24</v>
      </c>
      <c r="I38" s="193" t="s">
        <v>25</v>
      </c>
      <c r="J38" s="193" t="s">
        <v>26</v>
      </c>
      <c r="K38" s="203" t="s">
        <v>9</v>
      </c>
      <c r="L38" s="203">
        <v>1</v>
      </c>
      <c r="M38" s="203">
        <v>2</v>
      </c>
      <c r="N38" s="203">
        <v>3</v>
      </c>
      <c r="O38" s="203">
        <v>4</v>
      </c>
      <c r="P38" s="203">
        <v>5</v>
      </c>
      <c r="Q38" s="203" t="s">
        <v>8</v>
      </c>
      <c r="R38" s="203">
        <v>6</v>
      </c>
      <c r="S38" s="203" t="s">
        <v>7</v>
      </c>
      <c r="T38" s="203">
        <v>7</v>
      </c>
      <c r="U38" s="203" t="s">
        <v>7</v>
      </c>
      <c r="V38" s="203">
        <v>8</v>
      </c>
      <c r="W38" s="203" t="s">
        <v>7</v>
      </c>
      <c r="X38" s="203" t="s">
        <v>8</v>
      </c>
      <c r="Y38" s="203">
        <v>9</v>
      </c>
      <c r="Z38" s="203"/>
      <c r="AA38" s="203">
        <v>10</v>
      </c>
      <c r="AB38" s="203"/>
      <c r="AC38" s="203">
        <v>11</v>
      </c>
      <c r="AD38" s="203"/>
      <c r="AE38" s="203">
        <v>12</v>
      </c>
      <c r="AF38" s="203"/>
    </row>
    <row r="39" spans="1:32" ht="18" x14ac:dyDescent="0.35">
      <c r="A39" s="196" t="s">
        <v>2510</v>
      </c>
      <c r="B39" s="203">
        <v>1</v>
      </c>
      <c r="C39" s="581">
        <v>200</v>
      </c>
      <c r="D39" s="195">
        <f t="shared" ref="D39:D50" si="16">SUM(L39:P39)+R39+T39+V39+Y39+AA39+AC39+AE39</f>
        <v>1741</v>
      </c>
      <c r="E39" s="203">
        <f>COUNT(L39,M39,N39,O39,P39,#REF!,R39,T39,V39,Y39,AA39,AC39,AE39)</f>
        <v>10</v>
      </c>
      <c r="F39" s="215">
        <f t="shared" ref="F39:F50" si="17">D39/E39</f>
        <v>174.1</v>
      </c>
      <c r="G39" s="199">
        <f t="shared" ref="G39:G50" si="18">((SUM(S39+U39+W39))/30)+(COUNTIFS(Z39,"W")+(COUNTIFS(AB39,"W")+(COUNTIFS(AD39,"W")+(COUNTIFS(AF39,"W")))))</f>
        <v>5</v>
      </c>
      <c r="H39" s="199">
        <f t="shared" ref="H39:H50" si="19">(3-(SUM(S39+U39+W39)/30))+(COUNTIFS(Z39,"L"))+(COUNTIFS(AB39,"L"))+(COUNTIFS(AD39,"L"))+(COUNTIFS(AF39,"L"))</f>
        <v>0</v>
      </c>
      <c r="I39" s="200">
        <f t="shared" ref="I39:I50" si="20">MAX(L39,M39,N39,O39,P39,R39,T39,V39,Y39,AA39,AC39,AE39)</f>
        <v>212</v>
      </c>
      <c r="J39" s="108">
        <f t="shared" ref="J39:J50" si="21">MAX((SUM(L39:N39)), (SUM(R39,T39,V39)), (SUM(Y39,AA39,AC39)), (SUM(AC39,AE39,AA39)))</f>
        <v>550</v>
      </c>
      <c r="K39" s="216">
        <v>36</v>
      </c>
      <c r="L39" s="350">
        <v>100</v>
      </c>
      <c r="M39" s="350">
        <v>190</v>
      </c>
      <c r="N39" s="350">
        <v>212</v>
      </c>
      <c r="O39" s="350">
        <v>176</v>
      </c>
      <c r="P39" s="350">
        <v>191</v>
      </c>
      <c r="Q39" s="203">
        <f t="shared" ref="Q39:Q50" si="22">SUM(L39:P39)+(K39*5)</f>
        <v>1049</v>
      </c>
      <c r="R39" s="350">
        <v>189</v>
      </c>
      <c r="S39" s="350">
        <v>30</v>
      </c>
      <c r="T39" s="350">
        <v>184</v>
      </c>
      <c r="U39" s="350">
        <v>30</v>
      </c>
      <c r="V39" s="350">
        <v>177</v>
      </c>
      <c r="W39" s="350">
        <v>30</v>
      </c>
      <c r="X39" s="203">
        <f t="shared" ref="X39:X50" si="23">SUM(Q39:W39)+(K39*3)</f>
        <v>1797</v>
      </c>
      <c r="Y39" s="352"/>
      <c r="Z39" s="217"/>
      <c r="AA39" s="352"/>
      <c r="AB39" s="217"/>
      <c r="AC39" s="349">
        <v>172</v>
      </c>
      <c r="AD39" s="217" t="s">
        <v>23</v>
      </c>
      <c r="AE39" s="349">
        <v>150</v>
      </c>
      <c r="AF39" s="217" t="s">
        <v>23</v>
      </c>
    </row>
    <row r="40" spans="1:32" ht="18" x14ac:dyDescent="0.35">
      <c r="A40" s="196" t="s">
        <v>2507</v>
      </c>
      <c r="B40" s="203">
        <v>2</v>
      </c>
      <c r="C40" s="581">
        <v>100</v>
      </c>
      <c r="D40" s="195">
        <f t="shared" si="16"/>
        <v>1689</v>
      </c>
      <c r="E40" s="203">
        <f>COUNT(L40,M40,N40,O40,P40,#REF!,R40,T40,V40,Y40,AA40,AC40,AE40)</f>
        <v>9</v>
      </c>
      <c r="F40" s="215">
        <f t="shared" si="17"/>
        <v>187.66666666666666</v>
      </c>
      <c r="G40" s="199">
        <f t="shared" si="18"/>
        <v>2.5</v>
      </c>
      <c r="H40" s="199">
        <f t="shared" si="19"/>
        <v>1.5</v>
      </c>
      <c r="I40" s="200">
        <f t="shared" si="20"/>
        <v>256</v>
      </c>
      <c r="J40" s="108">
        <f t="shared" si="21"/>
        <v>587</v>
      </c>
      <c r="K40" s="216">
        <v>27</v>
      </c>
      <c r="L40" s="350">
        <v>165</v>
      </c>
      <c r="M40" s="350">
        <v>161</v>
      </c>
      <c r="N40" s="350">
        <v>200</v>
      </c>
      <c r="O40" s="350">
        <v>190</v>
      </c>
      <c r="P40" s="350">
        <v>256</v>
      </c>
      <c r="Q40" s="203">
        <f t="shared" si="22"/>
        <v>1107</v>
      </c>
      <c r="R40" s="349">
        <v>212</v>
      </c>
      <c r="S40" s="349">
        <v>15</v>
      </c>
      <c r="T40" s="349">
        <v>175</v>
      </c>
      <c r="U40" s="349">
        <v>30</v>
      </c>
      <c r="V40" s="349">
        <v>200</v>
      </c>
      <c r="W40" s="349">
        <v>30</v>
      </c>
      <c r="X40" s="203">
        <f t="shared" si="23"/>
        <v>1850</v>
      </c>
      <c r="Y40" s="352"/>
      <c r="Z40" s="217"/>
      <c r="AA40" s="352"/>
      <c r="AB40" s="217"/>
      <c r="AC40" s="349"/>
      <c r="AD40" s="217"/>
      <c r="AE40" s="349">
        <v>130</v>
      </c>
      <c r="AF40" s="217" t="s">
        <v>24</v>
      </c>
    </row>
    <row r="41" spans="1:32" ht="18" x14ac:dyDescent="0.35">
      <c r="A41" s="196" t="s">
        <v>2512</v>
      </c>
      <c r="B41" s="203">
        <v>3</v>
      </c>
      <c r="C41" s="581">
        <v>80</v>
      </c>
      <c r="D41" s="195">
        <f t="shared" si="16"/>
        <v>1777</v>
      </c>
      <c r="E41" s="203">
        <f>COUNT(L41,M41,N41,O41,P41,#REF!,R41,T41,V41,Y41,AA41,AC41,AE41)</f>
        <v>11</v>
      </c>
      <c r="F41" s="215">
        <f t="shared" si="17"/>
        <v>161.54545454545453</v>
      </c>
      <c r="G41" s="199">
        <f t="shared" si="18"/>
        <v>3</v>
      </c>
      <c r="H41" s="199">
        <f t="shared" si="19"/>
        <v>3</v>
      </c>
      <c r="I41" s="200">
        <f t="shared" si="20"/>
        <v>203</v>
      </c>
      <c r="J41" s="108">
        <f t="shared" si="21"/>
        <v>517</v>
      </c>
      <c r="K41" s="216">
        <v>54</v>
      </c>
      <c r="L41" s="349">
        <v>129</v>
      </c>
      <c r="M41" s="349">
        <v>177</v>
      </c>
      <c r="N41" s="349">
        <v>139</v>
      </c>
      <c r="O41" s="349">
        <v>161</v>
      </c>
      <c r="P41" s="349">
        <v>170</v>
      </c>
      <c r="Q41" s="203">
        <f t="shared" si="22"/>
        <v>1046</v>
      </c>
      <c r="R41" s="349">
        <v>155</v>
      </c>
      <c r="S41" s="349">
        <v>0</v>
      </c>
      <c r="T41" s="349">
        <v>203</v>
      </c>
      <c r="U41" s="349">
        <v>30</v>
      </c>
      <c r="V41" s="349">
        <v>159</v>
      </c>
      <c r="W41" s="349">
        <v>0</v>
      </c>
      <c r="X41" s="203">
        <f t="shared" si="23"/>
        <v>1755</v>
      </c>
      <c r="Y41" s="349">
        <v>146</v>
      </c>
      <c r="Z41" s="217" t="s">
        <v>23</v>
      </c>
      <c r="AA41" s="349">
        <v>188</v>
      </c>
      <c r="AB41" s="108" t="s">
        <v>23</v>
      </c>
      <c r="AC41" s="349">
        <v>150</v>
      </c>
      <c r="AD41" s="217" t="s">
        <v>24</v>
      </c>
      <c r="AE41" s="353"/>
      <c r="AF41" s="226"/>
    </row>
    <row r="42" spans="1:32" ht="18" x14ac:dyDescent="0.35">
      <c r="A42" s="196" t="s">
        <v>1225</v>
      </c>
      <c r="B42" s="203">
        <v>4</v>
      </c>
      <c r="C42" s="583">
        <v>60</v>
      </c>
      <c r="D42" s="195">
        <f t="shared" si="16"/>
        <v>1731</v>
      </c>
      <c r="E42" s="203">
        <f>COUNT(L42,M42,N42,O42,P42,#REF!,R42,T42,V42,Y42,AA42,AC42,AE42)</f>
        <v>9</v>
      </c>
      <c r="F42" s="215">
        <f t="shared" si="17"/>
        <v>192.33333333333334</v>
      </c>
      <c r="G42" s="199">
        <f t="shared" si="18"/>
        <v>2</v>
      </c>
      <c r="H42" s="199">
        <f t="shared" si="19"/>
        <v>2</v>
      </c>
      <c r="I42" s="200">
        <f t="shared" si="20"/>
        <v>219</v>
      </c>
      <c r="J42" s="108">
        <f t="shared" si="21"/>
        <v>637</v>
      </c>
      <c r="K42" s="216">
        <v>19</v>
      </c>
      <c r="L42" s="350">
        <v>193</v>
      </c>
      <c r="M42" s="350">
        <v>192</v>
      </c>
      <c r="N42" s="350">
        <v>180</v>
      </c>
      <c r="O42" s="350">
        <v>167</v>
      </c>
      <c r="P42" s="350">
        <v>202</v>
      </c>
      <c r="Q42" s="203">
        <f t="shared" si="22"/>
        <v>1029</v>
      </c>
      <c r="R42" s="350">
        <v>206</v>
      </c>
      <c r="S42" s="350">
        <v>0</v>
      </c>
      <c r="T42" s="350">
        <v>219</v>
      </c>
      <c r="U42" s="350">
        <v>30</v>
      </c>
      <c r="V42" s="350">
        <v>212</v>
      </c>
      <c r="W42" s="350">
        <v>30</v>
      </c>
      <c r="X42" s="203">
        <f t="shared" si="23"/>
        <v>1783</v>
      </c>
      <c r="Y42" s="349"/>
      <c r="Z42" s="217"/>
      <c r="AA42" s="349">
        <v>160</v>
      </c>
      <c r="AB42" s="217" t="s">
        <v>24</v>
      </c>
      <c r="AC42" s="226"/>
      <c r="AD42" s="226"/>
      <c r="AE42" s="353"/>
      <c r="AF42" s="226"/>
    </row>
    <row r="43" spans="1:32" ht="18" x14ac:dyDescent="0.35">
      <c r="A43" s="196" t="s">
        <v>2509</v>
      </c>
      <c r="B43" s="203">
        <v>5</v>
      </c>
      <c r="C43" s="582">
        <v>40</v>
      </c>
      <c r="D43" s="195">
        <f t="shared" si="16"/>
        <v>1617</v>
      </c>
      <c r="E43" s="203">
        <f>COUNT(L43,M43,N43,O43,P43,#REF!,R43,T43,V43,Y43,AA43,AC43,AE43)</f>
        <v>9</v>
      </c>
      <c r="F43" s="215">
        <f t="shared" si="17"/>
        <v>179.66666666666666</v>
      </c>
      <c r="G43" s="199">
        <f t="shared" si="18"/>
        <v>2</v>
      </c>
      <c r="H43" s="199">
        <f t="shared" si="19"/>
        <v>2</v>
      </c>
      <c r="I43" s="200">
        <f t="shared" si="20"/>
        <v>201</v>
      </c>
      <c r="J43" s="108">
        <f t="shared" si="21"/>
        <v>553</v>
      </c>
      <c r="K43" s="216">
        <v>31</v>
      </c>
      <c r="L43" s="350">
        <v>190</v>
      </c>
      <c r="M43" s="350">
        <v>201</v>
      </c>
      <c r="N43" s="350">
        <v>154</v>
      </c>
      <c r="O43" s="350">
        <v>170</v>
      </c>
      <c r="P43" s="350">
        <v>189</v>
      </c>
      <c r="Q43" s="203">
        <f t="shared" si="22"/>
        <v>1059</v>
      </c>
      <c r="R43" s="349">
        <v>190</v>
      </c>
      <c r="S43" s="349">
        <v>0</v>
      </c>
      <c r="T43" s="349">
        <v>184</v>
      </c>
      <c r="U43" s="349">
        <v>30</v>
      </c>
      <c r="V43" s="349">
        <v>179</v>
      </c>
      <c r="W43" s="349">
        <v>30</v>
      </c>
      <c r="X43" s="203">
        <f t="shared" si="23"/>
        <v>1765</v>
      </c>
      <c r="Y43" s="349">
        <v>160</v>
      </c>
      <c r="Z43" s="217" t="s">
        <v>24</v>
      </c>
      <c r="AA43" s="226"/>
      <c r="AB43" s="226"/>
      <c r="AC43" s="226"/>
      <c r="AD43" s="226"/>
      <c r="AE43" s="353"/>
      <c r="AF43" s="226"/>
    </row>
    <row r="44" spans="1:32" ht="18" x14ac:dyDescent="0.35">
      <c r="A44" s="218" t="s">
        <v>2506</v>
      </c>
      <c r="B44" s="203">
        <v>6</v>
      </c>
      <c r="C44" s="582">
        <v>35</v>
      </c>
      <c r="D44" s="195">
        <f t="shared" si="16"/>
        <v>1501</v>
      </c>
      <c r="E44" s="203">
        <f>COUNT(L44,M44,N44,O44,P44,#REF!,R44,T44,V44,Y44,AA44,AC44,AE44)</f>
        <v>8</v>
      </c>
      <c r="F44" s="215">
        <f t="shared" si="17"/>
        <v>187.625</v>
      </c>
      <c r="G44" s="199">
        <f t="shared" si="18"/>
        <v>2</v>
      </c>
      <c r="H44" s="199">
        <f t="shared" si="19"/>
        <v>1</v>
      </c>
      <c r="I44" s="200">
        <f t="shared" si="20"/>
        <v>216</v>
      </c>
      <c r="J44" s="108">
        <f t="shared" si="21"/>
        <v>595</v>
      </c>
      <c r="K44" s="220">
        <v>23</v>
      </c>
      <c r="L44" s="351">
        <v>181</v>
      </c>
      <c r="M44" s="351">
        <v>216</v>
      </c>
      <c r="N44" s="351">
        <v>198</v>
      </c>
      <c r="O44" s="351">
        <v>202</v>
      </c>
      <c r="P44" s="351">
        <v>199</v>
      </c>
      <c r="Q44" s="203">
        <f t="shared" si="22"/>
        <v>1111</v>
      </c>
      <c r="R44" s="351">
        <v>195</v>
      </c>
      <c r="S44" s="351">
        <v>30</v>
      </c>
      <c r="T44" s="351">
        <v>171</v>
      </c>
      <c r="U44" s="351">
        <v>30</v>
      </c>
      <c r="V44" s="351">
        <v>139</v>
      </c>
      <c r="W44" s="349">
        <v>0</v>
      </c>
      <c r="X44" s="203">
        <f t="shared" si="23"/>
        <v>1745</v>
      </c>
      <c r="Y44" s="226"/>
      <c r="Z44" s="226"/>
      <c r="AA44" s="226"/>
      <c r="AB44" s="226"/>
      <c r="AC44" s="226"/>
      <c r="AD44" s="226"/>
      <c r="AE44" s="226"/>
      <c r="AF44" s="226"/>
    </row>
    <row r="45" spans="1:32" ht="18" x14ac:dyDescent="0.35">
      <c r="A45" s="196" t="s">
        <v>2514</v>
      </c>
      <c r="B45" s="203">
        <v>7</v>
      </c>
      <c r="C45" s="213"/>
      <c r="D45" s="195">
        <f t="shared" si="16"/>
        <v>1487</v>
      </c>
      <c r="E45" s="203">
        <f>COUNT(L45,M45,N45,O45,P45,#REF!,R45,T45,V45,Y45,AA45,AC45,AE45)</f>
        <v>8</v>
      </c>
      <c r="F45" s="215">
        <f t="shared" si="17"/>
        <v>185.875</v>
      </c>
      <c r="G45" s="199">
        <f t="shared" si="18"/>
        <v>2</v>
      </c>
      <c r="H45" s="199">
        <f t="shared" si="19"/>
        <v>1</v>
      </c>
      <c r="I45" s="200">
        <f t="shared" si="20"/>
        <v>240</v>
      </c>
      <c r="J45" s="108">
        <f t="shared" si="21"/>
        <v>584</v>
      </c>
      <c r="K45" s="216">
        <v>24</v>
      </c>
      <c r="L45" s="350">
        <v>180</v>
      </c>
      <c r="M45" s="350">
        <v>163</v>
      </c>
      <c r="N45" s="350">
        <v>174</v>
      </c>
      <c r="O45" s="350">
        <v>208</v>
      </c>
      <c r="P45" s="350">
        <v>178</v>
      </c>
      <c r="Q45" s="203">
        <f t="shared" si="22"/>
        <v>1023</v>
      </c>
      <c r="R45" s="349">
        <v>240</v>
      </c>
      <c r="S45" s="349">
        <v>30</v>
      </c>
      <c r="T45" s="349">
        <v>182</v>
      </c>
      <c r="U45" s="349">
        <v>0</v>
      </c>
      <c r="V45" s="349">
        <v>162</v>
      </c>
      <c r="W45" s="349">
        <v>30</v>
      </c>
      <c r="X45" s="203">
        <f t="shared" si="23"/>
        <v>1739</v>
      </c>
      <c r="Y45" s="226"/>
      <c r="Z45" s="226"/>
      <c r="AA45" s="226"/>
      <c r="AB45" s="226"/>
      <c r="AC45" s="226"/>
      <c r="AD45" s="226"/>
      <c r="AE45" s="226"/>
      <c r="AF45" s="226"/>
    </row>
    <row r="46" spans="1:32" ht="18" x14ac:dyDescent="0.35">
      <c r="A46" s="196" t="s">
        <v>2511</v>
      </c>
      <c r="B46" s="203">
        <v>8</v>
      </c>
      <c r="C46" s="213"/>
      <c r="D46" s="195">
        <f t="shared" si="16"/>
        <v>1447</v>
      </c>
      <c r="E46" s="203">
        <f>COUNT(L46,M46,N46,O46,P46,#REF!,R46,T46,V46,Y46,AA46,AC46,AE46)</f>
        <v>8</v>
      </c>
      <c r="F46" s="215">
        <f t="shared" si="17"/>
        <v>180.875</v>
      </c>
      <c r="G46" s="199">
        <f t="shared" si="18"/>
        <v>0.5</v>
      </c>
      <c r="H46" s="199">
        <f t="shared" si="19"/>
        <v>2.5</v>
      </c>
      <c r="I46" s="200">
        <f t="shared" si="20"/>
        <v>210</v>
      </c>
      <c r="J46" s="108">
        <f t="shared" si="21"/>
        <v>550</v>
      </c>
      <c r="K46" s="216">
        <v>30</v>
      </c>
      <c r="L46" s="349">
        <v>147</v>
      </c>
      <c r="M46" s="349">
        <v>149</v>
      </c>
      <c r="N46" s="349">
        <v>208</v>
      </c>
      <c r="O46" s="349">
        <v>183</v>
      </c>
      <c r="P46" s="349">
        <v>210</v>
      </c>
      <c r="Q46" s="203">
        <f t="shared" si="22"/>
        <v>1047</v>
      </c>
      <c r="R46" s="350">
        <v>209</v>
      </c>
      <c r="S46" s="350">
        <v>15</v>
      </c>
      <c r="T46" s="350">
        <v>177</v>
      </c>
      <c r="U46" s="350">
        <v>0</v>
      </c>
      <c r="V46" s="350">
        <v>164</v>
      </c>
      <c r="W46" s="350">
        <v>0</v>
      </c>
      <c r="X46" s="203">
        <f t="shared" si="23"/>
        <v>1702</v>
      </c>
      <c r="Y46" s="226"/>
      <c r="Z46" s="226"/>
      <c r="AA46" s="226"/>
      <c r="AB46" s="226"/>
      <c r="AC46" s="226"/>
      <c r="AD46" s="226"/>
      <c r="AE46" s="226"/>
      <c r="AF46" s="226"/>
    </row>
    <row r="47" spans="1:32" ht="18" x14ac:dyDescent="0.35">
      <c r="A47" s="196" t="s">
        <v>2513</v>
      </c>
      <c r="B47" s="203">
        <v>9</v>
      </c>
      <c r="C47" s="214"/>
      <c r="D47" s="195">
        <f t="shared" si="16"/>
        <v>1268</v>
      </c>
      <c r="E47" s="203">
        <f>COUNT(L47,M47,N47,O47,P47,#REF!,R47,T47,V47,Y47,AA47,AC47,AE47)</f>
        <v>8</v>
      </c>
      <c r="F47" s="215">
        <f t="shared" si="17"/>
        <v>158.5</v>
      </c>
      <c r="G47" s="199">
        <f t="shared" si="18"/>
        <v>2</v>
      </c>
      <c r="H47" s="199">
        <f t="shared" si="19"/>
        <v>1</v>
      </c>
      <c r="I47" s="200">
        <f t="shared" si="20"/>
        <v>174</v>
      </c>
      <c r="J47" s="108">
        <f t="shared" si="21"/>
        <v>489</v>
      </c>
      <c r="K47" s="216">
        <v>45</v>
      </c>
      <c r="L47" s="349">
        <v>159</v>
      </c>
      <c r="M47" s="349">
        <v>170</v>
      </c>
      <c r="N47" s="349">
        <v>160</v>
      </c>
      <c r="O47" s="349">
        <v>147</v>
      </c>
      <c r="P47" s="349">
        <v>174</v>
      </c>
      <c r="Q47" s="203">
        <f t="shared" si="22"/>
        <v>1035</v>
      </c>
      <c r="R47" s="349">
        <v>129</v>
      </c>
      <c r="S47" s="349">
        <v>30</v>
      </c>
      <c r="T47" s="349">
        <v>156</v>
      </c>
      <c r="U47" s="349">
        <v>0</v>
      </c>
      <c r="V47" s="349">
        <v>173</v>
      </c>
      <c r="W47" s="349">
        <v>30</v>
      </c>
      <c r="X47" s="203">
        <f t="shared" si="23"/>
        <v>1688</v>
      </c>
      <c r="Y47" s="226"/>
      <c r="Z47" s="226"/>
      <c r="AA47" s="226"/>
      <c r="AB47" s="226"/>
      <c r="AC47" s="226"/>
      <c r="AD47" s="226"/>
      <c r="AE47" s="226"/>
      <c r="AF47" s="226"/>
    </row>
    <row r="48" spans="1:32" ht="18" x14ac:dyDescent="0.35">
      <c r="A48" s="196" t="s">
        <v>2508</v>
      </c>
      <c r="B48" s="203">
        <v>10</v>
      </c>
      <c r="C48" s="580"/>
      <c r="D48" s="195">
        <f t="shared" si="16"/>
        <v>1396</v>
      </c>
      <c r="E48" s="203">
        <f>COUNT(L48,M48,N48,O48,P48,#REF!,R48,T48,V48,Y48,AA48,AC48,AE48)</f>
        <v>8</v>
      </c>
      <c r="F48" s="215">
        <f t="shared" si="17"/>
        <v>174.5</v>
      </c>
      <c r="G48" s="199">
        <f t="shared" si="18"/>
        <v>0</v>
      </c>
      <c r="H48" s="199">
        <f t="shared" si="19"/>
        <v>3</v>
      </c>
      <c r="I48" s="200">
        <f t="shared" si="20"/>
        <v>218</v>
      </c>
      <c r="J48" s="108">
        <f t="shared" si="21"/>
        <v>581</v>
      </c>
      <c r="K48" s="216">
        <v>32</v>
      </c>
      <c r="L48" s="349">
        <v>200</v>
      </c>
      <c r="M48" s="349">
        <v>163</v>
      </c>
      <c r="N48" s="349">
        <v>218</v>
      </c>
      <c r="O48" s="349">
        <v>179</v>
      </c>
      <c r="P48" s="349">
        <v>142</v>
      </c>
      <c r="Q48" s="203">
        <f t="shared" si="22"/>
        <v>1062</v>
      </c>
      <c r="R48" s="349">
        <v>173</v>
      </c>
      <c r="S48" s="349">
        <v>0</v>
      </c>
      <c r="T48" s="349">
        <v>144</v>
      </c>
      <c r="U48" s="349">
        <v>0</v>
      </c>
      <c r="V48" s="349">
        <v>177</v>
      </c>
      <c r="W48" s="349">
        <v>0</v>
      </c>
      <c r="X48" s="203">
        <f t="shared" si="23"/>
        <v>1652</v>
      </c>
      <c r="Y48" s="226"/>
      <c r="Z48" s="226"/>
      <c r="AA48" s="226"/>
      <c r="AB48" s="226"/>
      <c r="AC48" s="226"/>
      <c r="AD48" s="226"/>
      <c r="AE48" s="226"/>
      <c r="AF48" s="226"/>
    </row>
    <row r="49" spans="1:32" ht="18" x14ac:dyDescent="0.35">
      <c r="A49" s="196" t="s">
        <v>2516</v>
      </c>
      <c r="B49" s="203">
        <v>11</v>
      </c>
      <c r="C49" s="348"/>
      <c r="D49" s="195">
        <f t="shared" si="16"/>
        <v>1142</v>
      </c>
      <c r="E49" s="203">
        <f>COUNT(L49,M49,N49,O49,P49,#REF!,R49,T49,V49,Y49,AA49,AC49,AE49)</f>
        <v>8</v>
      </c>
      <c r="F49" s="215">
        <f t="shared" si="17"/>
        <v>142.75</v>
      </c>
      <c r="G49" s="199">
        <f t="shared" si="18"/>
        <v>1</v>
      </c>
      <c r="H49" s="199">
        <f t="shared" si="19"/>
        <v>2</v>
      </c>
      <c r="I49" s="200">
        <f t="shared" si="20"/>
        <v>199</v>
      </c>
      <c r="J49" s="108">
        <f t="shared" si="21"/>
        <v>445</v>
      </c>
      <c r="K49" s="216">
        <v>56</v>
      </c>
      <c r="L49" s="350">
        <v>143</v>
      </c>
      <c r="M49" s="350">
        <v>199</v>
      </c>
      <c r="N49" s="350">
        <v>103</v>
      </c>
      <c r="O49" s="350">
        <v>177</v>
      </c>
      <c r="P49" s="350">
        <v>118</v>
      </c>
      <c r="Q49" s="203">
        <f t="shared" si="22"/>
        <v>1020</v>
      </c>
      <c r="R49" s="349">
        <v>153</v>
      </c>
      <c r="S49" s="349">
        <v>30</v>
      </c>
      <c r="T49" s="349">
        <v>126</v>
      </c>
      <c r="U49" s="349">
        <v>0</v>
      </c>
      <c r="V49" s="349">
        <v>123</v>
      </c>
      <c r="W49" s="349">
        <v>0</v>
      </c>
      <c r="X49" s="203">
        <f t="shared" si="23"/>
        <v>1620</v>
      </c>
      <c r="Y49" s="226"/>
      <c r="Z49" s="226"/>
      <c r="AA49" s="226"/>
      <c r="AB49" s="226"/>
      <c r="AC49" s="226"/>
      <c r="AD49" s="226"/>
      <c r="AE49" s="226"/>
      <c r="AF49" s="226"/>
    </row>
    <row r="50" spans="1:32" ht="18" x14ac:dyDescent="0.35">
      <c r="A50" s="196" t="s">
        <v>2515</v>
      </c>
      <c r="B50" s="203">
        <v>12</v>
      </c>
      <c r="C50" s="213"/>
      <c r="D50" s="195">
        <f t="shared" si="16"/>
        <v>1372</v>
      </c>
      <c r="E50" s="203">
        <f>COUNT(L50,M50,N50,O50,P50,#REF!,R50,T50,V50,Y50,AA50,AC50,AE50)</f>
        <v>8</v>
      </c>
      <c r="F50" s="215">
        <f t="shared" si="17"/>
        <v>171.5</v>
      </c>
      <c r="G50" s="199">
        <f t="shared" si="18"/>
        <v>0</v>
      </c>
      <c r="H50" s="199">
        <f t="shared" si="19"/>
        <v>3</v>
      </c>
      <c r="I50" s="200">
        <f t="shared" si="20"/>
        <v>209</v>
      </c>
      <c r="J50" s="108">
        <f t="shared" si="21"/>
        <v>547</v>
      </c>
      <c r="K50" s="216">
        <v>26</v>
      </c>
      <c r="L50" s="350">
        <v>147</v>
      </c>
      <c r="M50" s="350">
        <v>209</v>
      </c>
      <c r="N50" s="350">
        <v>191</v>
      </c>
      <c r="O50" s="350">
        <v>159</v>
      </c>
      <c r="P50" s="350">
        <v>187</v>
      </c>
      <c r="Q50" s="203">
        <f t="shared" si="22"/>
        <v>1023</v>
      </c>
      <c r="R50" s="350">
        <v>141</v>
      </c>
      <c r="S50" s="350">
        <v>0</v>
      </c>
      <c r="T50" s="350">
        <v>150</v>
      </c>
      <c r="U50" s="350">
        <v>0</v>
      </c>
      <c r="V50" s="350">
        <v>188</v>
      </c>
      <c r="W50" s="350">
        <v>0</v>
      </c>
      <c r="X50" s="203">
        <f t="shared" si="23"/>
        <v>1580</v>
      </c>
      <c r="Y50" s="226"/>
      <c r="Z50" s="226"/>
      <c r="AA50" s="226"/>
      <c r="AB50" s="226"/>
      <c r="AC50" s="226"/>
      <c r="AD50" s="226"/>
      <c r="AE50" s="226"/>
      <c r="AF50" s="226"/>
    </row>
    <row r="51" spans="1:32" ht="18" x14ac:dyDescent="0.35">
      <c r="A51" s="196" t="s">
        <v>2517</v>
      </c>
      <c r="B51" s="203">
        <v>13</v>
      </c>
      <c r="C51" s="348"/>
      <c r="D51" s="195">
        <f t="shared" ref="D51:D68" si="24">SUM(L51:P51)+R51+T51+V51+Y51+AA51+AC51+AE51</f>
        <v>907</v>
      </c>
      <c r="E51" s="203">
        <f>COUNT(L51,M51,N51,O51,P51,#REF!,R51,T51,V51,Y51,AA51,AC51,AE51)</f>
        <v>5</v>
      </c>
      <c r="F51" s="215">
        <f t="shared" ref="F51:F68" si="25">D51/E51</f>
        <v>181.4</v>
      </c>
      <c r="G51" s="224"/>
      <c r="H51" s="224"/>
      <c r="I51" s="200">
        <f t="shared" ref="I51:I68" si="26">MAX(L51,M51,N51,O51,P51,R51,T51,V51,Y51,AA51,AC51,AE51)</f>
        <v>209</v>
      </c>
      <c r="J51" s="108">
        <f t="shared" ref="J51:J68" si="27">MAX((SUM(L51:N51)), (SUM(R51,T51,V51)), (SUM(Y51,AA51,AC51)), (SUM(AC51,AE51,AA51)))</f>
        <v>553</v>
      </c>
      <c r="K51" s="216">
        <v>21</v>
      </c>
      <c r="L51" s="350">
        <v>209</v>
      </c>
      <c r="M51" s="350">
        <v>146</v>
      </c>
      <c r="N51" s="350">
        <v>198</v>
      </c>
      <c r="O51" s="350">
        <v>153</v>
      </c>
      <c r="P51" s="350">
        <v>201</v>
      </c>
      <c r="Q51" s="203">
        <f t="shared" ref="Q51:Q68" si="28">SUM(L51:P51)+(K51*5)</f>
        <v>1012</v>
      </c>
      <c r="R51" s="219"/>
      <c r="S51" s="219"/>
      <c r="T51" s="219"/>
      <c r="U51" s="219"/>
      <c r="V51" s="219"/>
      <c r="W51" s="219"/>
      <c r="X51" s="211"/>
      <c r="Y51" s="226"/>
      <c r="Z51" s="226"/>
      <c r="AA51" s="226"/>
      <c r="AB51" s="226"/>
      <c r="AC51" s="226"/>
      <c r="AD51" s="226"/>
      <c r="AE51" s="226"/>
      <c r="AF51" s="226"/>
    </row>
    <row r="52" spans="1:32" ht="18" x14ac:dyDescent="0.35">
      <c r="A52" s="196" t="s">
        <v>2528</v>
      </c>
      <c r="B52" s="203">
        <v>14</v>
      </c>
      <c r="C52" s="208"/>
      <c r="D52" s="195">
        <f t="shared" si="24"/>
        <v>718</v>
      </c>
      <c r="E52" s="203">
        <f>COUNT(L52,M52,N52,O52,P52,#REF!,R52,T52,V52,Y52,AA52,AC52,AE52)</f>
        <v>5</v>
      </c>
      <c r="F52" s="215">
        <f t="shared" si="25"/>
        <v>143.6</v>
      </c>
      <c r="G52" s="225"/>
      <c r="H52" s="225"/>
      <c r="I52" s="200">
        <f t="shared" si="26"/>
        <v>178</v>
      </c>
      <c r="J52" s="108">
        <f t="shared" si="27"/>
        <v>404</v>
      </c>
      <c r="K52" s="216">
        <v>57</v>
      </c>
      <c r="L52" s="349">
        <v>130</v>
      </c>
      <c r="M52" s="349">
        <v>137</v>
      </c>
      <c r="N52" s="349">
        <v>137</v>
      </c>
      <c r="O52" s="349">
        <v>178</v>
      </c>
      <c r="P52" s="349">
        <v>136</v>
      </c>
      <c r="Q52" s="203">
        <f t="shared" si="28"/>
        <v>1003</v>
      </c>
      <c r="R52" s="213"/>
      <c r="S52" s="213"/>
      <c r="T52" s="213"/>
      <c r="U52" s="213"/>
      <c r="V52" s="213"/>
      <c r="W52" s="213"/>
      <c r="X52" s="211"/>
      <c r="Y52" s="226"/>
      <c r="Z52" s="226"/>
      <c r="AA52" s="226"/>
      <c r="AB52" s="226"/>
      <c r="AC52" s="226"/>
      <c r="AD52" s="226"/>
      <c r="AE52" s="226"/>
      <c r="AF52" s="226"/>
    </row>
    <row r="53" spans="1:32" ht="18" x14ac:dyDescent="0.35">
      <c r="A53" s="196" t="s">
        <v>2527</v>
      </c>
      <c r="B53" s="203">
        <v>15</v>
      </c>
      <c r="C53" s="348"/>
      <c r="D53" s="195">
        <f t="shared" si="24"/>
        <v>765</v>
      </c>
      <c r="E53" s="203">
        <f>COUNT(L53,M53,N53,O53,P53,#REF!,R53,T53,V53,Y53,AA53,AC53,AE53)</f>
        <v>5</v>
      </c>
      <c r="F53" s="215">
        <f t="shared" si="25"/>
        <v>153</v>
      </c>
      <c r="G53" s="224"/>
      <c r="H53" s="224"/>
      <c r="I53" s="200">
        <f t="shared" si="26"/>
        <v>185</v>
      </c>
      <c r="J53" s="108">
        <f t="shared" si="27"/>
        <v>428</v>
      </c>
      <c r="K53" s="216">
        <v>43</v>
      </c>
      <c r="L53" s="350">
        <v>148</v>
      </c>
      <c r="M53" s="350">
        <v>133</v>
      </c>
      <c r="N53" s="350">
        <v>147</v>
      </c>
      <c r="O53" s="350">
        <v>152</v>
      </c>
      <c r="P53" s="350">
        <v>185</v>
      </c>
      <c r="Q53" s="203">
        <f t="shared" si="28"/>
        <v>980</v>
      </c>
      <c r="R53" s="213"/>
      <c r="S53" s="213"/>
      <c r="T53" s="213"/>
      <c r="U53" s="213"/>
      <c r="V53" s="213"/>
      <c r="W53" s="213"/>
      <c r="X53" s="211"/>
      <c r="Y53" s="226"/>
      <c r="Z53" s="226"/>
      <c r="AA53" s="226"/>
      <c r="AB53" s="226"/>
      <c r="AC53" s="226"/>
      <c r="AD53" s="226"/>
      <c r="AE53" s="226"/>
      <c r="AF53" s="226"/>
    </row>
    <row r="54" spans="1:32" ht="18" x14ac:dyDescent="0.35">
      <c r="A54" s="196" t="s">
        <v>2526</v>
      </c>
      <c r="B54" s="203">
        <v>16</v>
      </c>
      <c r="C54" s="348"/>
      <c r="D54" s="195">
        <f t="shared" si="24"/>
        <v>946</v>
      </c>
      <c r="E54" s="203">
        <f>COUNT(L54,M54,N54,O54,P54,#REF!,R54,T54,V54,Y54,AA54,AC54,AE54)</f>
        <v>5</v>
      </c>
      <c r="F54" s="215">
        <f t="shared" si="25"/>
        <v>189.2</v>
      </c>
      <c r="G54" s="224"/>
      <c r="H54" s="224"/>
      <c r="I54" s="200">
        <f t="shared" si="26"/>
        <v>244</v>
      </c>
      <c r="J54" s="108">
        <f t="shared" si="27"/>
        <v>567</v>
      </c>
      <c r="K54" s="216">
        <v>5</v>
      </c>
      <c r="L54" s="349">
        <v>244</v>
      </c>
      <c r="M54" s="349">
        <v>188</v>
      </c>
      <c r="N54" s="349">
        <v>135</v>
      </c>
      <c r="O54" s="349">
        <v>188</v>
      </c>
      <c r="P54" s="349">
        <v>191</v>
      </c>
      <c r="Q54" s="203">
        <f t="shared" si="28"/>
        <v>971</v>
      </c>
      <c r="R54" s="213"/>
      <c r="S54" s="213"/>
      <c r="T54" s="213"/>
      <c r="U54" s="213"/>
      <c r="V54" s="213"/>
      <c r="W54" s="213"/>
      <c r="X54" s="211"/>
      <c r="Y54" s="226"/>
      <c r="Z54" s="226"/>
      <c r="AA54" s="226"/>
      <c r="AB54" s="226"/>
      <c r="AC54" s="226"/>
      <c r="AD54" s="226"/>
      <c r="AE54" s="226"/>
      <c r="AF54" s="226"/>
    </row>
    <row r="55" spans="1:32" ht="18" x14ac:dyDescent="0.35">
      <c r="A55" s="196" t="s">
        <v>2525</v>
      </c>
      <c r="B55" s="203">
        <v>17</v>
      </c>
      <c r="C55" s="208"/>
      <c r="D55" s="195">
        <f t="shared" si="24"/>
        <v>516</v>
      </c>
      <c r="E55" s="203">
        <f>COUNT(L55,M55,N55,O55,P55,#REF!,R55,T55,V55,Y55,AA55,AC55,AE55)</f>
        <v>5</v>
      </c>
      <c r="F55" s="215">
        <f t="shared" si="25"/>
        <v>103.2</v>
      </c>
      <c r="G55" s="225"/>
      <c r="H55" s="225"/>
      <c r="I55" s="200">
        <f t="shared" si="26"/>
        <v>130</v>
      </c>
      <c r="J55" s="108">
        <f t="shared" si="27"/>
        <v>307</v>
      </c>
      <c r="K55" s="216">
        <v>90</v>
      </c>
      <c r="L55" s="349">
        <v>72</v>
      </c>
      <c r="M55" s="349">
        <v>130</v>
      </c>
      <c r="N55" s="349">
        <v>105</v>
      </c>
      <c r="O55" s="349">
        <v>99</v>
      </c>
      <c r="P55" s="349">
        <v>110</v>
      </c>
      <c r="Q55" s="203">
        <f t="shared" si="28"/>
        <v>966</v>
      </c>
      <c r="R55" s="213"/>
      <c r="S55" s="213"/>
      <c r="T55" s="213"/>
      <c r="U55" s="213"/>
      <c r="V55" s="213"/>
      <c r="W55" s="213"/>
      <c r="X55" s="211"/>
      <c r="Y55" s="226"/>
      <c r="Z55" s="226"/>
      <c r="AA55" s="226"/>
      <c r="AB55" s="226"/>
      <c r="AC55" s="226"/>
      <c r="AD55" s="226"/>
      <c r="AE55" s="226"/>
      <c r="AF55" s="226"/>
    </row>
    <row r="56" spans="1:32" ht="18" x14ac:dyDescent="0.35">
      <c r="A56" s="196" t="s">
        <v>230</v>
      </c>
      <c r="B56" s="203">
        <v>18</v>
      </c>
      <c r="C56" s="348"/>
      <c r="D56" s="195">
        <f t="shared" si="24"/>
        <v>766</v>
      </c>
      <c r="E56" s="203">
        <f>COUNT(L56,M56,N56,O56,P56,#REF!,R56,T56,V56,Y56,AA56,AC56,AE56)</f>
        <v>5</v>
      </c>
      <c r="F56" s="215">
        <f t="shared" si="25"/>
        <v>153.19999999999999</v>
      </c>
      <c r="G56" s="224"/>
      <c r="H56" s="224"/>
      <c r="I56" s="200">
        <f t="shared" si="26"/>
        <v>177</v>
      </c>
      <c r="J56" s="108">
        <f t="shared" si="27"/>
        <v>457</v>
      </c>
      <c r="K56" s="216">
        <v>38</v>
      </c>
      <c r="L56" s="350">
        <v>177</v>
      </c>
      <c r="M56" s="350">
        <v>145</v>
      </c>
      <c r="N56" s="350">
        <v>135</v>
      </c>
      <c r="O56" s="350">
        <v>150</v>
      </c>
      <c r="P56" s="350">
        <v>159</v>
      </c>
      <c r="Q56" s="203">
        <f t="shared" si="28"/>
        <v>956</v>
      </c>
      <c r="R56" s="213"/>
      <c r="S56" s="213"/>
      <c r="T56" s="213"/>
      <c r="U56" s="213"/>
      <c r="V56" s="213"/>
      <c r="W56" s="213"/>
      <c r="X56" s="211"/>
      <c r="Y56" s="226"/>
      <c r="Z56" s="226"/>
      <c r="AA56" s="226"/>
      <c r="AB56" s="226"/>
      <c r="AC56" s="226"/>
      <c r="AD56" s="226"/>
      <c r="AE56" s="226"/>
      <c r="AF56" s="226"/>
    </row>
    <row r="57" spans="1:32" ht="18" x14ac:dyDescent="0.35">
      <c r="A57" s="196" t="s">
        <v>2524</v>
      </c>
      <c r="B57" s="203">
        <v>19</v>
      </c>
      <c r="C57" s="208"/>
      <c r="D57" s="195">
        <f t="shared" si="24"/>
        <v>768</v>
      </c>
      <c r="E57" s="203">
        <f>COUNT(L57,M57,N57,O57,P57,#REF!,R57,T57,V57,Y57,AA57,AC57,AE57)</f>
        <v>5</v>
      </c>
      <c r="F57" s="215">
        <f t="shared" si="25"/>
        <v>153.6</v>
      </c>
      <c r="G57" s="225"/>
      <c r="H57" s="225"/>
      <c r="I57" s="200">
        <f t="shared" si="26"/>
        <v>192</v>
      </c>
      <c r="J57" s="108">
        <f t="shared" si="27"/>
        <v>437</v>
      </c>
      <c r="K57" s="216">
        <v>37</v>
      </c>
      <c r="L57" s="349">
        <v>133</v>
      </c>
      <c r="M57" s="349">
        <v>175</v>
      </c>
      <c r="N57" s="349">
        <v>129</v>
      </c>
      <c r="O57" s="349">
        <v>139</v>
      </c>
      <c r="P57" s="349">
        <v>192</v>
      </c>
      <c r="Q57" s="203">
        <f t="shared" si="28"/>
        <v>953</v>
      </c>
      <c r="R57" s="213"/>
      <c r="S57" s="213"/>
      <c r="T57" s="213"/>
      <c r="U57" s="213"/>
      <c r="V57" s="213"/>
      <c r="W57" s="213"/>
      <c r="X57" s="211"/>
      <c r="Y57" s="226"/>
      <c r="Z57" s="226"/>
      <c r="AA57" s="226"/>
      <c r="AB57" s="226"/>
      <c r="AC57" s="226"/>
      <c r="AD57" s="226"/>
      <c r="AE57" s="226"/>
      <c r="AF57" s="226"/>
    </row>
    <row r="58" spans="1:32" ht="18" x14ac:dyDescent="0.35">
      <c r="A58" s="196" t="s">
        <v>2523</v>
      </c>
      <c r="B58" s="203">
        <v>20</v>
      </c>
      <c r="C58" s="208"/>
      <c r="D58" s="195">
        <f t="shared" si="24"/>
        <v>898</v>
      </c>
      <c r="E58" s="203">
        <f>COUNT(L58,M58,N58,O58,P58,#REF!,R58,T58,V58,Y58,AA58,AC58,AE58)</f>
        <v>5</v>
      </c>
      <c r="F58" s="215">
        <f t="shared" si="25"/>
        <v>179.6</v>
      </c>
      <c r="G58" s="225"/>
      <c r="H58" s="225"/>
      <c r="I58" s="200">
        <f t="shared" si="26"/>
        <v>198</v>
      </c>
      <c r="J58" s="108">
        <f t="shared" si="27"/>
        <v>536</v>
      </c>
      <c r="K58" s="216">
        <v>10</v>
      </c>
      <c r="L58" s="349">
        <v>180</v>
      </c>
      <c r="M58" s="349">
        <v>198</v>
      </c>
      <c r="N58" s="349">
        <v>158</v>
      </c>
      <c r="O58" s="349">
        <v>166</v>
      </c>
      <c r="P58" s="349">
        <v>196</v>
      </c>
      <c r="Q58" s="203">
        <f t="shared" si="28"/>
        <v>948</v>
      </c>
      <c r="R58" s="213"/>
      <c r="S58" s="213"/>
      <c r="T58" s="213"/>
      <c r="U58" s="213"/>
      <c r="V58" s="213"/>
      <c r="W58" s="213"/>
      <c r="X58" s="211"/>
      <c r="Y58" s="226"/>
      <c r="Z58" s="226"/>
      <c r="AA58" s="226"/>
      <c r="AB58" s="226"/>
      <c r="AC58" s="226"/>
      <c r="AD58" s="226"/>
      <c r="AE58" s="226"/>
      <c r="AF58" s="226"/>
    </row>
    <row r="59" spans="1:32" ht="18" x14ac:dyDescent="0.35">
      <c r="A59" s="196" t="s">
        <v>1256</v>
      </c>
      <c r="B59" s="203">
        <v>21</v>
      </c>
      <c r="C59" s="348"/>
      <c r="D59" s="195">
        <f t="shared" si="24"/>
        <v>808</v>
      </c>
      <c r="E59" s="203">
        <f>COUNT(L59,M59,N59,O59,P59,#REF!,R59,T59,V59,Y59,AA59,AC59,AE59)</f>
        <v>5</v>
      </c>
      <c r="F59" s="215">
        <f t="shared" si="25"/>
        <v>161.6</v>
      </c>
      <c r="G59" s="224"/>
      <c r="H59" s="224"/>
      <c r="I59" s="200">
        <f t="shared" si="26"/>
        <v>189</v>
      </c>
      <c r="J59" s="108">
        <f t="shared" si="27"/>
        <v>462</v>
      </c>
      <c r="K59" s="216">
        <v>28</v>
      </c>
      <c r="L59" s="350">
        <v>147</v>
      </c>
      <c r="M59" s="350">
        <v>146</v>
      </c>
      <c r="N59" s="350">
        <v>169</v>
      </c>
      <c r="O59" s="350">
        <v>157</v>
      </c>
      <c r="P59" s="350">
        <v>189</v>
      </c>
      <c r="Q59" s="203">
        <f t="shared" si="28"/>
        <v>948</v>
      </c>
      <c r="R59" s="213"/>
      <c r="S59" s="213"/>
      <c r="T59" s="213"/>
      <c r="U59" s="213"/>
      <c r="V59" s="213"/>
      <c r="W59" s="213"/>
      <c r="X59" s="211"/>
      <c r="Y59" s="226"/>
      <c r="Z59" s="226"/>
      <c r="AA59" s="226"/>
      <c r="AB59" s="226"/>
      <c r="AC59" s="226"/>
      <c r="AD59" s="226"/>
      <c r="AE59" s="226"/>
      <c r="AF59" s="226"/>
    </row>
    <row r="60" spans="1:32" ht="18" x14ac:dyDescent="0.35">
      <c r="A60" s="196" t="s">
        <v>2522</v>
      </c>
      <c r="B60" s="203">
        <v>22</v>
      </c>
      <c r="C60" s="348"/>
      <c r="D60" s="195">
        <f t="shared" si="24"/>
        <v>676</v>
      </c>
      <c r="E60" s="203">
        <f>COUNT(L60,M60,N60,O60,P60,#REF!,R60,T60,V60,Y60,AA60,AC60,AE60)</f>
        <v>5</v>
      </c>
      <c r="F60" s="215">
        <f t="shared" si="25"/>
        <v>135.19999999999999</v>
      </c>
      <c r="G60" s="224"/>
      <c r="H60" s="224"/>
      <c r="I60" s="200">
        <f t="shared" si="26"/>
        <v>153</v>
      </c>
      <c r="J60" s="108">
        <f t="shared" si="27"/>
        <v>393</v>
      </c>
      <c r="K60" s="216">
        <v>54</v>
      </c>
      <c r="L60" s="350">
        <v>105</v>
      </c>
      <c r="M60" s="350">
        <v>142</v>
      </c>
      <c r="N60" s="350">
        <v>146</v>
      </c>
      <c r="O60" s="350">
        <v>153</v>
      </c>
      <c r="P60" s="350">
        <v>130</v>
      </c>
      <c r="Q60" s="203">
        <f t="shared" si="28"/>
        <v>946</v>
      </c>
      <c r="R60" s="213"/>
      <c r="S60" s="213"/>
      <c r="T60" s="213"/>
      <c r="U60" s="213"/>
      <c r="V60" s="213"/>
      <c r="W60" s="213"/>
      <c r="X60" s="211"/>
      <c r="Y60" s="226"/>
      <c r="Z60" s="226"/>
      <c r="AA60" s="226"/>
      <c r="AB60" s="226"/>
      <c r="AC60" s="226"/>
      <c r="AD60" s="226"/>
      <c r="AE60" s="226"/>
      <c r="AF60" s="226"/>
    </row>
    <row r="61" spans="1:32" ht="18" x14ac:dyDescent="0.35">
      <c r="A61" s="196" t="s">
        <v>331</v>
      </c>
      <c r="B61" s="203">
        <v>23</v>
      </c>
      <c r="C61" s="208"/>
      <c r="D61" s="195">
        <f t="shared" si="24"/>
        <v>844</v>
      </c>
      <c r="E61" s="203">
        <f>COUNT(L61,M61,N61,O61,P61,#REF!,R61,T61,V61,Y61,AA61,AC61,AE61)</f>
        <v>5</v>
      </c>
      <c r="F61" s="215">
        <f t="shared" si="25"/>
        <v>168.8</v>
      </c>
      <c r="G61" s="225"/>
      <c r="H61" s="225"/>
      <c r="I61" s="200">
        <f t="shared" si="26"/>
        <v>198</v>
      </c>
      <c r="J61" s="108">
        <f t="shared" si="27"/>
        <v>533</v>
      </c>
      <c r="K61" s="216">
        <v>18</v>
      </c>
      <c r="L61" s="349">
        <v>170</v>
      </c>
      <c r="M61" s="349">
        <v>198</v>
      </c>
      <c r="N61" s="349">
        <v>165</v>
      </c>
      <c r="O61" s="349">
        <v>173</v>
      </c>
      <c r="P61" s="349">
        <v>138</v>
      </c>
      <c r="Q61" s="203">
        <f t="shared" si="28"/>
        <v>934</v>
      </c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</row>
    <row r="62" spans="1:32" ht="18" x14ac:dyDescent="0.35">
      <c r="A62" s="196" t="s">
        <v>1126</v>
      </c>
      <c r="B62" s="203">
        <v>24</v>
      </c>
      <c r="C62" s="208"/>
      <c r="D62" s="195">
        <f t="shared" si="24"/>
        <v>378</v>
      </c>
      <c r="E62" s="203">
        <f>COUNT(L62,M62,N62,O62,P62,#REF!,R62,T62,V62,Y62,AA62,AC62,AE62)</f>
        <v>5</v>
      </c>
      <c r="F62" s="215">
        <f t="shared" si="25"/>
        <v>75.599999999999994</v>
      </c>
      <c r="G62" s="225"/>
      <c r="H62" s="225"/>
      <c r="I62" s="200">
        <f t="shared" si="26"/>
        <v>95</v>
      </c>
      <c r="J62" s="108">
        <f t="shared" si="27"/>
        <v>240</v>
      </c>
      <c r="K62" s="216">
        <v>110</v>
      </c>
      <c r="L62" s="349">
        <v>95</v>
      </c>
      <c r="M62" s="349">
        <v>73</v>
      </c>
      <c r="N62" s="349">
        <v>72</v>
      </c>
      <c r="O62" s="349">
        <v>64</v>
      </c>
      <c r="P62" s="349">
        <v>74</v>
      </c>
      <c r="Q62" s="203">
        <f t="shared" si="28"/>
        <v>928</v>
      </c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</row>
    <row r="63" spans="1:32" ht="18" x14ac:dyDescent="0.35">
      <c r="A63" s="196" t="s">
        <v>1227</v>
      </c>
      <c r="B63" s="203">
        <v>25</v>
      </c>
      <c r="C63" s="213"/>
      <c r="D63" s="195">
        <f t="shared" si="24"/>
        <v>869</v>
      </c>
      <c r="E63" s="203">
        <f>COUNT(L63,M63,N63,O63,P63,#REF!,R63,T63,V63,Y63,AA63,AC63,AE63)</f>
        <v>5</v>
      </c>
      <c r="F63" s="215">
        <f t="shared" si="25"/>
        <v>173.8</v>
      </c>
      <c r="G63" s="225"/>
      <c r="H63" s="225"/>
      <c r="I63" s="200">
        <f t="shared" si="26"/>
        <v>233</v>
      </c>
      <c r="J63" s="108">
        <f t="shared" si="27"/>
        <v>553</v>
      </c>
      <c r="K63" s="216">
        <v>11</v>
      </c>
      <c r="L63" s="349">
        <v>233</v>
      </c>
      <c r="M63" s="349">
        <v>170</v>
      </c>
      <c r="N63" s="349">
        <v>150</v>
      </c>
      <c r="O63" s="349">
        <v>163</v>
      </c>
      <c r="P63" s="349">
        <v>153</v>
      </c>
      <c r="Q63" s="203">
        <f t="shared" si="28"/>
        <v>924</v>
      </c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</row>
    <row r="64" spans="1:32" ht="18" x14ac:dyDescent="0.35">
      <c r="A64" s="196" t="s">
        <v>232</v>
      </c>
      <c r="B64" s="203">
        <v>26</v>
      </c>
      <c r="C64" s="348"/>
      <c r="D64" s="195">
        <f t="shared" si="24"/>
        <v>867</v>
      </c>
      <c r="E64" s="203">
        <f>COUNT(L64,M64,N64,O64,P64,#REF!,R64,T64,V64,Y64,AA64,AC64,AE64)</f>
        <v>5</v>
      </c>
      <c r="F64" s="215">
        <f t="shared" si="25"/>
        <v>173.4</v>
      </c>
      <c r="G64" s="224"/>
      <c r="H64" s="224"/>
      <c r="I64" s="200">
        <f t="shared" si="26"/>
        <v>187</v>
      </c>
      <c r="J64" s="108">
        <f t="shared" si="27"/>
        <v>547</v>
      </c>
      <c r="K64" s="216">
        <v>11</v>
      </c>
      <c r="L64" s="349">
        <v>176</v>
      </c>
      <c r="M64" s="349">
        <v>187</v>
      </c>
      <c r="N64" s="349">
        <v>184</v>
      </c>
      <c r="O64" s="349">
        <v>184</v>
      </c>
      <c r="P64" s="349">
        <v>136</v>
      </c>
      <c r="Q64" s="203">
        <f t="shared" si="28"/>
        <v>922</v>
      </c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</row>
    <row r="65" spans="1:32" ht="18" x14ac:dyDescent="0.35">
      <c r="A65" s="196" t="s">
        <v>2521</v>
      </c>
      <c r="B65" s="203">
        <v>27</v>
      </c>
      <c r="C65" s="348"/>
      <c r="D65" s="195">
        <f t="shared" si="24"/>
        <v>773</v>
      </c>
      <c r="E65" s="203">
        <f>COUNT(L65,M65,N65,O65,P65,#REF!,R65,T65,V65,Y65,AA65,AC65,AE65)</f>
        <v>5</v>
      </c>
      <c r="F65" s="215">
        <f t="shared" si="25"/>
        <v>154.6</v>
      </c>
      <c r="G65" s="224"/>
      <c r="H65" s="224"/>
      <c r="I65" s="200">
        <f t="shared" si="26"/>
        <v>173</v>
      </c>
      <c r="J65" s="108">
        <f t="shared" si="27"/>
        <v>451</v>
      </c>
      <c r="K65" s="216">
        <v>27</v>
      </c>
      <c r="L65" s="350">
        <v>168</v>
      </c>
      <c r="M65" s="350">
        <v>143</v>
      </c>
      <c r="N65" s="350">
        <v>140</v>
      </c>
      <c r="O65" s="350">
        <v>173</v>
      </c>
      <c r="P65" s="350">
        <v>149</v>
      </c>
      <c r="Q65" s="203">
        <f t="shared" si="28"/>
        <v>908</v>
      </c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</row>
    <row r="66" spans="1:32" ht="18" x14ac:dyDescent="0.35">
      <c r="A66" s="196" t="s">
        <v>2520</v>
      </c>
      <c r="B66" s="203">
        <v>28</v>
      </c>
      <c r="D66" s="195">
        <f t="shared" si="24"/>
        <v>765</v>
      </c>
      <c r="E66" s="203">
        <f>COUNT(L66,M66,N66,O66,P66,#REF!,R66,T66,V66,Y66,AA66,AC66,AE66)</f>
        <v>5</v>
      </c>
      <c r="F66" s="215">
        <f t="shared" si="25"/>
        <v>153</v>
      </c>
      <c r="G66" s="225"/>
      <c r="H66" s="225"/>
      <c r="I66" s="200">
        <f t="shared" si="26"/>
        <v>180</v>
      </c>
      <c r="J66" s="108">
        <f t="shared" si="27"/>
        <v>496</v>
      </c>
      <c r="K66" s="216">
        <v>27</v>
      </c>
      <c r="L66" s="349">
        <v>180</v>
      </c>
      <c r="M66" s="349">
        <v>170</v>
      </c>
      <c r="N66" s="349">
        <v>146</v>
      </c>
      <c r="O66" s="349">
        <v>170</v>
      </c>
      <c r="P66" s="349">
        <v>99</v>
      </c>
      <c r="Q66" s="203">
        <f t="shared" si="28"/>
        <v>900</v>
      </c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</row>
    <row r="67" spans="1:32" ht="18" x14ac:dyDescent="0.35">
      <c r="A67" s="196" t="s">
        <v>2519</v>
      </c>
      <c r="B67" s="203">
        <v>29</v>
      </c>
      <c r="C67" s="221"/>
      <c r="D67" s="195">
        <f t="shared" si="24"/>
        <v>774</v>
      </c>
      <c r="E67" s="203">
        <f>COUNT(L67,M67,N67,O67,P67,#REF!,R67,T67,V67,Y67,AA67,AC67,AE67)</f>
        <v>5</v>
      </c>
      <c r="F67" s="215">
        <f t="shared" si="25"/>
        <v>154.80000000000001</v>
      </c>
      <c r="G67" s="225"/>
      <c r="H67" s="225"/>
      <c r="I67" s="200">
        <f t="shared" si="26"/>
        <v>180</v>
      </c>
      <c r="J67" s="108">
        <f t="shared" si="27"/>
        <v>439</v>
      </c>
      <c r="K67" s="216">
        <v>24</v>
      </c>
      <c r="L67" s="350">
        <v>119</v>
      </c>
      <c r="M67" s="350">
        <v>158</v>
      </c>
      <c r="N67" s="350">
        <v>162</v>
      </c>
      <c r="O67" s="350">
        <v>155</v>
      </c>
      <c r="P67" s="350">
        <v>180</v>
      </c>
      <c r="Q67" s="203">
        <f t="shared" si="28"/>
        <v>894</v>
      </c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</row>
    <row r="68" spans="1:32" ht="18" x14ac:dyDescent="0.35">
      <c r="A68" s="196" t="s">
        <v>2518</v>
      </c>
      <c r="B68" s="203">
        <v>30</v>
      </c>
      <c r="C68" s="348"/>
      <c r="D68" s="195">
        <f t="shared" si="24"/>
        <v>725</v>
      </c>
      <c r="E68" s="203">
        <f>COUNT(L68,M68,N68,O68,P68,#REF!,R68,T68,V68,Y68,AA68,AC68,AE68)</f>
        <v>5</v>
      </c>
      <c r="F68" s="215">
        <f t="shared" si="25"/>
        <v>145</v>
      </c>
      <c r="G68" s="224"/>
      <c r="H68" s="224"/>
      <c r="I68" s="200">
        <f t="shared" si="26"/>
        <v>163</v>
      </c>
      <c r="J68" s="108">
        <f t="shared" si="27"/>
        <v>455</v>
      </c>
      <c r="K68" s="216">
        <v>29</v>
      </c>
      <c r="L68" s="350">
        <v>163</v>
      </c>
      <c r="M68" s="350">
        <v>159</v>
      </c>
      <c r="N68" s="350">
        <v>133</v>
      </c>
      <c r="O68" s="350">
        <v>137</v>
      </c>
      <c r="P68" s="350">
        <v>133</v>
      </c>
      <c r="Q68" s="203">
        <f t="shared" si="28"/>
        <v>870</v>
      </c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</row>
    <row r="69" spans="1:32" ht="18" x14ac:dyDescent="0.35">
      <c r="A69" s="107"/>
      <c r="B69" s="107"/>
      <c r="C69" s="107"/>
      <c r="D69" s="195">
        <f>SUM(D39:D62)</f>
        <v>27158</v>
      </c>
      <c r="E69" s="203">
        <f>SUM(E39:E62)</f>
        <v>164</v>
      </c>
      <c r="F69" s="215">
        <f>D69/E69</f>
        <v>165.59756097560975</v>
      </c>
      <c r="G69" s="107"/>
      <c r="H69" s="107"/>
      <c r="I69" s="107"/>
      <c r="J69" s="107"/>
      <c r="K69" s="226"/>
      <c r="L69" s="107">
        <f>AVERAGE(L39:L68)</f>
        <v>159.43333333333334</v>
      </c>
      <c r="M69" s="107">
        <f>AVERAGE(M39:M68)</f>
        <v>166.26666666666668</v>
      </c>
      <c r="N69" s="107">
        <f>AVERAGE(N39:N68)</f>
        <v>158.26666666666668</v>
      </c>
      <c r="O69" s="107">
        <f>AVERAGE(O39:O68)</f>
        <v>162.43333333333334</v>
      </c>
      <c r="P69" s="107">
        <f>AVERAGE(P39:P68)</f>
        <v>165.56666666666666</v>
      </c>
      <c r="Q69" s="107"/>
      <c r="R69" s="107">
        <f>AVERAGE(R39:R68)</f>
        <v>182.66666666666666</v>
      </c>
      <c r="S69" s="107"/>
      <c r="T69" s="107">
        <f>AVERAGE(T39:T68)</f>
        <v>172.58333333333334</v>
      </c>
      <c r="U69" s="107"/>
      <c r="V69" s="107">
        <f>AVERAGE(V39:V68)</f>
        <v>171.08333333333334</v>
      </c>
      <c r="W69" s="107"/>
      <c r="X69" s="107"/>
      <c r="Y69" s="107">
        <f>AVERAGE(Y39:Y68)</f>
        <v>153</v>
      </c>
      <c r="Z69" s="226"/>
      <c r="AA69" s="107">
        <f>AVERAGE(AA39:AA68)</f>
        <v>174</v>
      </c>
      <c r="AB69" s="226"/>
      <c r="AC69" s="107">
        <f>AVERAGE(AC39:AC68)</f>
        <v>161</v>
      </c>
      <c r="AD69" s="226"/>
      <c r="AE69" s="107">
        <f>AVERAGE(AE39:AE68)</f>
        <v>140</v>
      </c>
      <c r="AF69" s="226"/>
    </row>
    <row r="70" spans="1:32" x14ac:dyDescent="0.3">
      <c r="A70" s="94"/>
      <c r="B70" s="296"/>
      <c r="C70" s="227"/>
      <c r="D70" s="227"/>
      <c r="E70" s="227"/>
      <c r="F70" s="56"/>
      <c r="G70" s="227"/>
      <c r="H70" s="227"/>
      <c r="I70" s="227"/>
      <c r="J70" s="227"/>
      <c r="K70" s="227"/>
      <c r="L70" s="227"/>
      <c r="M70" s="56"/>
      <c r="N70" s="227"/>
      <c r="O70" s="227"/>
      <c r="P70" s="227"/>
      <c r="Q70" s="227"/>
      <c r="R70" s="56"/>
      <c r="S70" s="18"/>
      <c r="T70" s="103"/>
      <c r="U70" s="56"/>
      <c r="V70" s="223"/>
    </row>
    <row r="71" spans="1:32" x14ac:dyDescent="0.3">
      <c r="A71" s="94"/>
      <c r="B71" s="296"/>
      <c r="C71" s="227"/>
      <c r="D71" s="227"/>
      <c r="E71" s="227"/>
      <c r="F71" s="56"/>
      <c r="G71" s="227"/>
      <c r="H71" s="227"/>
      <c r="I71" s="227"/>
      <c r="J71" s="227"/>
      <c r="K71" s="227"/>
      <c r="L71" s="227"/>
      <c r="M71" s="56"/>
      <c r="N71" s="227"/>
      <c r="O71" s="227"/>
      <c r="P71" s="227"/>
      <c r="Q71" s="227"/>
      <c r="R71" s="56"/>
      <c r="S71" s="18"/>
      <c r="T71" s="103"/>
      <c r="U71" s="56"/>
      <c r="V71" s="223"/>
    </row>
    <row r="72" spans="1:32" x14ac:dyDescent="0.3">
      <c r="A72" s="94"/>
      <c r="B72" s="296"/>
      <c r="C72" s="227"/>
      <c r="D72" s="227"/>
      <c r="E72" s="227"/>
      <c r="F72" s="56"/>
      <c r="G72" s="227"/>
      <c r="H72" s="227"/>
      <c r="I72" s="227"/>
      <c r="J72" s="227"/>
      <c r="K72" s="227"/>
      <c r="L72" s="227"/>
      <c r="M72" s="56"/>
      <c r="N72" s="227"/>
      <c r="O72" s="227"/>
      <c r="P72" s="227"/>
      <c r="Q72" s="227"/>
      <c r="R72" s="56"/>
      <c r="S72" s="18"/>
      <c r="T72" s="103"/>
      <c r="U72" s="56"/>
      <c r="V72" s="223"/>
    </row>
    <row r="73" spans="1:32" x14ac:dyDescent="0.3">
      <c r="A73" s="94"/>
      <c r="B73" s="296"/>
      <c r="C73" s="227"/>
      <c r="D73" s="227"/>
      <c r="E73" s="227"/>
      <c r="F73" s="56"/>
      <c r="G73" s="227"/>
      <c r="H73" s="227"/>
      <c r="I73" s="227"/>
      <c r="J73" s="227"/>
      <c r="K73" s="227"/>
      <c r="L73" s="227"/>
      <c r="M73" s="56"/>
      <c r="N73" s="227"/>
      <c r="O73" s="227"/>
      <c r="P73" s="227"/>
      <c r="Q73" s="227"/>
      <c r="R73" s="56"/>
      <c r="S73" s="18"/>
      <c r="T73" s="103"/>
      <c r="U73" s="56"/>
      <c r="V73" s="223"/>
    </row>
    <row r="74" spans="1:32" x14ac:dyDescent="0.3">
      <c r="A74" s="94"/>
      <c r="B74" s="296"/>
      <c r="C74" s="227"/>
      <c r="D74" s="227"/>
      <c r="E74" s="227"/>
      <c r="F74" s="56"/>
      <c r="G74" s="227"/>
      <c r="H74" s="227"/>
      <c r="I74" s="227"/>
      <c r="J74" s="227"/>
      <c r="K74" s="227"/>
      <c r="L74" s="227"/>
      <c r="M74" s="56"/>
      <c r="N74" s="227"/>
      <c r="O74" s="227"/>
      <c r="P74" s="227"/>
      <c r="Q74" s="227"/>
      <c r="R74" s="56"/>
      <c r="S74" s="18"/>
      <c r="T74" s="103"/>
      <c r="U74" s="56"/>
      <c r="V74" s="223"/>
    </row>
    <row r="75" spans="1:32" x14ac:dyDescent="0.3">
      <c r="A75" s="94"/>
      <c r="B75" s="296"/>
      <c r="C75" s="227"/>
      <c r="D75" s="227"/>
      <c r="E75" s="227"/>
      <c r="F75" s="56"/>
      <c r="G75" s="227"/>
      <c r="H75" s="227"/>
      <c r="I75" s="227"/>
      <c r="J75" s="227"/>
      <c r="K75" s="227"/>
      <c r="L75" s="227"/>
      <c r="M75" s="56"/>
      <c r="N75" s="227"/>
      <c r="O75" s="227"/>
      <c r="P75" s="227"/>
      <c r="Q75" s="227"/>
      <c r="R75" s="56"/>
      <c r="S75" s="18"/>
      <c r="T75" s="103"/>
      <c r="U75" s="56"/>
      <c r="V75" s="223"/>
    </row>
    <row r="76" spans="1:32" x14ac:dyDescent="0.3">
      <c r="A76" s="94"/>
      <c r="B76" s="296"/>
      <c r="C76" s="227"/>
      <c r="D76" s="227"/>
      <c r="E76" s="227"/>
      <c r="F76" s="56"/>
      <c r="G76" s="227"/>
      <c r="H76" s="227"/>
      <c r="I76" s="227"/>
      <c r="J76" s="227"/>
      <c r="K76" s="227"/>
      <c r="L76" s="227"/>
      <c r="M76" s="56"/>
      <c r="N76" s="227"/>
      <c r="O76" s="227"/>
      <c r="P76" s="227"/>
      <c r="Q76" s="227"/>
      <c r="R76" s="56"/>
      <c r="S76" s="18"/>
      <c r="T76" s="103"/>
      <c r="U76" s="56"/>
      <c r="V76" s="223"/>
    </row>
    <row r="77" spans="1:32" x14ac:dyDescent="0.3">
      <c r="A77" s="94"/>
      <c r="B77" s="296"/>
      <c r="C77" s="227"/>
      <c r="D77" s="227"/>
      <c r="E77" s="227"/>
      <c r="F77" s="56"/>
      <c r="G77" s="227"/>
      <c r="H77" s="227"/>
      <c r="I77" s="227"/>
      <c r="J77" s="227"/>
      <c r="K77" s="227"/>
      <c r="L77" s="227"/>
      <c r="M77" s="56"/>
      <c r="N77" s="227"/>
      <c r="O77" s="227"/>
      <c r="P77" s="227"/>
      <c r="Q77" s="227"/>
      <c r="R77" s="56"/>
      <c r="S77" s="18"/>
      <c r="T77" s="103"/>
      <c r="U77" s="56"/>
      <c r="V77" s="223"/>
    </row>
    <row r="78" spans="1:32" x14ac:dyDescent="0.3">
      <c r="A78" s="94"/>
      <c r="B78" s="296"/>
      <c r="C78" s="227"/>
      <c r="D78" s="227"/>
      <c r="E78" s="227"/>
      <c r="F78" s="56"/>
      <c r="G78" s="227"/>
      <c r="H78" s="227"/>
      <c r="I78" s="227"/>
      <c r="J78" s="227"/>
      <c r="K78" s="227"/>
      <c r="L78" s="227"/>
      <c r="M78" s="56"/>
      <c r="N78" s="227"/>
      <c r="O78" s="227"/>
      <c r="P78" s="227"/>
      <c r="Q78" s="227"/>
      <c r="R78" s="56"/>
      <c r="S78" s="227"/>
      <c r="T78" s="103"/>
      <c r="U78" s="56"/>
      <c r="V78" s="223"/>
    </row>
    <row r="79" spans="1:32" x14ac:dyDescent="0.3">
      <c r="A79" s="94"/>
      <c r="B79" s="296"/>
      <c r="C79" s="227"/>
      <c r="D79" s="227"/>
      <c r="E79" s="227"/>
      <c r="F79" s="56"/>
      <c r="G79" s="227"/>
      <c r="H79" s="227"/>
      <c r="I79" s="227"/>
      <c r="J79" s="227"/>
      <c r="K79" s="227"/>
      <c r="L79" s="227"/>
      <c r="M79" s="56"/>
      <c r="N79" s="227"/>
      <c r="O79" s="227"/>
      <c r="P79" s="227"/>
      <c r="Q79" s="227"/>
      <c r="R79" s="56"/>
      <c r="S79" s="227"/>
      <c r="T79" s="103"/>
      <c r="U79" s="56"/>
      <c r="V79" s="223"/>
    </row>
    <row r="80" spans="1:32" x14ac:dyDescent="0.3">
      <c r="A80" s="94"/>
      <c r="B80" s="296"/>
      <c r="C80" s="227"/>
      <c r="D80" s="227"/>
      <c r="E80" s="227"/>
      <c r="F80" s="56"/>
      <c r="G80" s="227"/>
      <c r="H80" s="227"/>
      <c r="I80" s="227"/>
      <c r="J80" s="227"/>
      <c r="K80" s="227"/>
      <c r="L80" s="227"/>
      <c r="M80" s="56"/>
      <c r="N80" s="227"/>
      <c r="O80" s="227"/>
      <c r="P80" s="227"/>
      <c r="Q80" s="227"/>
      <c r="R80" s="56"/>
      <c r="S80" s="227"/>
      <c r="T80" s="103"/>
      <c r="U80" s="56"/>
      <c r="V80" s="223"/>
    </row>
    <row r="81" spans="1:22" x14ac:dyDescent="0.3">
      <c r="A81" s="94"/>
      <c r="B81" s="296"/>
      <c r="C81" s="227"/>
      <c r="D81" s="227"/>
      <c r="E81" s="227"/>
      <c r="F81" s="56"/>
      <c r="G81" s="227"/>
      <c r="H81" s="227"/>
      <c r="I81" s="227"/>
      <c r="J81" s="227"/>
      <c r="K81" s="227"/>
      <c r="L81" s="227"/>
      <c r="M81" s="56"/>
      <c r="N81" s="227"/>
      <c r="O81" s="227"/>
      <c r="P81" s="227"/>
      <c r="Q81" s="227"/>
      <c r="R81" s="56"/>
      <c r="S81" s="227"/>
      <c r="T81" s="103"/>
      <c r="U81" s="56"/>
      <c r="V81" s="223"/>
    </row>
    <row r="82" spans="1:22" x14ac:dyDescent="0.3">
      <c r="A82" s="94"/>
      <c r="B82" s="296"/>
      <c r="C82" s="227"/>
      <c r="D82" s="227"/>
      <c r="E82" s="227"/>
      <c r="F82" s="56"/>
      <c r="G82" s="227"/>
      <c r="H82" s="227"/>
      <c r="I82" s="227"/>
      <c r="J82" s="227"/>
      <c r="K82" s="227"/>
      <c r="L82" s="227"/>
      <c r="M82" s="56"/>
      <c r="N82" s="227"/>
      <c r="O82" s="227"/>
      <c r="P82" s="227"/>
      <c r="Q82" s="227"/>
      <c r="R82" s="56"/>
      <c r="S82" s="227"/>
      <c r="T82" s="103"/>
      <c r="U82" s="56"/>
      <c r="V82" s="223"/>
    </row>
    <row r="83" spans="1:22" x14ac:dyDescent="0.3">
      <c r="A83" s="94"/>
      <c r="B83" s="296"/>
      <c r="C83" s="227"/>
      <c r="D83" s="227"/>
      <c r="E83" s="227"/>
      <c r="F83" s="56"/>
      <c r="G83" s="227"/>
      <c r="H83" s="227"/>
      <c r="I83" s="227"/>
      <c r="J83" s="227"/>
      <c r="K83" s="227"/>
      <c r="L83" s="227"/>
      <c r="M83" s="56"/>
      <c r="N83" s="227"/>
      <c r="O83" s="227"/>
      <c r="P83" s="227"/>
      <c r="Q83" s="227"/>
      <c r="R83" s="56"/>
      <c r="S83" s="227"/>
      <c r="T83" s="103"/>
      <c r="U83" s="56"/>
      <c r="V83" s="223"/>
    </row>
    <row r="84" spans="1:22" x14ac:dyDescent="0.3">
      <c r="A84" s="94"/>
      <c r="B84" s="296"/>
      <c r="C84" s="227"/>
      <c r="D84" s="227"/>
      <c r="E84" s="227"/>
      <c r="F84" s="56"/>
      <c r="G84" s="227"/>
      <c r="H84" s="227"/>
      <c r="I84" s="227"/>
      <c r="J84" s="227"/>
      <c r="K84" s="227"/>
      <c r="L84" s="227"/>
      <c r="M84" s="56"/>
      <c r="N84" s="227"/>
      <c r="O84" s="227"/>
      <c r="P84" s="227"/>
      <c r="Q84" s="227"/>
      <c r="R84" s="56"/>
      <c r="S84" s="227"/>
      <c r="T84" s="103"/>
      <c r="U84" s="56"/>
      <c r="V84" s="223"/>
    </row>
    <row r="85" spans="1:22" x14ac:dyDescent="0.3">
      <c r="A85" s="94"/>
      <c r="B85" s="296"/>
      <c r="C85" s="227"/>
      <c r="D85" s="227"/>
      <c r="E85" s="227"/>
      <c r="F85" s="56"/>
      <c r="M85" s="56"/>
      <c r="R85" s="56"/>
      <c r="T85" s="103"/>
      <c r="U85" s="56"/>
      <c r="V85" s="223"/>
    </row>
    <row r="86" spans="1:22" x14ac:dyDescent="0.3">
      <c r="A86" s="94"/>
      <c r="B86" s="296"/>
      <c r="C86" s="227"/>
      <c r="D86" s="227"/>
      <c r="E86" s="227"/>
      <c r="F86" s="56"/>
      <c r="M86" s="56"/>
      <c r="R86" s="56"/>
      <c r="T86" s="103"/>
      <c r="U86" s="56"/>
      <c r="V86" s="223"/>
    </row>
    <row r="87" spans="1:22" x14ac:dyDescent="0.3">
      <c r="A87" s="94"/>
      <c r="B87" s="296"/>
      <c r="C87" s="227"/>
      <c r="D87" s="227"/>
      <c r="E87" s="227"/>
      <c r="F87" s="56"/>
      <c r="M87" s="56"/>
      <c r="R87" s="56"/>
      <c r="T87" s="103"/>
      <c r="U87" s="56"/>
      <c r="V87" s="223"/>
    </row>
    <row r="88" spans="1:22" x14ac:dyDescent="0.3">
      <c r="A88" s="94"/>
      <c r="B88" s="296"/>
      <c r="C88" s="227"/>
      <c r="D88" s="227"/>
      <c r="E88" s="227"/>
      <c r="F88" s="56"/>
      <c r="M88" s="56"/>
      <c r="R88" s="56"/>
      <c r="T88" s="103"/>
      <c r="U88" s="56"/>
      <c r="V88" s="223"/>
    </row>
    <row r="89" spans="1:22" x14ac:dyDescent="0.3">
      <c r="A89" s="94"/>
      <c r="B89" s="296"/>
      <c r="C89" s="227"/>
      <c r="D89" s="227"/>
      <c r="E89" s="227"/>
      <c r="F89" s="56"/>
      <c r="M89" s="56"/>
      <c r="R89" s="56"/>
      <c r="T89" s="103"/>
      <c r="U89" s="56"/>
      <c r="V89" s="223"/>
    </row>
    <row r="90" spans="1:22" x14ac:dyDescent="0.3">
      <c r="A90" s="94"/>
      <c r="B90" s="296"/>
      <c r="C90" s="227"/>
      <c r="D90" s="227"/>
      <c r="E90" s="227"/>
      <c r="F90" s="56"/>
      <c r="M90" s="56"/>
      <c r="R90" s="56"/>
      <c r="T90" s="103"/>
      <c r="U90" s="56"/>
      <c r="V90" s="223"/>
    </row>
    <row r="91" spans="1:22" x14ac:dyDescent="0.3">
      <c r="A91" s="94"/>
      <c r="B91" s="296"/>
      <c r="C91" s="227"/>
      <c r="D91" s="227"/>
      <c r="E91" s="227"/>
      <c r="F91" s="56"/>
      <c r="M91" s="56"/>
      <c r="R91" s="56"/>
      <c r="T91" s="103"/>
      <c r="U91" s="56"/>
      <c r="V91" s="223"/>
    </row>
    <row r="92" spans="1:22" x14ac:dyDescent="0.3">
      <c r="A92" s="94"/>
      <c r="B92" s="296"/>
      <c r="C92" s="227"/>
      <c r="D92" s="227"/>
      <c r="E92" s="227"/>
      <c r="F92" s="56"/>
      <c r="M92" s="56"/>
      <c r="R92" s="56"/>
      <c r="T92" s="103"/>
      <c r="U92" s="56"/>
      <c r="V92" s="223"/>
    </row>
    <row r="93" spans="1:22" x14ac:dyDescent="0.3">
      <c r="A93" s="94"/>
      <c r="B93" s="296"/>
      <c r="C93" s="227"/>
      <c r="D93" s="227"/>
      <c r="E93" s="227"/>
      <c r="F93" s="56"/>
      <c r="M93" s="56"/>
      <c r="R93" s="56"/>
      <c r="T93" s="103"/>
      <c r="U93" s="56"/>
      <c r="V93" s="223"/>
    </row>
    <row r="94" spans="1:22" x14ac:dyDescent="0.3">
      <c r="A94" s="94"/>
      <c r="B94" s="296"/>
      <c r="C94" s="227"/>
      <c r="D94" s="227"/>
      <c r="E94" s="227"/>
      <c r="F94" s="56"/>
      <c r="M94" s="56"/>
      <c r="R94" s="56"/>
      <c r="T94" s="103"/>
      <c r="U94" s="56"/>
      <c r="V94" s="223"/>
    </row>
    <row r="95" spans="1:22" x14ac:dyDescent="0.3">
      <c r="A95" s="94"/>
      <c r="B95" s="296"/>
      <c r="C95" s="227"/>
      <c r="D95" s="227"/>
      <c r="E95" s="227"/>
      <c r="F95" s="56"/>
      <c r="M95" s="56"/>
      <c r="R95" s="56"/>
      <c r="T95" s="103"/>
      <c r="U95" s="56"/>
      <c r="V95" s="223"/>
    </row>
    <row r="96" spans="1:22" x14ac:dyDescent="0.3">
      <c r="A96" s="94"/>
      <c r="B96" s="296"/>
      <c r="C96" s="227"/>
      <c r="D96" s="227"/>
      <c r="E96" s="227"/>
      <c r="F96" s="56"/>
      <c r="M96" s="56"/>
      <c r="R96" s="56"/>
      <c r="T96" s="103"/>
      <c r="U96" s="56"/>
      <c r="V96" s="223"/>
    </row>
    <row r="97" spans="1:22" x14ac:dyDescent="0.3">
      <c r="A97" s="94"/>
      <c r="B97" s="296"/>
      <c r="C97" s="227"/>
      <c r="D97" s="227"/>
      <c r="E97" s="227"/>
      <c r="F97" s="56"/>
      <c r="M97" s="56"/>
      <c r="R97" s="56"/>
      <c r="T97" s="103"/>
      <c r="U97" s="56"/>
      <c r="V97" s="223"/>
    </row>
    <row r="98" spans="1:22" x14ac:dyDescent="0.3">
      <c r="A98" s="94"/>
      <c r="B98" s="296"/>
      <c r="C98" s="227"/>
      <c r="D98" s="227"/>
      <c r="E98" s="227"/>
      <c r="F98" s="56"/>
      <c r="M98" s="56"/>
      <c r="R98" s="56"/>
      <c r="T98" s="103"/>
      <c r="U98" s="56"/>
      <c r="V98" s="223"/>
    </row>
    <row r="99" spans="1:22" x14ac:dyDescent="0.3">
      <c r="A99" s="94"/>
      <c r="B99" s="296"/>
      <c r="C99" s="227"/>
      <c r="D99" s="227"/>
      <c r="E99" s="227"/>
      <c r="F99" s="56"/>
      <c r="M99" s="56"/>
      <c r="R99" s="56"/>
      <c r="T99" s="103"/>
      <c r="U99" s="56"/>
      <c r="V99" s="223"/>
    </row>
    <row r="100" spans="1:22" x14ac:dyDescent="0.3">
      <c r="A100" s="94"/>
      <c r="B100" s="296"/>
      <c r="C100" s="227"/>
      <c r="D100" s="227"/>
      <c r="E100" s="227"/>
      <c r="F100" s="56"/>
      <c r="M100" s="56"/>
      <c r="R100" s="56"/>
      <c r="T100" s="103"/>
      <c r="U100" s="56"/>
      <c r="V100" s="223"/>
    </row>
    <row r="101" spans="1:22" x14ac:dyDescent="0.3">
      <c r="A101" s="94"/>
      <c r="B101" s="296"/>
      <c r="C101" s="227"/>
      <c r="D101" s="227"/>
      <c r="E101" s="227"/>
      <c r="F101" s="56"/>
      <c r="M101" s="56"/>
      <c r="R101" s="56"/>
      <c r="T101" s="103"/>
      <c r="U101" s="56"/>
      <c r="V101" s="223"/>
    </row>
    <row r="102" spans="1:22" x14ac:dyDescent="0.3">
      <c r="A102" s="94"/>
      <c r="B102" s="296"/>
      <c r="C102" s="227"/>
      <c r="D102" s="227"/>
      <c r="E102" s="227"/>
      <c r="F102" s="56"/>
      <c r="M102" s="56"/>
      <c r="R102" s="56"/>
      <c r="T102" s="103"/>
      <c r="U102" s="56"/>
      <c r="V102" s="223"/>
    </row>
    <row r="103" spans="1:22" x14ac:dyDescent="0.3">
      <c r="A103" s="94"/>
      <c r="B103" s="296"/>
      <c r="C103" s="227"/>
      <c r="D103" s="227"/>
      <c r="E103" s="227"/>
      <c r="F103" s="56"/>
      <c r="M103" s="56"/>
      <c r="R103" s="56"/>
      <c r="T103" s="103"/>
      <c r="U103" s="56"/>
      <c r="V103" s="223"/>
    </row>
    <row r="104" spans="1:22" x14ac:dyDescent="0.3">
      <c r="A104" s="94"/>
      <c r="B104" s="296"/>
      <c r="C104" s="227"/>
      <c r="D104" s="227"/>
      <c r="E104" s="227"/>
      <c r="F104" s="56"/>
      <c r="M104" s="56"/>
      <c r="R104" s="56"/>
      <c r="T104" s="103"/>
      <c r="U104" s="56"/>
      <c r="V104" s="223"/>
    </row>
    <row r="105" spans="1:22" x14ac:dyDescent="0.3">
      <c r="A105" s="94"/>
      <c r="B105" s="296"/>
      <c r="C105" s="227"/>
      <c r="D105" s="227"/>
      <c r="E105" s="227"/>
      <c r="F105" s="56"/>
      <c r="M105" s="56"/>
      <c r="R105" s="56"/>
      <c r="T105" s="103"/>
      <c r="U105" s="56"/>
      <c r="V105" s="223"/>
    </row>
    <row r="106" spans="1:22" x14ac:dyDescent="0.3">
      <c r="A106" s="94"/>
      <c r="B106" s="296"/>
      <c r="C106" s="227"/>
      <c r="D106" s="227"/>
      <c r="E106" s="227"/>
      <c r="F106" s="56"/>
      <c r="M106" s="56"/>
      <c r="R106" s="56"/>
      <c r="T106" s="103"/>
      <c r="U106" s="56"/>
      <c r="V106" s="223"/>
    </row>
    <row r="107" spans="1:22" x14ac:dyDescent="0.3">
      <c r="A107" s="94"/>
      <c r="B107" s="296"/>
      <c r="C107" s="227"/>
      <c r="D107" s="227"/>
      <c r="E107" s="227"/>
      <c r="F107" s="56"/>
      <c r="M107" s="56"/>
      <c r="R107" s="56"/>
      <c r="T107" s="103"/>
      <c r="U107" s="56"/>
      <c r="V107" s="223"/>
    </row>
    <row r="108" spans="1:22" x14ac:dyDescent="0.3">
      <c r="T108" s="103"/>
      <c r="U108" s="56"/>
      <c r="V108" s="223"/>
    </row>
  </sheetData>
  <sortState ref="A4:AF6">
    <sortCondition descending="1" ref="C4:C6"/>
  </sortState>
  <mergeCells count="2">
    <mergeCell ref="A1:AF2"/>
    <mergeCell ref="A36:AF37"/>
  </mergeCells>
  <pageMargins left="0.7" right="0.7" top="0.75" bottom="0.75" header="0.3" footer="0.3"/>
  <pageSetup scale="44" orientation="portrait" r:id="rId1"/>
  <rowBreaks count="1" manualBreakCount="1">
    <brk id="3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1:Y127"/>
  <sheetViews>
    <sheetView topLeftCell="A116" zoomScaleNormal="100" workbookViewId="0">
      <selection activeCell="X123" sqref="X123"/>
    </sheetView>
  </sheetViews>
  <sheetFormatPr defaultRowHeight="14.4" x14ac:dyDescent="0.3"/>
  <cols>
    <col min="1" max="1" width="19.44140625" bestFit="1" customWidth="1"/>
    <col min="2" max="2" width="3" hidden="1" customWidth="1"/>
    <col min="3" max="3" width="3.33203125" hidden="1" customWidth="1"/>
    <col min="4" max="4" width="5.6640625" bestFit="1" customWidth="1"/>
    <col min="5" max="5" width="7.33203125" bestFit="1" customWidth="1"/>
    <col min="6" max="6" width="6" bestFit="1" customWidth="1"/>
    <col min="7" max="7" width="4" bestFit="1" customWidth="1"/>
    <col min="8" max="8" width="6.5546875" bestFit="1" customWidth="1"/>
    <col min="9" max="10" width="4" bestFit="1" customWidth="1"/>
    <col min="11" max="11" width="5.33203125" bestFit="1" customWidth="1"/>
    <col min="12" max="12" width="4" bestFit="1" customWidth="1"/>
    <col min="13" max="16" width="5.109375" bestFit="1" customWidth="1"/>
    <col min="17" max="17" width="5.33203125" bestFit="1" customWidth="1"/>
    <col min="18" max="18" width="6.33203125" bestFit="1" customWidth="1"/>
    <col min="19" max="21" width="4" bestFit="1" customWidth="1"/>
    <col min="22" max="22" width="7.33203125" bestFit="1" customWidth="1"/>
    <col min="23" max="23" width="6.33203125" bestFit="1" customWidth="1"/>
    <col min="24" max="25" width="4" bestFit="1" customWidth="1"/>
  </cols>
  <sheetData>
    <row r="1" spans="1:25" x14ac:dyDescent="0.3">
      <c r="A1" s="591" t="s">
        <v>75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</row>
    <row r="2" spans="1:25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</row>
    <row r="3" spans="1:25" x14ac:dyDescent="0.3">
      <c r="A3" s="24" t="s">
        <v>0</v>
      </c>
      <c r="B3" s="24"/>
      <c r="C3" s="24"/>
      <c r="D3" s="22" t="s">
        <v>2</v>
      </c>
      <c r="E3" s="79">
        <f>SUM(E4:E18)</f>
        <v>1050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  <c r="Y3" s="24">
        <v>10</v>
      </c>
    </row>
    <row r="4" spans="1:25" x14ac:dyDescent="0.3">
      <c r="A4" s="25" t="s">
        <v>110</v>
      </c>
      <c r="B4" s="9">
        <v>30</v>
      </c>
      <c r="C4" s="9" t="s">
        <v>29</v>
      </c>
      <c r="D4" s="592">
        <v>1</v>
      </c>
      <c r="E4" s="40">
        <v>150</v>
      </c>
      <c r="F4" s="21">
        <f>SUM(L4:P4)+SUM(S4:U4)+X4+Y4</f>
        <v>2244</v>
      </c>
      <c r="G4" s="21">
        <f>COUNT(L4,M4,N4,O4,P4,S4,T4,U4,X4,Y4)</f>
        <v>10</v>
      </c>
      <c r="H4" s="23">
        <f>F4/G4</f>
        <v>224.4</v>
      </c>
      <c r="I4" s="52">
        <f>MAX(L4:P4,S4:U4,X4,Y4)</f>
        <v>278</v>
      </c>
      <c r="J4" s="252">
        <f>MAX((SUM(L4:N4)), (SUM(S4:U4)))</f>
        <v>690</v>
      </c>
      <c r="K4" s="82"/>
      <c r="L4" s="26">
        <v>246</v>
      </c>
      <c r="M4" s="26">
        <v>185</v>
      </c>
      <c r="N4" s="26">
        <v>225</v>
      </c>
      <c r="O4" s="26">
        <v>216</v>
      </c>
      <c r="P4" s="26">
        <v>218</v>
      </c>
      <c r="Q4" s="27">
        <f t="shared" ref="Q4:Q54" si="0">SUM(L4:P4)</f>
        <v>1090</v>
      </c>
      <c r="R4" s="27"/>
      <c r="S4" s="26">
        <v>197</v>
      </c>
      <c r="T4" s="26">
        <v>215</v>
      </c>
      <c r="U4" s="26">
        <v>278</v>
      </c>
      <c r="V4" s="27">
        <f t="shared" ref="V4:V39" si="1">SUM(Q4:U4)-R4</f>
        <v>1780</v>
      </c>
      <c r="W4" s="27"/>
      <c r="X4" s="44">
        <v>205</v>
      </c>
      <c r="Y4" s="44">
        <v>259</v>
      </c>
    </row>
    <row r="5" spans="1:25" x14ac:dyDescent="0.3">
      <c r="A5" s="36" t="s">
        <v>201</v>
      </c>
      <c r="B5" s="9">
        <v>30</v>
      </c>
      <c r="C5" s="9" t="s">
        <v>29</v>
      </c>
      <c r="D5" s="593"/>
      <c r="E5" s="261">
        <v>150</v>
      </c>
      <c r="F5" s="21">
        <f t="shared" ref="F5:F53" si="2">SUM(L5:P5)+SUM(S5:U5)+X5+Y5</f>
        <v>2229</v>
      </c>
      <c r="G5" s="21">
        <f t="shared" ref="G5:G53" si="3">COUNT(L5,M5,N5,O5,P5,S5,T5,U5,X5,Y5)</f>
        <v>10</v>
      </c>
      <c r="H5" s="23">
        <f t="shared" ref="H5:H53" si="4">F5/G5</f>
        <v>222.9</v>
      </c>
      <c r="I5" s="439">
        <f t="shared" ref="I5:I54" si="5">MAX(L5:P5,S5:U5,X5,Y5)</f>
        <v>267</v>
      </c>
      <c r="J5" s="252">
        <f t="shared" ref="J5:J54" si="6">MAX((SUM(L5:N5)), (SUM(S5:U5)))</f>
        <v>714</v>
      </c>
      <c r="K5" s="84"/>
      <c r="L5" s="16">
        <v>235</v>
      </c>
      <c r="M5" s="16">
        <v>267</v>
      </c>
      <c r="N5" s="16">
        <v>212</v>
      </c>
      <c r="O5" s="506">
        <v>236</v>
      </c>
      <c r="P5" s="506">
        <v>248</v>
      </c>
      <c r="Q5" s="27">
        <f t="shared" si="0"/>
        <v>1198</v>
      </c>
      <c r="R5" s="21"/>
      <c r="S5" s="506">
        <v>228</v>
      </c>
      <c r="T5" s="506">
        <v>190</v>
      </c>
      <c r="U5" s="506">
        <v>206</v>
      </c>
      <c r="V5" s="27">
        <f t="shared" si="1"/>
        <v>1822</v>
      </c>
      <c r="W5" s="21"/>
      <c r="X5" s="85">
        <v>226</v>
      </c>
      <c r="Y5" s="85">
        <v>181</v>
      </c>
    </row>
    <row r="6" spans="1:25" x14ac:dyDescent="0.3">
      <c r="A6" s="29" t="s">
        <v>109</v>
      </c>
      <c r="B6" s="9">
        <v>30</v>
      </c>
      <c r="C6" s="9" t="s">
        <v>29</v>
      </c>
      <c r="D6" s="601"/>
      <c r="E6" s="41">
        <v>150</v>
      </c>
      <c r="F6" s="21">
        <f t="shared" si="2"/>
        <v>2104</v>
      </c>
      <c r="G6" s="21">
        <f t="shared" si="3"/>
        <v>10</v>
      </c>
      <c r="H6" s="23">
        <f t="shared" si="4"/>
        <v>210.4</v>
      </c>
      <c r="I6" s="439">
        <f t="shared" si="5"/>
        <v>247</v>
      </c>
      <c r="J6" s="252">
        <f t="shared" si="6"/>
        <v>619</v>
      </c>
      <c r="K6" s="83"/>
      <c r="L6" s="258">
        <v>204</v>
      </c>
      <c r="M6" s="258">
        <v>209</v>
      </c>
      <c r="N6" s="258">
        <v>206</v>
      </c>
      <c r="O6" s="258">
        <v>226</v>
      </c>
      <c r="P6" s="258">
        <v>247</v>
      </c>
      <c r="Q6" s="27">
        <f t="shared" si="0"/>
        <v>1092</v>
      </c>
      <c r="R6" s="31">
        <f>Q4+Q5+Q6</f>
        <v>3380</v>
      </c>
      <c r="S6" s="258">
        <v>212</v>
      </c>
      <c r="T6" s="258">
        <v>190</v>
      </c>
      <c r="U6" s="258">
        <v>174</v>
      </c>
      <c r="V6" s="27">
        <f t="shared" si="1"/>
        <v>1668</v>
      </c>
      <c r="W6" s="31">
        <f>V4+V5+V6</f>
        <v>5270</v>
      </c>
      <c r="X6" s="45">
        <v>189</v>
      </c>
      <c r="Y6" s="45">
        <v>247</v>
      </c>
    </row>
    <row r="7" spans="1:25" x14ac:dyDescent="0.3">
      <c r="A7" s="25" t="s">
        <v>134</v>
      </c>
      <c r="B7" s="9">
        <v>30</v>
      </c>
      <c r="C7" s="9" t="s">
        <v>29</v>
      </c>
      <c r="D7" s="592">
        <v>2</v>
      </c>
      <c r="E7" s="40">
        <v>100</v>
      </c>
      <c r="F7" s="21">
        <f t="shared" si="2"/>
        <v>2084</v>
      </c>
      <c r="G7" s="21">
        <f t="shared" si="3"/>
        <v>10</v>
      </c>
      <c r="H7" s="23">
        <f t="shared" si="4"/>
        <v>208.4</v>
      </c>
      <c r="I7" s="439">
        <f t="shared" si="5"/>
        <v>240</v>
      </c>
      <c r="J7" s="252">
        <f t="shared" si="6"/>
        <v>661</v>
      </c>
      <c r="K7" s="82"/>
      <c r="L7" s="26">
        <v>195</v>
      </c>
      <c r="M7" s="26">
        <v>217</v>
      </c>
      <c r="N7" s="26">
        <v>182</v>
      </c>
      <c r="O7" s="26">
        <v>199</v>
      </c>
      <c r="P7" s="26">
        <v>189</v>
      </c>
      <c r="Q7" s="27">
        <f t="shared" si="0"/>
        <v>982</v>
      </c>
      <c r="R7" s="27"/>
      <c r="S7" s="28">
        <v>236</v>
      </c>
      <c r="T7" s="28">
        <v>204</v>
      </c>
      <c r="U7" s="28">
        <v>221</v>
      </c>
      <c r="V7" s="27">
        <f t="shared" si="1"/>
        <v>1643</v>
      </c>
      <c r="W7" s="27"/>
      <c r="X7" s="80">
        <v>240</v>
      </c>
      <c r="Y7" s="254">
        <v>201</v>
      </c>
    </row>
    <row r="8" spans="1:25" x14ac:dyDescent="0.3">
      <c r="A8" s="36" t="s">
        <v>132</v>
      </c>
      <c r="B8" s="9">
        <v>30</v>
      </c>
      <c r="C8" s="9" t="s">
        <v>29</v>
      </c>
      <c r="D8" s="593"/>
      <c r="E8" s="261">
        <v>100</v>
      </c>
      <c r="F8" s="21">
        <f t="shared" si="2"/>
        <v>2280</v>
      </c>
      <c r="G8" s="21">
        <f t="shared" si="3"/>
        <v>10</v>
      </c>
      <c r="H8" s="23">
        <f t="shared" si="4"/>
        <v>228</v>
      </c>
      <c r="I8" s="439">
        <f t="shared" si="5"/>
        <v>300</v>
      </c>
      <c r="J8" s="252">
        <f t="shared" si="6"/>
        <v>678</v>
      </c>
      <c r="K8" s="84"/>
      <c r="L8" s="506">
        <v>242</v>
      </c>
      <c r="M8" s="506">
        <v>222</v>
      </c>
      <c r="N8" s="506">
        <v>214</v>
      </c>
      <c r="O8" s="506">
        <v>225</v>
      </c>
      <c r="P8" s="506">
        <v>218</v>
      </c>
      <c r="Q8" s="27">
        <f t="shared" si="0"/>
        <v>1121</v>
      </c>
      <c r="R8" s="21"/>
      <c r="S8" s="506">
        <v>211</v>
      </c>
      <c r="T8" s="506">
        <v>197</v>
      </c>
      <c r="U8" s="506">
        <v>247</v>
      </c>
      <c r="V8" s="27">
        <f t="shared" si="1"/>
        <v>1776</v>
      </c>
      <c r="W8" s="21"/>
      <c r="X8" s="256">
        <v>300</v>
      </c>
      <c r="Y8" s="46">
        <v>204</v>
      </c>
    </row>
    <row r="9" spans="1:25" x14ac:dyDescent="0.3">
      <c r="A9" s="29" t="s">
        <v>128</v>
      </c>
      <c r="B9" s="9">
        <v>30</v>
      </c>
      <c r="C9" s="9" t="s">
        <v>29</v>
      </c>
      <c r="D9" s="601"/>
      <c r="E9" s="41">
        <v>100</v>
      </c>
      <c r="F9" s="21">
        <f t="shared" si="2"/>
        <v>2264</v>
      </c>
      <c r="G9" s="21">
        <f t="shared" si="3"/>
        <v>10</v>
      </c>
      <c r="H9" s="23">
        <f t="shared" si="4"/>
        <v>226.4</v>
      </c>
      <c r="I9" s="439">
        <f t="shared" si="5"/>
        <v>290</v>
      </c>
      <c r="J9" s="252">
        <f t="shared" si="6"/>
        <v>743</v>
      </c>
      <c r="K9" s="83"/>
      <c r="L9" s="258">
        <v>221</v>
      </c>
      <c r="M9" s="258">
        <v>258</v>
      </c>
      <c r="N9" s="258">
        <v>203</v>
      </c>
      <c r="O9" s="32">
        <v>225</v>
      </c>
      <c r="P9" s="32">
        <v>239</v>
      </c>
      <c r="Q9" s="27">
        <f t="shared" si="0"/>
        <v>1146</v>
      </c>
      <c r="R9" s="31">
        <f>Q7+Q8+Q9</f>
        <v>3249</v>
      </c>
      <c r="S9" s="32">
        <v>290</v>
      </c>
      <c r="T9" s="32">
        <v>236</v>
      </c>
      <c r="U9" s="32">
        <v>217</v>
      </c>
      <c r="V9" s="27">
        <f t="shared" si="1"/>
        <v>1889</v>
      </c>
      <c r="W9" s="31">
        <f>V7+V8+V9</f>
        <v>5308</v>
      </c>
      <c r="X9" s="81">
        <v>205</v>
      </c>
      <c r="Y9" s="255">
        <v>170</v>
      </c>
    </row>
    <row r="10" spans="1:25" x14ac:dyDescent="0.3">
      <c r="A10" s="25" t="s">
        <v>191</v>
      </c>
      <c r="B10" s="9">
        <v>30</v>
      </c>
      <c r="C10" s="9" t="s">
        <v>29</v>
      </c>
      <c r="D10" s="592">
        <v>3</v>
      </c>
      <c r="E10" s="40">
        <v>50</v>
      </c>
      <c r="F10" s="21">
        <f t="shared" si="2"/>
        <v>1885</v>
      </c>
      <c r="G10" s="21">
        <f t="shared" si="3"/>
        <v>9</v>
      </c>
      <c r="H10" s="23">
        <f t="shared" si="4"/>
        <v>209.44444444444446</v>
      </c>
      <c r="I10" s="439">
        <f t="shared" si="5"/>
        <v>224</v>
      </c>
      <c r="J10" s="252">
        <f t="shared" si="6"/>
        <v>646</v>
      </c>
      <c r="K10" s="82"/>
      <c r="L10" s="26">
        <v>200</v>
      </c>
      <c r="M10" s="26">
        <v>224</v>
      </c>
      <c r="N10" s="26">
        <v>222</v>
      </c>
      <c r="O10" s="26">
        <v>195</v>
      </c>
      <c r="P10" s="26">
        <v>221</v>
      </c>
      <c r="Q10" s="27">
        <f t="shared" si="0"/>
        <v>1062</v>
      </c>
      <c r="R10" s="27"/>
      <c r="S10" s="28">
        <v>211</v>
      </c>
      <c r="T10" s="28">
        <v>184</v>
      </c>
      <c r="U10" s="28">
        <v>204</v>
      </c>
      <c r="V10" s="27">
        <f t="shared" si="1"/>
        <v>1661</v>
      </c>
      <c r="W10" s="27"/>
      <c r="X10" s="80">
        <v>224</v>
      </c>
      <c r="Y10" s="44"/>
    </row>
    <row r="11" spans="1:25" x14ac:dyDescent="0.3">
      <c r="A11" s="36" t="s">
        <v>440</v>
      </c>
      <c r="B11" s="9">
        <v>30</v>
      </c>
      <c r="C11" s="9" t="s">
        <v>29</v>
      </c>
      <c r="D11" s="593"/>
      <c r="E11" s="261">
        <v>50</v>
      </c>
      <c r="F11" s="21">
        <f t="shared" si="2"/>
        <v>2103</v>
      </c>
      <c r="G11" s="21">
        <f t="shared" si="3"/>
        <v>9</v>
      </c>
      <c r="H11" s="23">
        <f t="shared" si="4"/>
        <v>233.66666666666666</v>
      </c>
      <c r="I11" s="439">
        <f t="shared" si="5"/>
        <v>279</v>
      </c>
      <c r="J11" s="252">
        <f t="shared" si="6"/>
        <v>722</v>
      </c>
      <c r="K11" s="84"/>
      <c r="L11" s="506">
        <v>226</v>
      </c>
      <c r="M11" s="506">
        <v>227</v>
      </c>
      <c r="N11" s="506">
        <v>269</v>
      </c>
      <c r="O11" s="506">
        <v>235</v>
      </c>
      <c r="P11" s="506">
        <v>279</v>
      </c>
      <c r="Q11" s="27">
        <f t="shared" si="0"/>
        <v>1236</v>
      </c>
      <c r="R11" s="21"/>
      <c r="S11" s="506">
        <v>223</v>
      </c>
      <c r="T11" s="506">
        <v>193</v>
      </c>
      <c r="U11" s="506">
        <v>227</v>
      </c>
      <c r="V11" s="27">
        <f t="shared" si="1"/>
        <v>1879</v>
      </c>
      <c r="W11" s="21"/>
      <c r="X11" s="256">
        <v>224</v>
      </c>
      <c r="Y11" s="85"/>
    </row>
    <row r="12" spans="1:25" x14ac:dyDescent="0.3">
      <c r="A12" s="29" t="s">
        <v>439</v>
      </c>
      <c r="B12" s="9">
        <v>30</v>
      </c>
      <c r="C12" s="9" t="s">
        <v>29</v>
      </c>
      <c r="D12" s="601"/>
      <c r="E12" s="41">
        <v>50</v>
      </c>
      <c r="F12" s="21">
        <f t="shared" si="2"/>
        <v>1816</v>
      </c>
      <c r="G12" s="21">
        <f t="shared" si="3"/>
        <v>9</v>
      </c>
      <c r="H12" s="23">
        <f t="shared" si="4"/>
        <v>201.77777777777777</v>
      </c>
      <c r="I12" s="439">
        <f t="shared" si="5"/>
        <v>234</v>
      </c>
      <c r="J12" s="252">
        <f t="shared" si="6"/>
        <v>608</v>
      </c>
      <c r="K12" s="83"/>
      <c r="L12" s="32">
        <v>212</v>
      </c>
      <c r="M12" s="32">
        <v>207</v>
      </c>
      <c r="N12" s="32">
        <v>169</v>
      </c>
      <c r="O12" s="32">
        <v>181</v>
      </c>
      <c r="P12" s="32">
        <v>234</v>
      </c>
      <c r="Q12" s="27">
        <f t="shared" si="0"/>
        <v>1003</v>
      </c>
      <c r="R12" s="31">
        <f>Q10+Q11+Q12</f>
        <v>3301</v>
      </c>
      <c r="S12" s="32">
        <v>183</v>
      </c>
      <c r="T12" s="32">
        <v>203</v>
      </c>
      <c r="U12" s="32">
        <v>222</v>
      </c>
      <c r="V12" s="27">
        <f t="shared" si="1"/>
        <v>1611</v>
      </c>
      <c r="W12" s="31">
        <f>V10+V11+V12</f>
        <v>5151</v>
      </c>
      <c r="X12" s="259">
        <v>205</v>
      </c>
      <c r="Y12" s="260"/>
    </row>
    <row r="13" spans="1:25" x14ac:dyDescent="0.3">
      <c r="A13" s="25" t="s">
        <v>360</v>
      </c>
      <c r="B13" s="9">
        <v>30</v>
      </c>
      <c r="C13" s="9" t="s">
        <v>29</v>
      </c>
      <c r="D13" s="592">
        <v>4</v>
      </c>
      <c r="E13" s="38">
        <v>50</v>
      </c>
      <c r="F13" s="21">
        <f t="shared" si="2"/>
        <v>1806</v>
      </c>
      <c r="G13" s="21">
        <f t="shared" si="3"/>
        <v>9</v>
      </c>
      <c r="H13" s="23">
        <f t="shared" si="4"/>
        <v>200.66666666666666</v>
      </c>
      <c r="I13" s="439">
        <f t="shared" si="5"/>
        <v>239</v>
      </c>
      <c r="J13" s="252">
        <f t="shared" si="6"/>
        <v>663</v>
      </c>
      <c r="K13" s="82"/>
      <c r="L13" s="26">
        <v>211</v>
      </c>
      <c r="M13" s="26">
        <v>239</v>
      </c>
      <c r="N13" s="26">
        <v>213</v>
      </c>
      <c r="O13" s="26">
        <v>202</v>
      </c>
      <c r="P13" s="26">
        <v>209</v>
      </c>
      <c r="Q13" s="27">
        <f t="shared" si="0"/>
        <v>1074</v>
      </c>
      <c r="R13" s="27"/>
      <c r="S13" s="26">
        <v>191</v>
      </c>
      <c r="T13" s="26">
        <v>157</v>
      </c>
      <c r="U13" s="26">
        <v>192</v>
      </c>
      <c r="V13" s="27">
        <f t="shared" si="1"/>
        <v>1614</v>
      </c>
      <c r="W13" s="27"/>
      <c r="X13" s="44">
        <v>192</v>
      </c>
      <c r="Y13" s="44"/>
    </row>
    <row r="14" spans="1:25" x14ac:dyDescent="0.3">
      <c r="A14" s="36" t="s">
        <v>771</v>
      </c>
      <c r="B14" s="9">
        <v>30</v>
      </c>
      <c r="C14" s="9" t="s">
        <v>29</v>
      </c>
      <c r="D14" s="593"/>
      <c r="E14" s="262">
        <v>50</v>
      </c>
      <c r="F14" s="21">
        <f t="shared" si="2"/>
        <v>1937</v>
      </c>
      <c r="G14" s="21">
        <f t="shared" si="3"/>
        <v>9</v>
      </c>
      <c r="H14" s="23">
        <f t="shared" si="4"/>
        <v>215.22222222222223</v>
      </c>
      <c r="I14" s="439">
        <f t="shared" si="5"/>
        <v>259</v>
      </c>
      <c r="J14" s="252">
        <f t="shared" si="6"/>
        <v>713</v>
      </c>
      <c r="K14" s="84"/>
      <c r="L14" s="506">
        <v>217</v>
      </c>
      <c r="M14" s="506">
        <v>214</v>
      </c>
      <c r="N14" s="506">
        <v>213</v>
      </c>
      <c r="O14" s="506">
        <v>185</v>
      </c>
      <c r="P14" s="506">
        <v>215</v>
      </c>
      <c r="Q14" s="27">
        <f t="shared" si="0"/>
        <v>1044</v>
      </c>
      <c r="R14" s="21"/>
      <c r="S14" s="506">
        <v>259</v>
      </c>
      <c r="T14" s="506">
        <v>217</v>
      </c>
      <c r="U14" s="506">
        <v>237</v>
      </c>
      <c r="V14" s="27">
        <f t="shared" si="1"/>
        <v>1757</v>
      </c>
      <c r="W14" s="21"/>
      <c r="X14" s="85">
        <v>180</v>
      </c>
      <c r="Y14" s="85"/>
    </row>
    <row r="15" spans="1:25" x14ac:dyDescent="0.3">
      <c r="A15" s="29" t="s">
        <v>892</v>
      </c>
      <c r="B15" s="9">
        <v>30</v>
      </c>
      <c r="C15" s="9" t="s">
        <v>29</v>
      </c>
      <c r="D15" s="601"/>
      <c r="E15" s="39">
        <v>50</v>
      </c>
      <c r="F15" s="21">
        <f t="shared" si="2"/>
        <v>1979</v>
      </c>
      <c r="G15" s="21">
        <f t="shared" si="3"/>
        <v>9</v>
      </c>
      <c r="H15" s="23">
        <f t="shared" si="4"/>
        <v>219.88888888888889</v>
      </c>
      <c r="I15" s="439">
        <f t="shared" si="5"/>
        <v>267</v>
      </c>
      <c r="J15" s="252">
        <f t="shared" si="6"/>
        <v>690</v>
      </c>
      <c r="K15" s="83"/>
      <c r="L15" s="258">
        <v>213</v>
      </c>
      <c r="M15" s="258">
        <v>245</v>
      </c>
      <c r="N15" s="258">
        <v>202</v>
      </c>
      <c r="O15" s="258">
        <v>267</v>
      </c>
      <c r="P15" s="258">
        <v>191</v>
      </c>
      <c r="Q15" s="27">
        <f t="shared" si="0"/>
        <v>1118</v>
      </c>
      <c r="R15" s="31">
        <f>Q13+Q14+Q15</f>
        <v>3236</v>
      </c>
      <c r="S15" s="258">
        <v>226</v>
      </c>
      <c r="T15" s="258">
        <v>206</v>
      </c>
      <c r="U15" s="258">
        <v>258</v>
      </c>
      <c r="V15" s="27">
        <f t="shared" si="1"/>
        <v>1808</v>
      </c>
      <c r="W15" s="31">
        <f>V13+V14+V15</f>
        <v>5179</v>
      </c>
      <c r="X15" s="260">
        <v>171</v>
      </c>
      <c r="Y15" s="260"/>
    </row>
    <row r="16" spans="1:25" x14ac:dyDescent="0.3">
      <c r="A16" s="25" t="s">
        <v>131</v>
      </c>
      <c r="B16" s="9">
        <v>30</v>
      </c>
      <c r="C16" s="9" t="s">
        <v>29</v>
      </c>
      <c r="D16" s="592">
        <v>5</v>
      </c>
      <c r="E16" s="34"/>
      <c r="F16" s="21">
        <f t="shared" si="2"/>
        <v>1674</v>
      </c>
      <c r="G16" s="21">
        <f t="shared" si="3"/>
        <v>8</v>
      </c>
      <c r="H16" s="23">
        <f t="shared" si="4"/>
        <v>209.25</v>
      </c>
      <c r="I16" s="439">
        <f t="shared" si="5"/>
        <v>275</v>
      </c>
      <c r="J16" s="252">
        <f t="shared" si="6"/>
        <v>646</v>
      </c>
      <c r="K16" s="82"/>
      <c r="L16" s="26">
        <v>217</v>
      </c>
      <c r="M16" s="26">
        <v>225</v>
      </c>
      <c r="N16" s="26">
        <v>204</v>
      </c>
      <c r="O16" s="26">
        <v>209</v>
      </c>
      <c r="P16" s="26">
        <v>204</v>
      </c>
      <c r="Q16" s="27">
        <f t="shared" si="0"/>
        <v>1059</v>
      </c>
      <c r="R16" s="27"/>
      <c r="S16" s="26">
        <v>275</v>
      </c>
      <c r="T16" s="26">
        <v>164</v>
      </c>
      <c r="U16" s="26">
        <v>176</v>
      </c>
      <c r="V16" s="27">
        <f t="shared" si="1"/>
        <v>1674</v>
      </c>
      <c r="W16" s="27"/>
      <c r="X16" s="44"/>
      <c r="Y16" s="254"/>
    </row>
    <row r="17" spans="1:25" x14ac:dyDescent="0.3">
      <c r="A17" s="36" t="s">
        <v>146</v>
      </c>
      <c r="B17" s="9">
        <v>30</v>
      </c>
      <c r="C17" s="9" t="s">
        <v>29</v>
      </c>
      <c r="D17" s="593"/>
      <c r="E17" s="37"/>
      <c r="F17" s="21">
        <f t="shared" si="2"/>
        <v>1645</v>
      </c>
      <c r="G17" s="21">
        <f t="shared" si="3"/>
        <v>8</v>
      </c>
      <c r="H17" s="23">
        <f t="shared" si="4"/>
        <v>205.625</v>
      </c>
      <c r="I17" s="439">
        <f t="shared" si="5"/>
        <v>248</v>
      </c>
      <c r="J17" s="252">
        <f t="shared" si="6"/>
        <v>662</v>
      </c>
      <c r="K17" s="84"/>
      <c r="L17" s="506">
        <v>248</v>
      </c>
      <c r="M17" s="506">
        <v>225</v>
      </c>
      <c r="N17" s="506">
        <v>189</v>
      </c>
      <c r="O17" s="506">
        <v>228</v>
      </c>
      <c r="P17" s="506">
        <v>168</v>
      </c>
      <c r="Q17" s="27">
        <f t="shared" si="0"/>
        <v>1058</v>
      </c>
      <c r="R17" s="21"/>
      <c r="S17" s="506">
        <v>203</v>
      </c>
      <c r="T17" s="506">
        <v>169</v>
      </c>
      <c r="U17" s="506">
        <v>215</v>
      </c>
      <c r="V17" s="27">
        <f t="shared" si="1"/>
        <v>1645</v>
      </c>
      <c r="W17" s="21"/>
      <c r="X17" s="85"/>
      <c r="Y17" s="46"/>
    </row>
    <row r="18" spans="1:25" x14ac:dyDescent="0.3">
      <c r="A18" s="29" t="s">
        <v>187</v>
      </c>
      <c r="B18" s="9">
        <v>30</v>
      </c>
      <c r="C18" s="9" t="s">
        <v>29</v>
      </c>
      <c r="D18" s="601"/>
      <c r="E18" s="33"/>
      <c r="F18" s="21">
        <f t="shared" si="2"/>
        <v>1817</v>
      </c>
      <c r="G18" s="21">
        <f t="shared" si="3"/>
        <v>8</v>
      </c>
      <c r="H18" s="23">
        <f t="shared" si="4"/>
        <v>227.125</v>
      </c>
      <c r="I18" s="439">
        <f t="shared" si="5"/>
        <v>300</v>
      </c>
      <c r="J18" s="252">
        <f t="shared" si="6"/>
        <v>727</v>
      </c>
      <c r="K18" s="83"/>
      <c r="L18" s="258">
        <v>259</v>
      </c>
      <c r="M18" s="258">
        <v>194</v>
      </c>
      <c r="N18" s="258">
        <v>213</v>
      </c>
      <c r="O18" s="258">
        <v>209</v>
      </c>
      <c r="P18" s="258">
        <v>215</v>
      </c>
      <c r="Q18" s="27">
        <f t="shared" si="0"/>
        <v>1090</v>
      </c>
      <c r="R18" s="31">
        <f>Q16+Q17+Q18</f>
        <v>3207</v>
      </c>
      <c r="S18" s="258">
        <v>300</v>
      </c>
      <c r="T18" s="258">
        <v>213</v>
      </c>
      <c r="U18" s="258">
        <v>214</v>
      </c>
      <c r="V18" s="27">
        <f t="shared" si="1"/>
        <v>1817</v>
      </c>
      <c r="W18" s="31">
        <f>V16+V17+V18</f>
        <v>5136</v>
      </c>
      <c r="X18" s="260"/>
      <c r="Y18" s="255"/>
    </row>
    <row r="19" spans="1:25" x14ac:dyDescent="0.3">
      <c r="A19" s="25" t="s">
        <v>269</v>
      </c>
      <c r="B19" s="9">
        <v>30</v>
      </c>
      <c r="C19" s="9" t="s">
        <v>29</v>
      </c>
      <c r="D19" s="592">
        <v>6</v>
      </c>
      <c r="E19" s="34"/>
      <c r="F19" s="21">
        <f t="shared" si="2"/>
        <v>1685</v>
      </c>
      <c r="G19" s="21">
        <f t="shared" si="3"/>
        <v>8</v>
      </c>
      <c r="H19" s="23">
        <f t="shared" si="4"/>
        <v>210.625</v>
      </c>
      <c r="I19" s="439">
        <f t="shared" si="5"/>
        <v>279</v>
      </c>
      <c r="J19" s="252">
        <f t="shared" si="6"/>
        <v>611</v>
      </c>
      <c r="K19" s="82"/>
      <c r="L19" s="26">
        <v>151</v>
      </c>
      <c r="M19" s="26">
        <v>224</v>
      </c>
      <c r="N19" s="26">
        <v>206</v>
      </c>
      <c r="O19" s="26">
        <v>279</v>
      </c>
      <c r="P19" s="26">
        <v>214</v>
      </c>
      <c r="Q19" s="27">
        <f t="shared" si="0"/>
        <v>1074</v>
      </c>
      <c r="R19" s="27"/>
      <c r="S19" s="28">
        <v>212</v>
      </c>
      <c r="T19" s="28">
        <v>188</v>
      </c>
      <c r="U19" s="28">
        <v>211</v>
      </c>
      <c r="V19" s="27">
        <f t="shared" si="1"/>
        <v>1685</v>
      </c>
      <c r="W19" s="27"/>
      <c r="X19" s="80"/>
      <c r="Y19" s="254"/>
    </row>
    <row r="20" spans="1:25" x14ac:dyDescent="0.3">
      <c r="A20" s="36" t="s">
        <v>529</v>
      </c>
      <c r="B20" s="9">
        <v>30</v>
      </c>
      <c r="C20" s="9" t="s">
        <v>29</v>
      </c>
      <c r="D20" s="593"/>
      <c r="E20" s="37"/>
      <c r="F20" s="21">
        <f t="shared" si="2"/>
        <v>1627</v>
      </c>
      <c r="G20" s="21">
        <f t="shared" si="3"/>
        <v>8</v>
      </c>
      <c r="H20" s="23">
        <f t="shared" si="4"/>
        <v>203.375</v>
      </c>
      <c r="I20" s="439">
        <f t="shared" si="5"/>
        <v>226</v>
      </c>
      <c r="J20" s="252">
        <f t="shared" si="6"/>
        <v>622</v>
      </c>
      <c r="K20" s="84"/>
      <c r="L20" s="506">
        <v>226</v>
      </c>
      <c r="M20" s="506">
        <v>220</v>
      </c>
      <c r="N20" s="506">
        <v>176</v>
      </c>
      <c r="O20" s="506">
        <v>196</v>
      </c>
      <c r="P20" s="506">
        <v>215</v>
      </c>
      <c r="Q20" s="27">
        <f t="shared" si="0"/>
        <v>1033</v>
      </c>
      <c r="R20" s="21"/>
      <c r="S20" s="506">
        <v>205</v>
      </c>
      <c r="T20" s="506">
        <v>179</v>
      </c>
      <c r="U20" s="506">
        <v>210</v>
      </c>
      <c r="V20" s="27">
        <f t="shared" si="1"/>
        <v>1627</v>
      </c>
      <c r="W20" s="21"/>
      <c r="X20" s="256"/>
      <c r="Y20" s="46"/>
    </row>
    <row r="21" spans="1:25" x14ac:dyDescent="0.3">
      <c r="A21" s="29" t="s">
        <v>235</v>
      </c>
      <c r="B21" s="9">
        <v>30</v>
      </c>
      <c r="C21" s="9" t="s">
        <v>29</v>
      </c>
      <c r="D21" s="601"/>
      <c r="E21" s="33"/>
      <c r="F21" s="21">
        <f t="shared" si="2"/>
        <v>1785</v>
      </c>
      <c r="G21" s="21">
        <f t="shared" si="3"/>
        <v>8</v>
      </c>
      <c r="H21" s="23">
        <f t="shared" si="4"/>
        <v>223.125</v>
      </c>
      <c r="I21" s="439">
        <f t="shared" si="5"/>
        <v>249</v>
      </c>
      <c r="J21" s="252">
        <f t="shared" si="6"/>
        <v>670</v>
      </c>
      <c r="K21" s="83"/>
      <c r="L21" s="32">
        <v>206</v>
      </c>
      <c r="M21" s="32">
        <v>249</v>
      </c>
      <c r="N21" s="32">
        <v>215</v>
      </c>
      <c r="O21" s="32">
        <v>245</v>
      </c>
      <c r="P21" s="32">
        <v>227</v>
      </c>
      <c r="Q21" s="27">
        <f t="shared" si="0"/>
        <v>1142</v>
      </c>
      <c r="R21" s="31">
        <f>Q19+Q20+Q21</f>
        <v>3249</v>
      </c>
      <c r="S21" s="32">
        <v>227</v>
      </c>
      <c r="T21" s="32">
        <v>225</v>
      </c>
      <c r="U21" s="32">
        <v>191</v>
      </c>
      <c r="V21" s="27">
        <f t="shared" si="1"/>
        <v>1785</v>
      </c>
      <c r="W21" s="31">
        <f>V19+V20+V21</f>
        <v>5097</v>
      </c>
      <c r="X21" s="81"/>
      <c r="Y21" s="255"/>
    </row>
    <row r="22" spans="1:25" x14ac:dyDescent="0.3">
      <c r="A22" s="25" t="s">
        <v>296</v>
      </c>
      <c r="B22" s="9">
        <v>30</v>
      </c>
      <c r="C22" s="9" t="s">
        <v>29</v>
      </c>
      <c r="D22" s="592">
        <v>7</v>
      </c>
      <c r="E22" s="34"/>
      <c r="F22" s="21">
        <f t="shared" si="2"/>
        <v>1659</v>
      </c>
      <c r="G22" s="21">
        <f t="shared" si="3"/>
        <v>8</v>
      </c>
      <c r="H22" s="23">
        <f t="shared" si="4"/>
        <v>207.375</v>
      </c>
      <c r="I22" s="439">
        <f t="shared" si="5"/>
        <v>238</v>
      </c>
      <c r="J22" s="252">
        <f t="shared" si="6"/>
        <v>635</v>
      </c>
      <c r="K22" s="82"/>
      <c r="L22" s="26">
        <v>190</v>
      </c>
      <c r="M22" s="26">
        <v>238</v>
      </c>
      <c r="N22" s="26">
        <v>207</v>
      </c>
      <c r="O22" s="26">
        <v>190</v>
      </c>
      <c r="P22" s="26">
        <v>223</v>
      </c>
      <c r="Q22" s="27">
        <f t="shared" si="0"/>
        <v>1048</v>
      </c>
      <c r="R22" s="27"/>
      <c r="S22" s="26">
        <v>195</v>
      </c>
      <c r="T22" s="26">
        <v>182</v>
      </c>
      <c r="U22" s="26">
        <v>234</v>
      </c>
      <c r="V22" s="27">
        <f t="shared" si="1"/>
        <v>1659</v>
      </c>
      <c r="W22" s="27"/>
      <c r="X22" s="254"/>
      <c r="Y22" s="26"/>
    </row>
    <row r="23" spans="1:25" x14ac:dyDescent="0.3">
      <c r="A23" s="36" t="s">
        <v>734</v>
      </c>
      <c r="B23" s="9">
        <v>30</v>
      </c>
      <c r="C23" s="9" t="s">
        <v>29</v>
      </c>
      <c r="D23" s="593"/>
      <c r="E23" s="37"/>
      <c r="F23" s="21">
        <f t="shared" si="2"/>
        <v>1720</v>
      </c>
      <c r="G23" s="21">
        <f t="shared" si="3"/>
        <v>8</v>
      </c>
      <c r="H23" s="23">
        <f t="shared" si="4"/>
        <v>215</v>
      </c>
      <c r="I23" s="439">
        <f t="shared" si="5"/>
        <v>247</v>
      </c>
      <c r="J23" s="252">
        <f t="shared" si="6"/>
        <v>663</v>
      </c>
      <c r="K23" s="84"/>
      <c r="L23" s="506">
        <v>216</v>
      </c>
      <c r="M23" s="506">
        <v>200</v>
      </c>
      <c r="N23" s="506">
        <v>247</v>
      </c>
      <c r="O23" s="506">
        <v>213</v>
      </c>
      <c r="P23" s="506">
        <v>214</v>
      </c>
      <c r="Q23" s="27">
        <f t="shared" si="0"/>
        <v>1090</v>
      </c>
      <c r="R23" s="21"/>
      <c r="S23" s="506">
        <v>202</v>
      </c>
      <c r="T23" s="506">
        <v>212</v>
      </c>
      <c r="U23" s="506">
        <v>216</v>
      </c>
      <c r="V23" s="27">
        <f t="shared" si="1"/>
        <v>1720</v>
      </c>
      <c r="W23" s="21"/>
      <c r="X23" s="46"/>
      <c r="Y23" s="16"/>
    </row>
    <row r="24" spans="1:25" x14ac:dyDescent="0.3">
      <c r="A24" s="29" t="s">
        <v>434</v>
      </c>
      <c r="B24" s="9">
        <v>30</v>
      </c>
      <c r="C24" s="9" t="s">
        <v>29</v>
      </c>
      <c r="D24" s="601"/>
      <c r="E24" s="33"/>
      <c r="F24" s="21">
        <f t="shared" si="2"/>
        <v>1716</v>
      </c>
      <c r="G24" s="21">
        <f t="shared" si="3"/>
        <v>8</v>
      </c>
      <c r="H24" s="23">
        <f t="shared" si="4"/>
        <v>214.5</v>
      </c>
      <c r="I24" s="439">
        <f t="shared" si="5"/>
        <v>236</v>
      </c>
      <c r="J24" s="252">
        <f t="shared" si="6"/>
        <v>638</v>
      </c>
      <c r="K24" s="83"/>
      <c r="L24" s="258">
        <v>199</v>
      </c>
      <c r="M24" s="258">
        <v>201</v>
      </c>
      <c r="N24" s="258">
        <v>210</v>
      </c>
      <c r="O24" s="258">
        <v>236</v>
      </c>
      <c r="P24" s="258">
        <v>232</v>
      </c>
      <c r="Q24" s="27">
        <f t="shared" si="0"/>
        <v>1078</v>
      </c>
      <c r="R24" s="31">
        <f>Q22+Q23+Q24</f>
        <v>3216</v>
      </c>
      <c r="S24" s="32">
        <v>225</v>
      </c>
      <c r="T24" s="32">
        <v>211</v>
      </c>
      <c r="U24" s="32">
        <v>202</v>
      </c>
      <c r="V24" s="27">
        <f t="shared" si="1"/>
        <v>1716</v>
      </c>
      <c r="W24" s="31">
        <f>V22+V23+V24</f>
        <v>5095</v>
      </c>
      <c r="X24" s="255"/>
      <c r="Y24" s="258"/>
    </row>
    <row r="25" spans="1:25" x14ac:dyDescent="0.3">
      <c r="A25" s="25" t="s">
        <v>166</v>
      </c>
      <c r="B25" s="9">
        <v>30</v>
      </c>
      <c r="C25" s="9" t="s">
        <v>29</v>
      </c>
      <c r="D25" s="592">
        <v>8</v>
      </c>
      <c r="E25" s="34"/>
      <c r="F25" s="21">
        <f t="shared" si="2"/>
        <v>1725</v>
      </c>
      <c r="G25" s="21">
        <f t="shared" si="3"/>
        <v>8</v>
      </c>
      <c r="H25" s="23">
        <f t="shared" si="4"/>
        <v>215.625</v>
      </c>
      <c r="I25" s="439">
        <f t="shared" si="5"/>
        <v>255</v>
      </c>
      <c r="J25" s="252">
        <f t="shared" si="6"/>
        <v>679</v>
      </c>
      <c r="K25" s="82"/>
      <c r="L25" s="28">
        <v>254</v>
      </c>
      <c r="M25" s="28">
        <v>217</v>
      </c>
      <c r="N25" s="28">
        <v>208</v>
      </c>
      <c r="O25" s="28">
        <v>255</v>
      </c>
      <c r="P25" s="28">
        <v>215</v>
      </c>
      <c r="Q25" s="27">
        <f t="shared" si="0"/>
        <v>1149</v>
      </c>
      <c r="R25" s="27"/>
      <c r="S25" s="28">
        <v>182</v>
      </c>
      <c r="T25" s="28">
        <v>212</v>
      </c>
      <c r="U25" s="28">
        <v>182</v>
      </c>
      <c r="V25" s="27">
        <f t="shared" si="1"/>
        <v>1725</v>
      </c>
      <c r="W25" s="27"/>
      <c r="X25" s="80"/>
      <c r="Y25" s="26"/>
    </row>
    <row r="26" spans="1:25" x14ac:dyDescent="0.3">
      <c r="A26" s="36" t="s">
        <v>123</v>
      </c>
      <c r="B26" s="9">
        <v>30</v>
      </c>
      <c r="C26" s="9" t="s">
        <v>29</v>
      </c>
      <c r="D26" s="593"/>
      <c r="E26" s="37"/>
      <c r="F26" s="21">
        <f t="shared" si="2"/>
        <v>1563</v>
      </c>
      <c r="G26" s="21">
        <f t="shared" si="3"/>
        <v>8</v>
      </c>
      <c r="H26" s="23">
        <f t="shared" si="4"/>
        <v>195.375</v>
      </c>
      <c r="I26" s="439">
        <f t="shared" si="5"/>
        <v>262</v>
      </c>
      <c r="J26" s="252">
        <f t="shared" si="6"/>
        <v>576</v>
      </c>
      <c r="K26" s="84"/>
      <c r="L26" s="506">
        <v>185</v>
      </c>
      <c r="M26" s="506">
        <v>138</v>
      </c>
      <c r="N26" s="506">
        <v>178</v>
      </c>
      <c r="O26" s="506">
        <v>262</v>
      </c>
      <c r="P26" s="506">
        <v>224</v>
      </c>
      <c r="Q26" s="27">
        <f t="shared" si="0"/>
        <v>987</v>
      </c>
      <c r="R26" s="21"/>
      <c r="S26" s="506">
        <v>191</v>
      </c>
      <c r="T26" s="506">
        <v>193</v>
      </c>
      <c r="U26" s="506">
        <v>192</v>
      </c>
      <c r="V26" s="27">
        <f t="shared" si="1"/>
        <v>1563</v>
      </c>
      <c r="W26" s="21"/>
      <c r="X26" s="256"/>
      <c r="Y26" s="16"/>
    </row>
    <row r="27" spans="1:25" x14ac:dyDescent="0.3">
      <c r="A27" s="36" t="s">
        <v>409</v>
      </c>
      <c r="B27" s="9">
        <v>30</v>
      </c>
      <c r="C27" s="9" t="s">
        <v>29</v>
      </c>
      <c r="D27" s="601"/>
      <c r="E27" s="37"/>
      <c r="F27" s="21">
        <f t="shared" si="2"/>
        <v>1632</v>
      </c>
      <c r="G27" s="21">
        <f t="shared" si="3"/>
        <v>8</v>
      </c>
      <c r="H27" s="23">
        <f t="shared" si="4"/>
        <v>204</v>
      </c>
      <c r="I27" s="439">
        <f t="shared" si="5"/>
        <v>233</v>
      </c>
      <c r="J27" s="252">
        <f t="shared" si="6"/>
        <v>659</v>
      </c>
      <c r="K27" s="84"/>
      <c r="L27" s="506">
        <v>212</v>
      </c>
      <c r="M27" s="506">
        <v>214</v>
      </c>
      <c r="N27" s="506">
        <v>233</v>
      </c>
      <c r="O27" s="506">
        <v>205</v>
      </c>
      <c r="P27" s="506">
        <v>224</v>
      </c>
      <c r="Q27" s="27">
        <f t="shared" si="0"/>
        <v>1088</v>
      </c>
      <c r="R27" s="31">
        <f>Q25+Q26+Q27</f>
        <v>3224</v>
      </c>
      <c r="S27" s="32">
        <v>173</v>
      </c>
      <c r="T27" s="32">
        <v>194</v>
      </c>
      <c r="U27" s="32">
        <v>177</v>
      </c>
      <c r="V27" s="72">
        <f t="shared" si="1"/>
        <v>1632</v>
      </c>
      <c r="W27" s="31">
        <f>V25+V26+V27</f>
        <v>4920</v>
      </c>
      <c r="X27" s="259"/>
      <c r="Y27" s="258"/>
    </row>
    <row r="28" spans="1:25" x14ac:dyDescent="0.3">
      <c r="A28" s="25" t="s">
        <v>133</v>
      </c>
      <c r="B28" s="9">
        <v>30</v>
      </c>
      <c r="C28" s="9" t="s">
        <v>29</v>
      </c>
      <c r="D28" s="592">
        <v>9</v>
      </c>
      <c r="E28" s="34"/>
      <c r="F28" s="21">
        <f t="shared" si="2"/>
        <v>1050</v>
      </c>
      <c r="G28" s="21">
        <f t="shared" si="3"/>
        <v>5</v>
      </c>
      <c r="H28" s="23">
        <f t="shared" si="4"/>
        <v>210</v>
      </c>
      <c r="I28" s="439">
        <f t="shared" si="5"/>
        <v>258</v>
      </c>
      <c r="J28" s="252">
        <f t="shared" si="6"/>
        <v>659</v>
      </c>
      <c r="K28" s="82"/>
      <c r="L28" s="26">
        <v>194</v>
      </c>
      <c r="M28" s="26">
        <v>207</v>
      </c>
      <c r="N28" s="26">
        <v>258</v>
      </c>
      <c r="O28" s="26">
        <v>199</v>
      </c>
      <c r="P28" s="26">
        <v>192</v>
      </c>
      <c r="Q28" s="27">
        <f t="shared" si="0"/>
        <v>1050</v>
      </c>
      <c r="R28" s="27"/>
      <c r="S28" s="19"/>
      <c r="T28" s="19"/>
      <c r="U28" s="19"/>
      <c r="V28" s="20">
        <f t="shared" si="1"/>
        <v>1050</v>
      </c>
      <c r="W28" s="20"/>
      <c r="X28" s="257"/>
      <c r="Y28" s="19"/>
    </row>
    <row r="29" spans="1:25" x14ac:dyDescent="0.3">
      <c r="A29" s="36" t="s">
        <v>141</v>
      </c>
      <c r="B29" s="9">
        <v>30</v>
      </c>
      <c r="C29" s="9" t="s">
        <v>29</v>
      </c>
      <c r="D29" s="593"/>
      <c r="E29" s="37"/>
      <c r="F29" s="21">
        <f t="shared" si="2"/>
        <v>995</v>
      </c>
      <c r="G29" s="21">
        <f t="shared" si="3"/>
        <v>5</v>
      </c>
      <c r="H29" s="23">
        <f t="shared" si="4"/>
        <v>199</v>
      </c>
      <c r="I29" s="439">
        <f t="shared" si="5"/>
        <v>239</v>
      </c>
      <c r="J29" s="252">
        <f t="shared" si="6"/>
        <v>586</v>
      </c>
      <c r="K29" s="84"/>
      <c r="L29" s="506">
        <v>193</v>
      </c>
      <c r="M29" s="506">
        <v>200</v>
      </c>
      <c r="N29" s="506">
        <v>193</v>
      </c>
      <c r="O29" s="506">
        <v>239</v>
      </c>
      <c r="P29" s="506">
        <v>170</v>
      </c>
      <c r="Q29" s="27">
        <f t="shared" si="0"/>
        <v>995</v>
      </c>
      <c r="R29" s="21"/>
      <c r="S29" s="19"/>
      <c r="T29" s="19"/>
      <c r="U29" s="19"/>
      <c r="V29" s="20"/>
      <c r="W29" s="20"/>
      <c r="X29" s="257"/>
      <c r="Y29" s="19"/>
    </row>
    <row r="30" spans="1:25" x14ac:dyDescent="0.3">
      <c r="A30" s="36" t="s">
        <v>266</v>
      </c>
      <c r="B30" s="9">
        <v>30</v>
      </c>
      <c r="C30" s="9" t="s">
        <v>29</v>
      </c>
      <c r="D30" s="601"/>
      <c r="E30" s="37"/>
      <c r="F30" s="21">
        <f t="shared" si="2"/>
        <v>1116</v>
      </c>
      <c r="G30" s="21">
        <f t="shared" si="3"/>
        <v>5</v>
      </c>
      <c r="H30" s="23">
        <f t="shared" si="4"/>
        <v>223.2</v>
      </c>
      <c r="I30" s="439">
        <f t="shared" si="5"/>
        <v>246</v>
      </c>
      <c r="J30" s="252">
        <f t="shared" si="6"/>
        <v>686</v>
      </c>
      <c r="K30" s="84"/>
      <c r="L30" s="506">
        <v>203</v>
      </c>
      <c r="M30" s="506">
        <v>246</v>
      </c>
      <c r="N30" s="506">
        <v>237</v>
      </c>
      <c r="O30" s="506">
        <v>227</v>
      </c>
      <c r="P30" s="506">
        <v>203</v>
      </c>
      <c r="Q30" s="27">
        <f t="shared" si="0"/>
        <v>1116</v>
      </c>
      <c r="R30" s="31">
        <f>Q28+Q29+Q30</f>
        <v>3161</v>
      </c>
      <c r="S30" s="19"/>
      <c r="T30" s="19"/>
      <c r="U30" s="19"/>
      <c r="V30" s="20">
        <f t="shared" si="1"/>
        <v>1116</v>
      </c>
      <c r="W30" s="20">
        <f>V28+V30</f>
        <v>2166</v>
      </c>
      <c r="X30" s="257"/>
      <c r="Y30" s="19"/>
    </row>
    <row r="31" spans="1:25" x14ac:dyDescent="0.3">
      <c r="A31" s="25" t="s">
        <v>703</v>
      </c>
      <c r="B31" s="9">
        <v>30</v>
      </c>
      <c r="C31" s="9" t="s">
        <v>29</v>
      </c>
      <c r="D31" s="592">
        <v>10</v>
      </c>
      <c r="E31" s="34"/>
      <c r="F31" s="21">
        <f t="shared" si="2"/>
        <v>1133</v>
      </c>
      <c r="G31" s="21">
        <f t="shared" si="3"/>
        <v>5</v>
      </c>
      <c r="H31" s="23">
        <f t="shared" si="4"/>
        <v>226.6</v>
      </c>
      <c r="I31" s="439">
        <f t="shared" si="5"/>
        <v>256</v>
      </c>
      <c r="J31" s="252">
        <f t="shared" si="6"/>
        <v>684</v>
      </c>
      <c r="K31" s="82"/>
      <c r="L31" s="26">
        <v>234</v>
      </c>
      <c r="M31" s="26">
        <v>247</v>
      </c>
      <c r="N31" s="26">
        <v>203</v>
      </c>
      <c r="O31" s="26">
        <v>256</v>
      </c>
      <c r="P31" s="26">
        <v>193</v>
      </c>
      <c r="Q31" s="27">
        <f t="shared" si="0"/>
        <v>1133</v>
      </c>
      <c r="R31" s="27"/>
      <c r="S31" s="19"/>
      <c r="T31" s="19"/>
      <c r="U31" s="19"/>
      <c r="V31" s="20">
        <f t="shared" si="1"/>
        <v>1133</v>
      </c>
      <c r="W31" s="20"/>
      <c r="X31" s="263"/>
      <c r="Y31" s="19"/>
    </row>
    <row r="32" spans="1:25" x14ac:dyDescent="0.3">
      <c r="A32" s="36" t="s">
        <v>780</v>
      </c>
      <c r="B32" s="9">
        <v>30</v>
      </c>
      <c r="C32" s="9" t="s">
        <v>29</v>
      </c>
      <c r="D32" s="593"/>
      <c r="E32" s="37"/>
      <c r="F32" s="21">
        <f t="shared" si="2"/>
        <v>962</v>
      </c>
      <c r="G32" s="21">
        <f t="shared" si="3"/>
        <v>5</v>
      </c>
      <c r="H32" s="23">
        <f t="shared" si="4"/>
        <v>192.4</v>
      </c>
      <c r="I32" s="439">
        <f t="shared" si="5"/>
        <v>205</v>
      </c>
      <c r="J32" s="252">
        <f t="shared" si="6"/>
        <v>582</v>
      </c>
      <c r="K32" s="84"/>
      <c r="L32" s="506">
        <v>177</v>
      </c>
      <c r="M32" s="506">
        <v>205</v>
      </c>
      <c r="N32" s="506">
        <v>200</v>
      </c>
      <c r="O32" s="506">
        <v>179</v>
      </c>
      <c r="P32" s="506">
        <v>201</v>
      </c>
      <c r="Q32" s="27">
        <f t="shared" si="0"/>
        <v>962</v>
      </c>
      <c r="R32" s="21"/>
      <c r="S32" s="19"/>
      <c r="T32" s="19"/>
      <c r="U32" s="19"/>
      <c r="V32" s="20"/>
      <c r="W32" s="20"/>
      <c r="X32" s="263"/>
      <c r="Y32" s="19"/>
    </row>
    <row r="33" spans="1:25" x14ac:dyDescent="0.3">
      <c r="A33" s="36" t="s">
        <v>893</v>
      </c>
      <c r="B33" s="9">
        <v>30</v>
      </c>
      <c r="C33" s="9" t="s">
        <v>29</v>
      </c>
      <c r="D33" s="601"/>
      <c r="E33" s="37"/>
      <c r="F33" s="21">
        <f t="shared" si="2"/>
        <v>1030</v>
      </c>
      <c r="G33" s="21">
        <f t="shared" si="3"/>
        <v>5</v>
      </c>
      <c r="H33" s="23">
        <f t="shared" si="4"/>
        <v>206</v>
      </c>
      <c r="I33" s="439">
        <f t="shared" si="5"/>
        <v>246</v>
      </c>
      <c r="J33" s="252">
        <f t="shared" si="6"/>
        <v>599</v>
      </c>
      <c r="K33" s="84"/>
      <c r="L33" s="506">
        <v>187</v>
      </c>
      <c r="M33" s="506">
        <v>204</v>
      </c>
      <c r="N33" s="506">
        <v>208</v>
      </c>
      <c r="O33" s="506">
        <v>185</v>
      </c>
      <c r="P33" s="506">
        <v>246</v>
      </c>
      <c r="Q33" s="27">
        <f t="shared" si="0"/>
        <v>1030</v>
      </c>
      <c r="R33" s="31">
        <f>Q31+Q32+Q33</f>
        <v>3125</v>
      </c>
      <c r="S33" s="19"/>
      <c r="T33" s="19"/>
      <c r="U33" s="19"/>
      <c r="V33" s="20">
        <f t="shared" si="1"/>
        <v>1030</v>
      </c>
      <c r="W33" s="20">
        <f>V31+V33</f>
        <v>2163</v>
      </c>
      <c r="X33" s="263"/>
      <c r="Y33" s="19"/>
    </row>
    <row r="34" spans="1:25" x14ac:dyDescent="0.3">
      <c r="A34" s="25" t="s">
        <v>246</v>
      </c>
      <c r="B34" s="9">
        <v>30</v>
      </c>
      <c r="C34" s="9" t="s">
        <v>29</v>
      </c>
      <c r="D34" s="592">
        <v>11</v>
      </c>
      <c r="E34" s="34"/>
      <c r="F34" s="21">
        <f t="shared" si="2"/>
        <v>1056</v>
      </c>
      <c r="G34" s="21">
        <f t="shared" si="3"/>
        <v>5</v>
      </c>
      <c r="H34" s="23">
        <f t="shared" si="4"/>
        <v>211.2</v>
      </c>
      <c r="I34" s="439">
        <f t="shared" si="5"/>
        <v>236</v>
      </c>
      <c r="J34" s="252">
        <f t="shared" si="6"/>
        <v>656</v>
      </c>
      <c r="K34" s="82"/>
      <c r="L34" s="26">
        <v>236</v>
      </c>
      <c r="M34" s="26">
        <v>216</v>
      </c>
      <c r="N34" s="26">
        <v>204</v>
      </c>
      <c r="O34" s="26">
        <v>201</v>
      </c>
      <c r="P34" s="26">
        <v>199</v>
      </c>
      <c r="Q34" s="27">
        <f t="shared" si="0"/>
        <v>1056</v>
      </c>
      <c r="R34" s="27"/>
      <c r="S34" s="19"/>
      <c r="T34" s="19"/>
      <c r="U34" s="19"/>
      <c r="V34" s="20">
        <f t="shared" si="1"/>
        <v>1056</v>
      </c>
      <c r="W34" s="20"/>
      <c r="X34" s="263"/>
      <c r="Y34" s="263"/>
    </row>
    <row r="35" spans="1:25" x14ac:dyDescent="0.3">
      <c r="A35" s="36" t="s">
        <v>144</v>
      </c>
      <c r="B35" s="9">
        <v>30</v>
      </c>
      <c r="C35" s="9" t="s">
        <v>29</v>
      </c>
      <c r="D35" s="593"/>
      <c r="E35" s="37"/>
      <c r="F35" s="21">
        <f t="shared" si="2"/>
        <v>983</v>
      </c>
      <c r="G35" s="21">
        <f t="shared" si="3"/>
        <v>5</v>
      </c>
      <c r="H35" s="23">
        <f t="shared" si="4"/>
        <v>196.6</v>
      </c>
      <c r="I35" s="439">
        <f t="shared" si="5"/>
        <v>215</v>
      </c>
      <c r="J35" s="252">
        <f t="shared" si="6"/>
        <v>608</v>
      </c>
      <c r="K35" s="84"/>
      <c r="L35" s="506">
        <v>215</v>
      </c>
      <c r="M35" s="506">
        <v>212</v>
      </c>
      <c r="N35" s="506">
        <v>181</v>
      </c>
      <c r="O35" s="506">
        <v>200</v>
      </c>
      <c r="P35" s="506">
        <v>175</v>
      </c>
      <c r="Q35" s="27">
        <f t="shared" si="0"/>
        <v>983</v>
      </c>
      <c r="R35" s="21"/>
      <c r="S35" s="19"/>
      <c r="T35" s="19"/>
      <c r="U35" s="19"/>
      <c r="V35" s="20"/>
      <c r="W35" s="20"/>
      <c r="X35" s="263"/>
      <c r="Y35" s="263"/>
    </row>
    <row r="36" spans="1:25" x14ac:dyDescent="0.3">
      <c r="A36" s="36" t="s">
        <v>783</v>
      </c>
      <c r="B36" s="9">
        <v>30</v>
      </c>
      <c r="C36" s="9" t="s">
        <v>29</v>
      </c>
      <c r="D36" s="601"/>
      <c r="E36" s="37"/>
      <c r="F36" s="21">
        <f t="shared" si="2"/>
        <v>1115</v>
      </c>
      <c r="G36" s="21">
        <f t="shared" si="3"/>
        <v>5</v>
      </c>
      <c r="H36" s="23">
        <f t="shared" si="4"/>
        <v>223</v>
      </c>
      <c r="I36" s="439">
        <f t="shared" si="5"/>
        <v>237</v>
      </c>
      <c r="J36" s="252">
        <f t="shared" si="6"/>
        <v>696</v>
      </c>
      <c r="K36" s="84"/>
      <c r="L36" s="506">
        <v>224</v>
      </c>
      <c r="M36" s="506">
        <v>235</v>
      </c>
      <c r="N36" s="506">
        <v>237</v>
      </c>
      <c r="O36" s="506">
        <v>219</v>
      </c>
      <c r="P36" s="506">
        <v>200</v>
      </c>
      <c r="Q36" s="27">
        <f t="shared" si="0"/>
        <v>1115</v>
      </c>
      <c r="R36" s="31">
        <f>Q34+Q35+Q36</f>
        <v>3154</v>
      </c>
      <c r="S36" s="19"/>
      <c r="T36" s="19"/>
      <c r="U36" s="19"/>
      <c r="V36" s="20">
        <f t="shared" si="1"/>
        <v>1115</v>
      </c>
      <c r="W36" s="20">
        <f>V34+V36</f>
        <v>2171</v>
      </c>
      <c r="X36" s="263"/>
      <c r="Y36" s="263"/>
    </row>
    <row r="37" spans="1:25" x14ac:dyDescent="0.3">
      <c r="A37" s="25" t="s">
        <v>125</v>
      </c>
      <c r="B37" s="9">
        <v>30</v>
      </c>
      <c r="C37" s="9" t="s">
        <v>29</v>
      </c>
      <c r="D37" s="592">
        <v>12</v>
      </c>
      <c r="E37" s="34"/>
      <c r="F37" s="21">
        <f t="shared" si="2"/>
        <v>1123</v>
      </c>
      <c r="G37" s="21">
        <f t="shared" si="3"/>
        <v>5</v>
      </c>
      <c r="H37" s="23">
        <f t="shared" si="4"/>
        <v>224.6</v>
      </c>
      <c r="I37" s="439">
        <f t="shared" si="5"/>
        <v>259</v>
      </c>
      <c r="J37" s="252">
        <f t="shared" si="6"/>
        <v>674</v>
      </c>
      <c r="K37" s="82"/>
      <c r="L37" s="28">
        <v>243</v>
      </c>
      <c r="M37" s="28">
        <v>247</v>
      </c>
      <c r="N37" s="28">
        <v>184</v>
      </c>
      <c r="O37" s="28">
        <v>259</v>
      </c>
      <c r="P37" s="28">
        <v>190</v>
      </c>
      <c r="Q37" s="27">
        <f t="shared" si="0"/>
        <v>1123</v>
      </c>
      <c r="R37" s="27"/>
      <c r="S37" s="19"/>
      <c r="T37" s="19"/>
      <c r="U37" s="19"/>
      <c r="V37" s="20">
        <f t="shared" si="1"/>
        <v>1123</v>
      </c>
      <c r="W37" s="20"/>
      <c r="X37" s="257"/>
      <c r="Y37" s="19"/>
    </row>
    <row r="38" spans="1:25" x14ac:dyDescent="0.3">
      <c r="A38" s="36" t="s">
        <v>145</v>
      </c>
      <c r="B38" s="9">
        <v>30</v>
      </c>
      <c r="C38" s="9" t="s">
        <v>29</v>
      </c>
      <c r="D38" s="593"/>
      <c r="E38" s="37"/>
      <c r="F38" s="21">
        <f t="shared" si="2"/>
        <v>918</v>
      </c>
      <c r="G38" s="21">
        <f t="shared" si="3"/>
        <v>5</v>
      </c>
      <c r="H38" s="23">
        <f t="shared" si="4"/>
        <v>183.6</v>
      </c>
      <c r="I38" s="439">
        <f t="shared" si="5"/>
        <v>203</v>
      </c>
      <c r="J38" s="252">
        <f t="shared" si="6"/>
        <v>551</v>
      </c>
      <c r="K38" s="84"/>
      <c r="L38" s="506">
        <v>155</v>
      </c>
      <c r="M38" s="506">
        <v>193</v>
      </c>
      <c r="N38" s="506">
        <v>203</v>
      </c>
      <c r="O38" s="506">
        <v>191</v>
      </c>
      <c r="P38" s="506">
        <v>176</v>
      </c>
      <c r="Q38" s="27">
        <f t="shared" si="0"/>
        <v>918</v>
      </c>
      <c r="R38" s="21"/>
      <c r="S38" s="19"/>
      <c r="T38" s="19"/>
      <c r="U38" s="19"/>
      <c r="V38" s="20"/>
      <c r="W38" s="20"/>
      <c r="X38" s="257"/>
      <c r="Y38" s="19"/>
    </row>
    <row r="39" spans="1:25" x14ac:dyDescent="0.3">
      <c r="A39" s="36" t="s">
        <v>527</v>
      </c>
      <c r="B39" s="9">
        <v>30</v>
      </c>
      <c r="C39" s="9" t="s">
        <v>29</v>
      </c>
      <c r="D39" s="601"/>
      <c r="E39" s="37"/>
      <c r="F39" s="21">
        <f t="shared" si="2"/>
        <v>1088</v>
      </c>
      <c r="G39" s="21">
        <f t="shared" si="3"/>
        <v>5</v>
      </c>
      <c r="H39" s="23">
        <f t="shared" si="4"/>
        <v>217.6</v>
      </c>
      <c r="I39" s="439">
        <f t="shared" si="5"/>
        <v>246</v>
      </c>
      <c r="J39" s="252">
        <f t="shared" si="6"/>
        <v>643</v>
      </c>
      <c r="K39" s="84"/>
      <c r="L39" s="506">
        <v>236</v>
      </c>
      <c r="M39" s="506">
        <v>212</v>
      </c>
      <c r="N39" s="506">
        <v>195</v>
      </c>
      <c r="O39" s="506">
        <v>246</v>
      </c>
      <c r="P39" s="506">
        <v>199</v>
      </c>
      <c r="Q39" s="27">
        <f t="shared" si="0"/>
        <v>1088</v>
      </c>
      <c r="R39" s="31">
        <f>Q37+Q38+Q39</f>
        <v>3129</v>
      </c>
      <c r="S39" s="19"/>
      <c r="T39" s="19"/>
      <c r="U39" s="19"/>
      <c r="V39" s="20">
        <f t="shared" si="1"/>
        <v>1088</v>
      </c>
      <c r="W39" s="20">
        <f>V37+V39</f>
        <v>2211</v>
      </c>
      <c r="X39" s="257"/>
      <c r="Y39" s="19"/>
    </row>
    <row r="40" spans="1:25" x14ac:dyDescent="0.3">
      <c r="A40" s="25" t="s">
        <v>135</v>
      </c>
      <c r="B40" s="9">
        <v>30</v>
      </c>
      <c r="C40" s="9" t="s">
        <v>29</v>
      </c>
      <c r="D40" s="592">
        <v>13</v>
      </c>
      <c r="E40" s="34"/>
      <c r="F40" s="21">
        <f t="shared" si="2"/>
        <v>1111</v>
      </c>
      <c r="G40" s="21">
        <f t="shared" si="3"/>
        <v>5</v>
      </c>
      <c r="H40" s="23">
        <f t="shared" si="4"/>
        <v>222.2</v>
      </c>
      <c r="I40" s="439">
        <f t="shared" si="5"/>
        <v>258</v>
      </c>
      <c r="J40" s="252">
        <f t="shared" si="6"/>
        <v>676</v>
      </c>
      <c r="K40" s="82"/>
      <c r="L40" s="28">
        <v>212</v>
      </c>
      <c r="M40" s="28">
        <v>258</v>
      </c>
      <c r="N40" s="28">
        <v>206</v>
      </c>
      <c r="O40" s="28">
        <v>219</v>
      </c>
      <c r="P40" s="28">
        <v>216</v>
      </c>
      <c r="Q40" s="27">
        <f t="shared" si="0"/>
        <v>1111</v>
      </c>
      <c r="R40" s="27"/>
      <c r="S40" s="19"/>
      <c r="T40" s="19"/>
      <c r="U40" s="19"/>
      <c r="V40" s="19"/>
      <c r="W40" s="19"/>
      <c r="X40" s="257"/>
      <c r="Y40" s="19"/>
    </row>
    <row r="41" spans="1:25" x14ac:dyDescent="0.3">
      <c r="A41" s="36" t="s">
        <v>188</v>
      </c>
      <c r="B41" s="9">
        <v>30</v>
      </c>
      <c r="C41" s="9" t="s">
        <v>29</v>
      </c>
      <c r="D41" s="593"/>
      <c r="E41" s="37"/>
      <c r="F41" s="21">
        <f t="shared" si="2"/>
        <v>1038</v>
      </c>
      <c r="G41" s="21">
        <f t="shared" si="3"/>
        <v>5</v>
      </c>
      <c r="H41" s="23">
        <f t="shared" si="4"/>
        <v>207.6</v>
      </c>
      <c r="I41" s="439">
        <f t="shared" si="5"/>
        <v>222</v>
      </c>
      <c r="J41" s="252">
        <f t="shared" si="6"/>
        <v>612</v>
      </c>
      <c r="K41" s="84"/>
      <c r="L41" s="506">
        <v>222</v>
      </c>
      <c r="M41" s="506">
        <v>195</v>
      </c>
      <c r="N41" s="506">
        <v>195</v>
      </c>
      <c r="O41" s="506">
        <v>215</v>
      </c>
      <c r="P41" s="506">
        <v>211</v>
      </c>
      <c r="Q41" s="27">
        <f t="shared" si="0"/>
        <v>1038</v>
      </c>
      <c r="R41" s="21"/>
      <c r="S41" s="19"/>
      <c r="T41" s="19"/>
      <c r="U41" s="19"/>
      <c r="V41" s="19"/>
      <c r="W41" s="19"/>
      <c r="X41" s="257"/>
      <c r="Y41" s="19"/>
    </row>
    <row r="42" spans="1:25" x14ac:dyDescent="0.3">
      <c r="A42" s="29" t="s">
        <v>243</v>
      </c>
      <c r="B42" s="9">
        <v>30</v>
      </c>
      <c r="C42" s="9" t="s">
        <v>29</v>
      </c>
      <c r="D42" s="601"/>
      <c r="E42" s="33"/>
      <c r="F42" s="21">
        <f t="shared" si="2"/>
        <v>969</v>
      </c>
      <c r="G42" s="21">
        <f t="shared" si="3"/>
        <v>5</v>
      </c>
      <c r="H42" s="23">
        <f t="shared" si="4"/>
        <v>193.8</v>
      </c>
      <c r="I42" s="439">
        <f t="shared" si="5"/>
        <v>235</v>
      </c>
      <c r="J42" s="252">
        <f t="shared" si="6"/>
        <v>584</v>
      </c>
      <c r="K42" s="83"/>
      <c r="L42" s="32">
        <v>235</v>
      </c>
      <c r="M42" s="32">
        <v>185</v>
      </c>
      <c r="N42" s="32">
        <v>164</v>
      </c>
      <c r="O42" s="32">
        <v>170</v>
      </c>
      <c r="P42" s="32">
        <v>215</v>
      </c>
      <c r="Q42" s="27">
        <f t="shared" si="0"/>
        <v>969</v>
      </c>
      <c r="R42" s="31">
        <f>Q40+Q41+Q42</f>
        <v>3118</v>
      </c>
      <c r="S42" s="19"/>
      <c r="T42" s="19"/>
      <c r="U42" s="19"/>
      <c r="V42" s="19"/>
      <c r="W42" s="19"/>
      <c r="X42" s="257"/>
      <c r="Y42" s="19"/>
    </row>
    <row r="43" spans="1:25" x14ac:dyDescent="0.3">
      <c r="A43" s="25" t="s">
        <v>130</v>
      </c>
      <c r="B43" s="9">
        <v>30</v>
      </c>
      <c r="C43" s="9" t="s">
        <v>29</v>
      </c>
      <c r="D43" s="592">
        <v>14</v>
      </c>
      <c r="E43" s="34"/>
      <c r="F43" s="21">
        <f t="shared" si="2"/>
        <v>1078</v>
      </c>
      <c r="G43" s="21">
        <f t="shared" si="3"/>
        <v>5</v>
      </c>
      <c r="H43" s="23">
        <f t="shared" si="4"/>
        <v>215.6</v>
      </c>
      <c r="I43" s="439">
        <f t="shared" si="5"/>
        <v>230</v>
      </c>
      <c r="J43" s="252">
        <f t="shared" si="6"/>
        <v>658</v>
      </c>
      <c r="K43" s="82"/>
      <c r="L43" s="28">
        <v>225</v>
      </c>
      <c r="M43" s="28">
        <v>203</v>
      </c>
      <c r="N43" s="28">
        <v>230</v>
      </c>
      <c r="O43" s="28">
        <v>192</v>
      </c>
      <c r="P43" s="28">
        <v>228</v>
      </c>
      <c r="Q43" s="27">
        <f t="shared" si="0"/>
        <v>1078</v>
      </c>
      <c r="R43" s="27"/>
      <c r="S43" s="19"/>
      <c r="T43" s="19"/>
      <c r="U43" s="19"/>
      <c r="V43" s="19"/>
      <c r="W43" s="19"/>
      <c r="X43" s="257"/>
      <c r="Y43" s="19"/>
    </row>
    <row r="44" spans="1:25" x14ac:dyDescent="0.3">
      <c r="A44" s="36" t="s">
        <v>609</v>
      </c>
      <c r="B44" s="9">
        <v>30</v>
      </c>
      <c r="C44" s="9" t="s">
        <v>29</v>
      </c>
      <c r="D44" s="593"/>
      <c r="E44" s="37"/>
      <c r="F44" s="21">
        <f t="shared" si="2"/>
        <v>1083</v>
      </c>
      <c r="G44" s="21">
        <f t="shared" si="3"/>
        <v>5</v>
      </c>
      <c r="H44" s="23">
        <f t="shared" si="4"/>
        <v>216.6</v>
      </c>
      <c r="I44" s="439">
        <f t="shared" si="5"/>
        <v>242</v>
      </c>
      <c r="J44" s="252">
        <f t="shared" si="6"/>
        <v>629</v>
      </c>
      <c r="K44" s="84"/>
      <c r="L44" s="506">
        <v>174</v>
      </c>
      <c r="M44" s="506">
        <v>234</v>
      </c>
      <c r="N44" s="506">
        <v>221</v>
      </c>
      <c r="O44" s="506">
        <v>242</v>
      </c>
      <c r="P44" s="506">
        <v>212</v>
      </c>
      <c r="Q44" s="27">
        <f t="shared" si="0"/>
        <v>1083</v>
      </c>
      <c r="R44" s="21"/>
      <c r="S44" s="19"/>
      <c r="T44" s="19"/>
      <c r="U44" s="19"/>
      <c r="V44" s="19"/>
      <c r="W44" s="19"/>
      <c r="X44" s="257"/>
      <c r="Y44" s="19"/>
    </row>
    <row r="45" spans="1:25" x14ac:dyDescent="0.3">
      <c r="A45" s="29" t="s">
        <v>138</v>
      </c>
      <c r="B45" s="9">
        <v>30</v>
      </c>
      <c r="C45" s="9" t="s">
        <v>29</v>
      </c>
      <c r="D45" s="601"/>
      <c r="E45" s="33"/>
      <c r="F45" s="21">
        <f t="shared" si="2"/>
        <v>939</v>
      </c>
      <c r="G45" s="21">
        <f t="shared" si="3"/>
        <v>5</v>
      </c>
      <c r="H45" s="23">
        <f t="shared" si="4"/>
        <v>187.8</v>
      </c>
      <c r="I45" s="439">
        <f t="shared" si="5"/>
        <v>209</v>
      </c>
      <c r="J45" s="252">
        <f t="shared" si="6"/>
        <v>525</v>
      </c>
      <c r="K45" s="83"/>
      <c r="L45" s="32">
        <v>167</v>
      </c>
      <c r="M45" s="32">
        <v>200</v>
      </c>
      <c r="N45" s="32">
        <v>158</v>
      </c>
      <c r="O45" s="32">
        <v>205</v>
      </c>
      <c r="P45" s="32">
        <v>209</v>
      </c>
      <c r="Q45" s="27">
        <f t="shared" si="0"/>
        <v>939</v>
      </c>
      <c r="R45" s="31">
        <f>Q43+Q44+Q45</f>
        <v>3100</v>
      </c>
      <c r="S45" s="19"/>
      <c r="T45" s="19"/>
      <c r="U45" s="19"/>
      <c r="V45" s="19"/>
      <c r="W45" s="19"/>
      <c r="X45" s="257"/>
      <c r="Y45" s="19"/>
    </row>
    <row r="46" spans="1:25" x14ac:dyDescent="0.3">
      <c r="A46" s="25" t="s">
        <v>208</v>
      </c>
      <c r="B46" s="9">
        <v>30</v>
      </c>
      <c r="C46" s="9" t="s">
        <v>29</v>
      </c>
      <c r="D46" s="592">
        <v>15</v>
      </c>
      <c r="E46" s="34"/>
      <c r="F46" s="21">
        <f t="shared" si="2"/>
        <v>1003</v>
      </c>
      <c r="G46" s="21">
        <f t="shared" si="3"/>
        <v>5</v>
      </c>
      <c r="H46" s="23">
        <f t="shared" si="4"/>
        <v>200.6</v>
      </c>
      <c r="I46" s="439">
        <f t="shared" si="5"/>
        <v>225</v>
      </c>
      <c r="J46" s="252">
        <f t="shared" si="6"/>
        <v>578</v>
      </c>
      <c r="K46" s="82"/>
      <c r="L46" s="28">
        <v>212</v>
      </c>
      <c r="M46" s="28">
        <v>175</v>
      </c>
      <c r="N46" s="28">
        <v>191</v>
      </c>
      <c r="O46" s="28">
        <v>200</v>
      </c>
      <c r="P46" s="28">
        <v>225</v>
      </c>
      <c r="Q46" s="27">
        <f t="shared" si="0"/>
        <v>1003</v>
      </c>
      <c r="R46" s="27"/>
      <c r="S46" s="19"/>
      <c r="T46" s="19"/>
      <c r="U46" s="19"/>
      <c r="V46" s="19"/>
      <c r="W46" s="19"/>
      <c r="X46" s="257"/>
      <c r="Y46" s="19"/>
    </row>
    <row r="47" spans="1:25" x14ac:dyDescent="0.3">
      <c r="A47" s="36" t="s">
        <v>498</v>
      </c>
      <c r="B47" s="9">
        <v>30</v>
      </c>
      <c r="C47" s="9" t="s">
        <v>29</v>
      </c>
      <c r="D47" s="593"/>
      <c r="E47" s="37"/>
      <c r="F47" s="21">
        <f t="shared" si="2"/>
        <v>976</v>
      </c>
      <c r="G47" s="21">
        <f t="shared" si="3"/>
        <v>5</v>
      </c>
      <c r="H47" s="23">
        <f t="shared" si="4"/>
        <v>195.2</v>
      </c>
      <c r="I47" s="439">
        <f t="shared" si="5"/>
        <v>246</v>
      </c>
      <c r="J47" s="252">
        <f t="shared" si="6"/>
        <v>546</v>
      </c>
      <c r="K47" s="84"/>
      <c r="L47" s="506">
        <v>191</v>
      </c>
      <c r="M47" s="506">
        <v>160</v>
      </c>
      <c r="N47" s="506">
        <v>195</v>
      </c>
      <c r="O47" s="506">
        <v>246</v>
      </c>
      <c r="P47" s="506">
        <v>184</v>
      </c>
      <c r="Q47" s="27">
        <f t="shared" si="0"/>
        <v>976</v>
      </c>
      <c r="R47" s="21"/>
      <c r="S47" s="19"/>
      <c r="T47" s="19"/>
      <c r="U47" s="19"/>
      <c r="V47" s="19"/>
      <c r="W47" s="19"/>
      <c r="X47" s="257"/>
      <c r="Y47" s="19"/>
    </row>
    <row r="48" spans="1:25" x14ac:dyDescent="0.3">
      <c r="A48" s="29" t="s">
        <v>202</v>
      </c>
      <c r="B48" s="9">
        <v>30</v>
      </c>
      <c r="C48" s="9" t="s">
        <v>29</v>
      </c>
      <c r="D48" s="601"/>
      <c r="E48" s="33"/>
      <c r="F48" s="21">
        <f t="shared" si="2"/>
        <v>916</v>
      </c>
      <c r="G48" s="21">
        <f t="shared" si="3"/>
        <v>5</v>
      </c>
      <c r="H48" s="23">
        <f t="shared" si="4"/>
        <v>183.2</v>
      </c>
      <c r="I48" s="439">
        <f t="shared" si="5"/>
        <v>199</v>
      </c>
      <c r="J48" s="252">
        <f t="shared" si="6"/>
        <v>562</v>
      </c>
      <c r="K48" s="83"/>
      <c r="L48" s="32">
        <v>199</v>
      </c>
      <c r="M48" s="32">
        <v>180</v>
      </c>
      <c r="N48" s="32">
        <v>183</v>
      </c>
      <c r="O48" s="32">
        <v>164</v>
      </c>
      <c r="P48" s="32">
        <v>190</v>
      </c>
      <c r="Q48" s="27">
        <f t="shared" si="0"/>
        <v>916</v>
      </c>
      <c r="R48" s="31">
        <f>Q46+Q47+Q48</f>
        <v>2895</v>
      </c>
      <c r="S48" s="19"/>
      <c r="T48" s="19"/>
      <c r="U48" s="19"/>
      <c r="V48" s="19"/>
      <c r="W48" s="19"/>
      <c r="X48" s="257"/>
      <c r="Y48" s="19"/>
    </row>
    <row r="49" spans="1:25" x14ac:dyDescent="0.3">
      <c r="A49" s="25" t="s">
        <v>184</v>
      </c>
      <c r="B49" s="9">
        <v>30</v>
      </c>
      <c r="C49" s="9" t="s">
        <v>29</v>
      </c>
      <c r="D49" s="592">
        <v>16</v>
      </c>
      <c r="E49" s="34"/>
      <c r="F49" s="21">
        <f t="shared" si="2"/>
        <v>922</v>
      </c>
      <c r="G49" s="21">
        <f t="shared" si="3"/>
        <v>5</v>
      </c>
      <c r="H49" s="23">
        <f t="shared" si="4"/>
        <v>184.4</v>
      </c>
      <c r="I49" s="439">
        <f t="shared" si="5"/>
        <v>221</v>
      </c>
      <c r="J49" s="252">
        <f t="shared" si="6"/>
        <v>528</v>
      </c>
      <c r="K49" s="82"/>
      <c r="L49" s="28">
        <v>197</v>
      </c>
      <c r="M49" s="28">
        <v>161</v>
      </c>
      <c r="N49" s="28">
        <v>170</v>
      </c>
      <c r="O49" s="28">
        <v>173</v>
      </c>
      <c r="P49" s="28">
        <v>221</v>
      </c>
      <c r="Q49" s="27">
        <f t="shared" si="0"/>
        <v>922</v>
      </c>
      <c r="R49" s="27"/>
      <c r="S49" s="19"/>
      <c r="T49" s="19"/>
      <c r="U49" s="19"/>
      <c r="V49" s="19"/>
      <c r="W49" s="19"/>
      <c r="X49" s="257"/>
      <c r="Y49" s="19"/>
    </row>
    <row r="50" spans="1:25" x14ac:dyDescent="0.3">
      <c r="A50" s="36" t="s">
        <v>136</v>
      </c>
      <c r="B50" s="9">
        <v>30</v>
      </c>
      <c r="C50" s="9" t="s">
        <v>29</v>
      </c>
      <c r="D50" s="593"/>
      <c r="E50" s="37"/>
      <c r="F50" s="21">
        <f t="shared" si="2"/>
        <v>1020</v>
      </c>
      <c r="G50" s="21">
        <f t="shared" si="3"/>
        <v>5</v>
      </c>
      <c r="H50" s="23">
        <f t="shared" si="4"/>
        <v>204</v>
      </c>
      <c r="I50" s="439">
        <f t="shared" si="5"/>
        <v>231</v>
      </c>
      <c r="J50" s="252">
        <f t="shared" si="6"/>
        <v>650</v>
      </c>
      <c r="K50" s="84"/>
      <c r="L50" s="506">
        <v>203</v>
      </c>
      <c r="M50" s="506">
        <v>216</v>
      </c>
      <c r="N50" s="506">
        <v>231</v>
      </c>
      <c r="O50" s="506">
        <v>170</v>
      </c>
      <c r="P50" s="506">
        <v>200</v>
      </c>
      <c r="Q50" s="27">
        <f t="shared" si="0"/>
        <v>1020</v>
      </c>
      <c r="R50" s="21"/>
      <c r="S50" s="19"/>
      <c r="T50" s="19"/>
      <c r="U50" s="19"/>
      <c r="V50" s="19"/>
      <c r="W50" s="19"/>
      <c r="X50" s="257"/>
      <c r="Y50" s="19"/>
    </row>
    <row r="51" spans="1:25" x14ac:dyDescent="0.3">
      <c r="A51" s="29" t="s">
        <v>483</v>
      </c>
      <c r="B51" s="9">
        <v>30</v>
      </c>
      <c r="C51" s="9" t="s">
        <v>29</v>
      </c>
      <c r="D51" s="601"/>
      <c r="E51" s="33"/>
      <c r="F51" s="21">
        <f t="shared" si="2"/>
        <v>882</v>
      </c>
      <c r="G51" s="21">
        <f t="shared" si="3"/>
        <v>5</v>
      </c>
      <c r="H51" s="23">
        <f t="shared" si="4"/>
        <v>176.4</v>
      </c>
      <c r="I51" s="439">
        <f t="shared" si="5"/>
        <v>224</v>
      </c>
      <c r="J51" s="252">
        <f t="shared" si="6"/>
        <v>482</v>
      </c>
      <c r="K51" s="83"/>
      <c r="L51" s="32">
        <v>161</v>
      </c>
      <c r="M51" s="32">
        <v>170</v>
      </c>
      <c r="N51" s="32">
        <v>151</v>
      </c>
      <c r="O51" s="32">
        <v>224</v>
      </c>
      <c r="P51" s="32">
        <v>176</v>
      </c>
      <c r="Q51" s="27">
        <f t="shared" si="0"/>
        <v>882</v>
      </c>
      <c r="R51" s="31">
        <f>Q49+Q50+Q51</f>
        <v>2824</v>
      </c>
      <c r="S51" s="19"/>
      <c r="T51" s="19"/>
      <c r="U51" s="19"/>
      <c r="V51" s="19"/>
      <c r="W51" s="19"/>
      <c r="X51" s="257"/>
      <c r="Y51" s="19"/>
    </row>
    <row r="52" spans="1:25" x14ac:dyDescent="0.3">
      <c r="A52" s="25" t="s">
        <v>880</v>
      </c>
      <c r="B52" s="9">
        <v>30</v>
      </c>
      <c r="C52" s="9" t="s">
        <v>29</v>
      </c>
      <c r="D52" s="592">
        <v>17</v>
      </c>
      <c r="E52" s="34"/>
      <c r="F52" s="21">
        <f t="shared" si="2"/>
        <v>829</v>
      </c>
      <c r="G52" s="21">
        <f t="shared" si="3"/>
        <v>5</v>
      </c>
      <c r="H52" s="23">
        <f t="shared" si="4"/>
        <v>165.8</v>
      </c>
      <c r="I52" s="439">
        <f t="shared" si="5"/>
        <v>196</v>
      </c>
      <c r="J52" s="252">
        <f t="shared" si="6"/>
        <v>492</v>
      </c>
      <c r="K52" s="82"/>
      <c r="L52" s="28">
        <v>143</v>
      </c>
      <c r="M52" s="28">
        <v>181</v>
      </c>
      <c r="N52" s="28">
        <v>168</v>
      </c>
      <c r="O52" s="28">
        <v>196</v>
      </c>
      <c r="P52" s="28">
        <v>141</v>
      </c>
      <c r="Q52" s="27">
        <f t="shared" si="0"/>
        <v>829</v>
      </c>
      <c r="R52" s="27"/>
      <c r="S52" s="19"/>
      <c r="T52" s="19"/>
      <c r="U52" s="19"/>
      <c r="V52" s="19"/>
      <c r="W52" s="19"/>
      <c r="X52" s="257"/>
      <c r="Y52" s="19"/>
    </row>
    <row r="53" spans="1:25" x14ac:dyDescent="0.3">
      <c r="A53" s="36" t="s">
        <v>879</v>
      </c>
      <c r="B53" s="9">
        <v>30</v>
      </c>
      <c r="C53" s="9" t="s">
        <v>29</v>
      </c>
      <c r="D53" s="593"/>
      <c r="E53" s="37"/>
      <c r="F53" s="21">
        <f t="shared" si="2"/>
        <v>942</v>
      </c>
      <c r="G53" s="21">
        <f t="shared" si="3"/>
        <v>5</v>
      </c>
      <c r="H53" s="23">
        <f t="shared" si="4"/>
        <v>188.4</v>
      </c>
      <c r="I53" s="439">
        <f t="shared" si="5"/>
        <v>219</v>
      </c>
      <c r="J53" s="252">
        <f t="shared" si="6"/>
        <v>599</v>
      </c>
      <c r="K53" s="84"/>
      <c r="L53" s="506">
        <v>190</v>
      </c>
      <c r="M53" s="506">
        <v>219</v>
      </c>
      <c r="N53" s="506">
        <v>190</v>
      </c>
      <c r="O53" s="506">
        <v>196</v>
      </c>
      <c r="P53" s="506">
        <v>147</v>
      </c>
      <c r="Q53" s="27">
        <f t="shared" si="0"/>
        <v>942</v>
      </c>
      <c r="R53" s="21"/>
      <c r="S53" s="19"/>
      <c r="T53" s="19"/>
      <c r="U53" s="19"/>
      <c r="V53" s="19"/>
      <c r="W53" s="19"/>
      <c r="X53" s="257"/>
      <c r="Y53" s="19"/>
    </row>
    <row r="54" spans="1:25" x14ac:dyDescent="0.3">
      <c r="A54" s="29" t="s">
        <v>212</v>
      </c>
      <c r="B54" s="9">
        <v>30</v>
      </c>
      <c r="C54" s="9" t="s">
        <v>29</v>
      </c>
      <c r="D54" s="601"/>
      <c r="E54" s="33"/>
      <c r="F54" s="21">
        <f>SUM(L54:P54)+SUM(S54:U54)+X54+Y54</f>
        <v>977</v>
      </c>
      <c r="G54" s="21">
        <f>COUNT(L54,M54,N54,O54,P54,S54,T54,U54,X54,Y54)</f>
        <v>5</v>
      </c>
      <c r="H54" s="23">
        <f>F54/G54</f>
        <v>195.4</v>
      </c>
      <c r="I54" s="439">
        <f t="shared" si="5"/>
        <v>219</v>
      </c>
      <c r="J54" s="252">
        <f t="shared" si="6"/>
        <v>587</v>
      </c>
      <c r="K54" s="83"/>
      <c r="L54" s="32">
        <v>189</v>
      </c>
      <c r="M54" s="32">
        <v>182</v>
      </c>
      <c r="N54" s="32">
        <v>216</v>
      </c>
      <c r="O54" s="32">
        <v>219</v>
      </c>
      <c r="P54" s="32">
        <v>171</v>
      </c>
      <c r="Q54" s="72">
        <f t="shared" si="0"/>
        <v>977</v>
      </c>
      <c r="R54" s="31">
        <f>Q52+Q53+Q54</f>
        <v>2748</v>
      </c>
      <c r="S54" s="19"/>
      <c r="T54" s="19"/>
      <c r="U54" s="19"/>
      <c r="V54" s="19"/>
      <c r="W54" s="19"/>
      <c r="X54" s="257"/>
      <c r="Y54" s="19"/>
    </row>
    <row r="55" spans="1:25" x14ac:dyDescent="0.3">
      <c r="F55" s="21">
        <f>SUM(F4:F54)</f>
        <v>72233</v>
      </c>
      <c r="G55" s="21">
        <f>SUM(G4:G54)</f>
        <v>345</v>
      </c>
      <c r="H55" s="23">
        <f>F55/G55</f>
        <v>209.37101449275363</v>
      </c>
      <c r="I55" s="144"/>
      <c r="J55" s="256"/>
      <c r="L55" s="124">
        <f>AVERAGE(L4:L54)</f>
        <v>207.88235294117646</v>
      </c>
      <c r="M55" s="124">
        <f t="shared" ref="M55:P55" si="7">AVERAGE(M4:M54)</f>
        <v>211.80392156862746</v>
      </c>
      <c r="N55" s="124">
        <f t="shared" si="7"/>
        <v>203.68627450980392</v>
      </c>
      <c r="O55" s="124">
        <f t="shared" si="7"/>
        <v>214.72549019607843</v>
      </c>
      <c r="P55" s="124">
        <f t="shared" si="7"/>
        <v>207.31372549019608</v>
      </c>
      <c r="S55" s="124">
        <f t="shared" ref="S55:U55" si="8">AVERAGE(S4:S54)</f>
        <v>219.04166666666666</v>
      </c>
      <c r="T55" s="124">
        <f t="shared" si="8"/>
        <v>197.25</v>
      </c>
      <c r="U55" s="124">
        <f t="shared" si="8"/>
        <v>212.625</v>
      </c>
      <c r="X55" s="124">
        <f t="shared" ref="X55:Y55" si="9">AVERAGE(X4:X54)</f>
        <v>213.41666666666666</v>
      </c>
      <c r="Y55" s="124">
        <f t="shared" si="9"/>
        <v>210.33333333333334</v>
      </c>
    </row>
    <row r="56" spans="1:25" x14ac:dyDescent="0.3">
      <c r="X56" s="253"/>
    </row>
    <row r="57" spans="1:25" x14ac:dyDescent="0.3">
      <c r="X57" s="253"/>
    </row>
    <row r="58" spans="1:25" x14ac:dyDescent="0.3">
      <c r="A58" s="591" t="s">
        <v>76</v>
      </c>
      <c r="B58" s="591"/>
      <c r="C58" s="591"/>
      <c r="D58" s="591"/>
      <c r="E58" s="591"/>
      <c r="F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</row>
    <row r="59" spans="1:25" x14ac:dyDescent="0.3">
      <c r="A59" s="591"/>
      <c r="B59" s="591"/>
      <c r="C59" s="591"/>
      <c r="D59" s="591"/>
      <c r="E59" s="591"/>
      <c r="F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</row>
    <row r="60" spans="1:25" x14ac:dyDescent="0.3">
      <c r="A60" s="24" t="s">
        <v>0</v>
      </c>
      <c r="B60" s="24"/>
      <c r="C60" s="24"/>
      <c r="D60" s="22" t="s">
        <v>2</v>
      </c>
      <c r="E60" s="79">
        <f>SUM(E61:E75)</f>
        <v>1125</v>
      </c>
      <c r="F60" s="24" t="s">
        <v>4</v>
      </c>
      <c r="G60" s="24" t="s">
        <v>5</v>
      </c>
      <c r="H60" s="24" t="s">
        <v>6</v>
      </c>
      <c r="I60" s="24" t="s">
        <v>25</v>
      </c>
      <c r="J60" s="24" t="s">
        <v>26</v>
      </c>
      <c r="K60" s="24" t="s">
        <v>11</v>
      </c>
      <c r="L60" s="24">
        <v>1</v>
      </c>
      <c r="M60" s="24">
        <v>2</v>
      </c>
      <c r="N60" s="24">
        <v>3</v>
      </c>
      <c r="O60" s="24">
        <v>4</v>
      </c>
      <c r="P60" s="24">
        <v>5</v>
      </c>
      <c r="Q60" s="24" t="s">
        <v>8</v>
      </c>
      <c r="R60" s="24" t="s">
        <v>10</v>
      </c>
      <c r="S60" s="24">
        <v>6</v>
      </c>
      <c r="T60" s="24">
        <v>7</v>
      </c>
      <c r="U60" s="24">
        <v>8</v>
      </c>
      <c r="V60" s="24" t="s">
        <v>8</v>
      </c>
      <c r="W60" s="24" t="s">
        <v>10</v>
      </c>
      <c r="X60" s="24">
        <v>9</v>
      </c>
      <c r="Y60" s="24">
        <v>10</v>
      </c>
    </row>
    <row r="61" spans="1:25" x14ac:dyDescent="0.3">
      <c r="A61" s="25" t="s">
        <v>894</v>
      </c>
      <c r="B61" s="9">
        <v>30</v>
      </c>
      <c r="C61" s="9" t="s">
        <v>29</v>
      </c>
      <c r="D61" s="592">
        <v>1</v>
      </c>
      <c r="E61" s="40">
        <v>175</v>
      </c>
      <c r="F61" s="21">
        <f>SUM(L61:P61)+SUM(S61:U61)+X61+Y61</f>
        <v>1698</v>
      </c>
      <c r="G61" s="21">
        <f>COUNT(L61,M61,N61,O61,P61,S61,T61,U61,X61,Y61)</f>
        <v>10</v>
      </c>
      <c r="H61" s="23">
        <f>F61/G61</f>
        <v>169.8</v>
      </c>
      <c r="I61" s="52">
        <f>MAX(L61:P61,S61:U61,X61,Y61)</f>
        <v>208</v>
      </c>
      <c r="J61" s="252">
        <f>MAX((SUM(L61:N61)), (SUM(S61:U61)))</f>
        <v>564</v>
      </c>
      <c r="K61" s="595">
        <v>81</v>
      </c>
      <c r="L61" s="26">
        <v>156</v>
      </c>
      <c r="M61" s="26">
        <v>171</v>
      </c>
      <c r="N61" s="26">
        <v>151</v>
      </c>
      <c r="O61" s="26">
        <v>159</v>
      </c>
      <c r="P61" s="26">
        <v>147</v>
      </c>
      <c r="Q61" s="27">
        <f t="shared" ref="Q61:Q111" si="10">SUM(L61:P61)</f>
        <v>784</v>
      </c>
      <c r="R61" s="27"/>
      <c r="S61" s="26">
        <v>152</v>
      </c>
      <c r="T61" s="26">
        <v>208</v>
      </c>
      <c r="U61" s="26">
        <v>204</v>
      </c>
      <c r="V61" s="27">
        <f t="shared" ref="V61:V84" si="11">SUM(Q61:U61)-R61</f>
        <v>1348</v>
      </c>
      <c r="W61" s="27"/>
      <c r="X61" s="26">
        <v>181</v>
      </c>
      <c r="Y61" s="26">
        <v>169</v>
      </c>
    </row>
    <row r="62" spans="1:25" x14ac:dyDescent="0.3">
      <c r="A62" s="36" t="s">
        <v>860</v>
      </c>
      <c r="B62" s="9">
        <v>30</v>
      </c>
      <c r="C62" s="9" t="s">
        <v>29</v>
      </c>
      <c r="D62" s="593"/>
      <c r="E62" s="261">
        <v>175</v>
      </c>
      <c r="F62" s="21">
        <f t="shared" ref="F62:F111" si="12">SUM(L62:P62)+SUM(S62:U62)+X62+Y62</f>
        <v>2059</v>
      </c>
      <c r="G62" s="21">
        <f t="shared" ref="G62:G111" si="13">COUNT(L62,M62,N62,O62,P62,S62,T62,U62,X62,Y62)</f>
        <v>10</v>
      </c>
      <c r="H62" s="23">
        <f t="shared" ref="H62:H111" si="14">F62/G62</f>
        <v>205.9</v>
      </c>
      <c r="I62" s="439">
        <f t="shared" ref="I62:I125" si="15">MAX(L62:P62,S62:U62,X62,Y62)</f>
        <v>254</v>
      </c>
      <c r="J62" s="252">
        <f t="shared" ref="J62:J111" si="16">MAX((SUM(L62:N62)), (SUM(S62:U62)))</f>
        <v>627</v>
      </c>
      <c r="K62" s="596"/>
      <c r="L62" s="16">
        <v>182</v>
      </c>
      <c r="M62" s="16">
        <v>245</v>
      </c>
      <c r="N62" s="16">
        <v>200</v>
      </c>
      <c r="O62" s="506">
        <v>215</v>
      </c>
      <c r="P62" s="506">
        <v>222</v>
      </c>
      <c r="Q62" s="27">
        <f t="shared" si="10"/>
        <v>1064</v>
      </c>
      <c r="R62" s="21"/>
      <c r="S62" s="506">
        <v>159</v>
      </c>
      <c r="T62" s="506">
        <v>158</v>
      </c>
      <c r="U62" s="506">
        <v>188</v>
      </c>
      <c r="V62" s="27">
        <f t="shared" si="11"/>
        <v>1569</v>
      </c>
      <c r="W62" s="21"/>
      <c r="X62" s="506">
        <v>254</v>
      </c>
      <c r="Y62" s="506">
        <v>236</v>
      </c>
    </row>
    <row r="63" spans="1:25" x14ac:dyDescent="0.3">
      <c r="A63" s="29" t="s">
        <v>629</v>
      </c>
      <c r="B63" s="9">
        <v>30</v>
      </c>
      <c r="C63" s="9" t="s">
        <v>29</v>
      </c>
      <c r="D63" s="601"/>
      <c r="E63" s="41">
        <v>175</v>
      </c>
      <c r="F63" s="21">
        <f t="shared" si="12"/>
        <v>1901</v>
      </c>
      <c r="G63" s="21">
        <f t="shared" si="13"/>
        <v>10</v>
      </c>
      <c r="H63" s="23">
        <f t="shared" si="14"/>
        <v>190.1</v>
      </c>
      <c r="I63" s="439">
        <f t="shared" si="15"/>
        <v>268</v>
      </c>
      <c r="J63" s="252">
        <f t="shared" si="16"/>
        <v>563</v>
      </c>
      <c r="K63" s="597"/>
      <c r="L63" s="258">
        <v>194</v>
      </c>
      <c r="M63" s="258">
        <v>190</v>
      </c>
      <c r="N63" s="258">
        <v>179</v>
      </c>
      <c r="O63" s="258">
        <v>205</v>
      </c>
      <c r="P63" s="258">
        <v>268</v>
      </c>
      <c r="Q63" s="27">
        <f t="shared" si="10"/>
        <v>1036</v>
      </c>
      <c r="R63" s="31">
        <f>Q61+Q62+Q63+(K61*5)</f>
        <v>3289</v>
      </c>
      <c r="S63" s="258">
        <v>194</v>
      </c>
      <c r="T63" s="258">
        <v>188</v>
      </c>
      <c r="U63" s="258">
        <v>144</v>
      </c>
      <c r="V63" s="27">
        <f t="shared" si="11"/>
        <v>1562</v>
      </c>
      <c r="W63" s="31">
        <f>V61+V62+V63+(8*K61)</f>
        <v>5127</v>
      </c>
      <c r="X63" s="258">
        <v>153</v>
      </c>
      <c r="Y63" s="258">
        <v>186</v>
      </c>
    </row>
    <row r="64" spans="1:25" x14ac:dyDescent="0.3">
      <c r="A64" s="25" t="s">
        <v>236</v>
      </c>
      <c r="B64" s="9">
        <v>30</v>
      </c>
      <c r="C64" s="9" t="s">
        <v>29</v>
      </c>
      <c r="D64" s="592">
        <v>2</v>
      </c>
      <c r="E64" s="40">
        <v>100</v>
      </c>
      <c r="F64" s="21">
        <f t="shared" si="12"/>
        <v>2035</v>
      </c>
      <c r="G64" s="21">
        <f t="shared" si="13"/>
        <v>10</v>
      </c>
      <c r="H64" s="23">
        <f t="shared" si="14"/>
        <v>203.5</v>
      </c>
      <c r="I64" s="439">
        <f t="shared" si="15"/>
        <v>234</v>
      </c>
      <c r="J64" s="252">
        <f t="shared" si="16"/>
        <v>619</v>
      </c>
      <c r="K64" s="595">
        <v>25</v>
      </c>
      <c r="L64" s="28">
        <v>180</v>
      </c>
      <c r="M64" s="28">
        <v>234</v>
      </c>
      <c r="N64" s="28">
        <v>205</v>
      </c>
      <c r="O64" s="28">
        <v>204</v>
      </c>
      <c r="P64" s="28">
        <v>151</v>
      </c>
      <c r="Q64" s="27">
        <f t="shared" si="10"/>
        <v>974</v>
      </c>
      <c r="R64" s="27"/>
      <c r="S64" s="28">
        <v>228</v>
      </c>
      <c r="T64" s="28">
        <v>187</v>
      </c>
      <c r="U64" s="28">
        <v>204</v>
      </c>
      <c r="V64" s="27">
        <f t="shared" si="11"/>
        <v>1593</v>
      </c>
      <c r="W64" s="27"/>
      <c r="X64" s="26">
        <v>226</v>
      </c>
      <c r="Y64" s="44">
        <v>216</v>
      </c>
    </row>
    <row r="65" spans="1:25" x14ac:dyDescent="0.3">
      <c r="A65" s="36" t="s">
        <v>510</v>
      </c>
      <c r="B65" s="9">
        <v>30</v>
      </c>
      <c r="C65" s="9" t="s">
        <v>29</v>
      </c>
      <c r="D65" s="593"/>
      <c r="E65" s="261">
        <v>100</v>
      </c>
      <c r="F65" s="21">
        <f t="shared" si="12"/>
        <v>1827</v>
      </c>
      <c r="G65" s="21">
        <f t="shared" si="13"/>
        <v>10</v>
      </c>
      <c r="H65" s="23">
        <f t="shared" si="14"/>
        <v>182.7</v>
      </c>
      <c r="I65" s="439">
        <f t="shared" si="15"/>
        <v>232</v>
      </c>
      <c r="J65" s="252">
        <f t="shared" si="16"/>
        <v>615</v>
      </c>
      <c r="K65" s="596"/>
      <c r="L65" s="506">
        <v>212</v>
      </c>
      <c r="M65" s="506">
        <v>171</v>
      </c>
      <c r="N65" s="506">
        <v>232</v>
      </c>
      <c r="O65" s="506">
        <v>183</v>
      </c>
      <c r="P65" s="506">
        <v>180</v>
      </c>
      <c r="Q65" s="27">
        <f t="shared" si="10"/>
        <v>978</v>
      </c>
      <c r="R65" s="21"/>
      <c r="S65" s="506">
        <v>143</v>
      </c>
      <c r="T65" s="506">
        <v>144</v>
      </c>
      <c r="U65" s="506">
        <v>212</v>
      </c>
      <c r="V65" s="27">
        <f t="shared" si="11"/>
        <v>1477</v>
      </c>
      <c r="W65" s="21"/>
      <c r="X65" s="506">
        <v>180</v>
      </c>
      <c r="Y65" s="85">
        <v>170</v>
      </c>
    </row>
    <row r="66" spans="1:25" x14ac:dyDescent="0.3">
      <c r="A66" s="29" t="s">
        <v>112</v>
      </c>
      <c r="B66" s="9">
        <v>30</v>
      </c>
      <c r="C66" s="9" t="s">
        <v>29</v>
      </c>
      <c r="D66" s="601"/>
      <c r="E66" s="41">
        <v>100</v>
      </c>
      <c r="F66" s="21">
        <f t="shared" si="12"/>
        <v>2171</v>
      </c>
      <c r="G66" s="21">
        <f t="shared" si="13"/>
        <v>10</v>
      </c>
      <c r="H66" s="23">
        <f t="shared" si="14"/>
        <v>217.1</v>
      </c>
      <c r="I66" s="439">
        <f t="shared" si="15"/>
        <v>246</v>
      </c>
      <c r="J66" s="252">
        <f t="shared" si="16"/>
        <v>703</v>
      </c>
      <c r="K66" s="597"/>
      <c r="L66" s="32">
        <v>221</v>
      </c>
      <c r="M66" s="32">
        <v>236</v>
      </c>
      <c r="N66" s="32">
        <v>246</v>
      </c>
      <c r="O66" s="32">
        <v>237</v>
      </c>
      <c r="P66" s="32">
        <v>172</v>
      </c>
      <c r="Q66" s="27">
        <f t="shared" si="10"/>
        <v>1112</v>
      </c>
      <c r="R66" s="31">
        <f>Q64+Q65+Q66+(K64*5)</f>
        <v>3189</v>
      </c>
      <c r="S66" s="32">
        <v>225</v>
      </c>
      <c r="T66" s="32">
        <v>216</v>
      </c>
      <c r="U66" s="32">
        <v>213</v>
      </c>
      <c r="V66" s="27">
        <f t="shared" si="11"/>
        <v>1766</v>
      </c>
      <c r="W66" s="31">
        <f>V64+V65+V66+(8*K64)</f>
        <v>5036</v>
      </c>
      <c r="X66" s="258">
        <v>215</v>
      </c>
      <c r="Y66" s="260">
        <v>190</v>
      </c>
    </row>
    <row r="67" spans="1:25" x14ac:dyDescent="0.3">
      <c r="A67" s="25" t="s">
        <v>311</v>
      </c>
      <c r="B67" s="9">
        <v>30</v>
      </c>
      <c r="C67" s="9" t="s">
        <v>29</v>
      </c>
      <c r="D67" s="592">
        <v>3</v>
      </c>
      <c r="E67" s="40">
        <v>50</v>
      </c>
      <c r="F67" s="21">
        <f t="shared" si="12"/>
        <v>1438</v>
      </c>
      <c r="G67" s="21">
        <f t="shared" si="13"/>
        <v>9</v>
      </c>
      <c r="H67" s="23">
        <f t="shared" si="14"/>
        <v>159.77777777777777</v>
      </c>
      <c r="I67" s="439">
        <f t="shared" si="15"/>
        <v>199</v>
      </c>
      <c r="J67" s="252">
        <f t="shared" si="16"/>
        <v>495</v>
      </c>
      <c r="K67" s="595">
        <v>143</v>
      </c>
      <c r="L67" s="28">
        <v>146</v>
      </c>
      <c r="M67" s="28">
        <v>143</v>
      </c>
      <c r="N67" s="28">
        <v>153</v>
      </c>
      <c r="O67" s="28">
        <v>135</v>
      </c>
      <c r="P67" s="28">
        <v>167</v>
      </c>
      <c r="Q67" s="27">
        <f t="shared" si="10"/>
        <v>744</v>
      </c>
      <c r="R67" s="27"/>
      <c r="S67" s="26">
        <v>133</v>
      </c>
      <c r="T67" s="26">
        <v>192</v>
      </c>
      <c r="U67" s="26">
        <v>170</v>
      </c>
      <c r="V67" s="27">
        <f t="shared" si="11"/>
        <v>1239</v>
      </c>
      <c r="W67" s="27"/>
      <c r="X67" s="44">
        <v>199</v>
      </c>
      <c r="Y67" s="44"/>
    </row>
    <row r="68" spans="1:25" x14ac:dyDescent="0.3">
      <c r="A68" s="36" t="s">
        <v>634</v>
      </c>
      <c r="B68" s="9">
        <v>30</v>
      </c>
      <c r="C68" s="9" t="s">
        <v>29</v>
      </c>
      <c r="D68" s="593"/>
      <c r="E68" s="261">
        <v>50</v>
      </c>
      <c r="F68" s="21">
        <f t="shared" si="12"/>
        <v>1498</v>
      </c>
      <c r="G68" s="21">
        <f t="shared" si="13"/>
        <v>9</v>
      </c>
      <c r="H68" s="23">
        <f t="shared" si="14"/>
        <v>166.44444444444446</v>
      </c>
      <c r="I68" s="439">
        <f t="shared" si="15"/>
        <v>208</v>
      </c>
      <c r="J68" s="252">
        <f t="shared" si="16"/>
        <v>545</v>
      </c>
      <c r="K68" s="596"/>
      <c r="L68" s="506">
        <v>159</v>
      </c>
      <c r="M68" s="506">
        <v>168</v>
      </c>
      <c r="N68" s="506">
        <v>140</v>
      </c>
      <c r="O68" s="506">
        <v>169</v>
      </c>
      <c r="P68" s="506">
        <v>171</v>
      </c>
      <c r="Q68" s="27">
        <f t="shared" si="10"/>
        <v>807</v>
      </c>
      <c r="R68" s="21"/>
      <c r="S68" s="506">
        <v>208</v>
      </c>
      <c r="T68" s="506">
        <v>175</v>
      </c>
      <c r="U68" s="506">
        <v>162</v>
      </c>
      <c r="V68" s="27">
        <f t="shared" si="11"/>
        <v>1352</v>
      </c>
      <c r="W68" s="21"/>
      <c r="X68" s="85">
        <v>146</v>
      </c>
      <c r="Y68" s="85"/>
    </row>
    <row r="69" spans="1:25" x14ac:dyDescent="0.3">
      <c r="A69" s="29" t="s">
        <v>859</v>
      </c>
      <c r="B69" s="9">
        <v>30</v>
      </c>
      <c r="C69" s="9" t="s">
        <v>29</v>
      </c>
      <c r="D69" s="601"/>
      <c r="E69" s="41">
        <v>50</v>
      </c>
      <c r="F69" s="21">
        <f t="shared" si="12"/>
        <v>1553</v>
      </c>
      <c r="G69" s="21">
        <f t="shared" si="13"/>
        <v>9</v>
      </c>
      <c r="H69" s="23">
        <f t="shared" si="14"/>
        <v>172.55555555555554</v>
      </c>
      <c r="I69" s="439">
        <f t="shared" si="15"/>
        <v>202</v>
      </c>
      <c r="J69" s="252">
        <f t="shared" si="16"/>
        <v>532</v>
      </c>
      <c r="K69" s="597"/>
      <c r="L69" s="32">
        <v>157</v>
      </c>
      <c r="M69" s="32">
        <v>180</v>
      </c>
      <c r="N69" s="32">
        <v>195</v>
      </c>
      <c r="O69" s="32">
        <v>162</v>
      </c>
      <c r="P69" s="32">
        <v>183</v>
      </c>
      <c r="Q69" s="27">
        <f t="shared" si="10"/>
        <v>877</v>
      </c>
      <c r="R69" s="31">
        <f>Q67+Q68+Q69+(K67*5)</f>
        <v>3143</v>
      </c>
      <c r="S69" s="32">
        <v>157</v>
      </c>
      <c r="T69" s="32">
        <v>202</v>
      </c>
      <c r="U69" s="32">
        <v>170</v>
      </c>
      <c r="V69" s="27">
        <f t="shared" si="11"/>
        <v>1406</v>
      </c>
      <c r="W69" s="31">
        <f>V67+V68+V69+(8*K67)</f>
        <v>5141</v>
      </c>
      <c r="X69" s="260">
        <v>147</v>
      </c>
      <c r="Y69" s="260"/>
    </row>
    <row r="70" spans="1:25" x14ac:dyDescent="0.3">
      <c r="A70" s="25" t="s">
        <v>106</v>
      </c>
      <c r="B70" s="9">
        <v>30</v>
      </c>
      <c r="C70" s="9" t="s">
        <v>29</v>
      </c>
      <c r="D70" s="592">
        <v>4</v>
      </c>
      <c r="E70" s="38">
        <v>50</v>
      </c>
      <c r="F70" s="21">
        <f t="shared" si="12"/>
        <v>1623</v>
      </c>
      <c r="G70" s="21">
        <f t="shared" si="13"/>
        <v>9</v>
      </c>
      <c r="H70" s="23">
        <f t="shared" si="14"/>
        <v>180.33333333333334</v>
      </c>
      <c r="I70" s="439">
        <f t="shared" si="15"/>
        <v>221</v>
      </c>
      <c r="J70" s="252">
        <f t="shared" si="16"/>
        <v>532</v>
      </c>
      <c r="K70" s="595">
        <v>44</v>
      </c>
      <c r="L70" s="28">
        <v>146</v>
      </c>
      <c r="M70" s="28">
        <v>169</v>
      </c>
      <c r="N70" s="28">
        <v>190</v>
      </c>
      <c r="O70" s="28">
        <v>205</v>
      </c>
      <c r="P70" s="28">
        <v>221</v>
      </c>
      <c r="Q70" s="27">
        <f t="shared" si="10"/>
        <v>931</v>
      </c>
      <c r="R70" s="27"/>
      <c r="S70" s="26">
        <v>189</v>
      </c>
      <c r="T70" s="26">
        <v>160</v>
      </c>
      <c r="U70" s="26">
        <v>183</v>
      </c>
      <c r="V70" s="27">
        <f t="shared" si="11"/>
        <v>1463</v>
      </c>
      <c r="W70" s="27"/>
      <c r="X70" s="26">
        <v>160</v>
      </c>
      <c r="Y70" s="44"/>
    </row>
    <row r="71" spans="1:25" x14ac:dyDescent="0.3">
      <c r="A71" s="36" t="s">
        <v>102</v>
      </c>
      <c r="B71" s="9">
        <v>30</v>
      </c>
      <c r="C71" s="9" t="s">
        <v>29</v>
      </c>
      <c r="D71" s="593"/>
      <c r="E71" s="262">
        <v>50</v>
      </c>
      <c r="F71" s="21">
        <f t="shared" si="12"/>
        <v>1698</v>
      </c>
      <c r="G71" s="21">
        <f t="shared" si="13"/>
        <v>9</v>
      </c>
      <c r="H71" s="23">
        <f t="shared" si="14"/>
        <v>188.66666666666666</v>
      </c>
      <c r="I71" s="439">
        <f t="shared" si="15"/>
        <v>211</v>
      </c>
      <c r="J71" s="252">
        <f t="shared" si="16"/>
        <v>619</v>
      </c>
      <c r="K71" s="596"/>
      <c r="L71" s="506">
        <v>206</v>
      </c>
      <c r="M71" s="506">
        <v>211</v>
      </c>
      <c r="N71" s="506">
        <v>202</v>
      </c>
      <c r="O71" s="506">
        <v>207</v>
      </c>
      <c r="P71" s="506">
        <v>194</v>
      </c>
      <c r="Q71" s="27">
        <f t="shared" si="10"/>
        <v>1020</v>
      </c>
      <c r="R71" s="21"/>
      <c r="S71" s="506">
        <v>153</v>
      </c>
      <c r="T71" s="506">
        <v>202</v>
      </c>
      <c r="U71" s="506">
        <v>165</v>
      </c>
      <c r="V71" s="27">
        <f t="shared" si="11"/>
        <v>1540</v>
      </c>
      <c r="W71" s="21"/>
      <c r="X71" s="506">
        <v>158</v>
      </c>
      <c r="Y71" s="85"/>
    </row>
    <row r="72" spans="1:25" x14ac:dyDescent="0.3">
      <c r="A72" s="29" t="s">
        <v>119</v>
      </c>
      <c r="B72" s="9">
        <v>30</v>
      </c>
      <c r="C72" s="9" t="s">
        <v>29</v>
      </c>
      <c r="D72" s="601"/>
      <c r="E72" s="39">
        <v>50</v>
      </c>
      <c r="F72" s="21">
        <f t="shared" si="12"/>
        <v>1930</v>
      </c>
      <c r="G72" s="21">
        <f t="shared" si="13"/>
        <v>9</v>
      </c>
      <c r="H72" s="23">
        <f t="shared" si="14"/>
        <v>214.44444444444446</v>
      </c>
      <c r="I72" s="439">
        <f t="shared" si="15"/>
        <v>279</v>
      </c>
      <c r="J72" s="252">
        <f t="shared" si="16"/>
        <v>745</v>
      </c>
      <c r="K72" s="597"/>
      <c r="L72" s="32">
        <v>279</v>
      </c>
      <c r="M72" s="32">
        <v>238</v>
      </c>
      <c r="N72" s="32">
        <v>228</v>
      </c>
      <c r="O72" s="32">
        <v>211</v>
      </c>
      <c r="P72" s="32">
        <v>216</v>
      </c>
      <c r="Q72" s="27">
        <f t="shared" si="10"/>
        <v>1172</v>
      </c>
      <c r="R72" s="31">
        <f>Q70+Q71+Q72+(K70*5)</f>
        <v>3343</v>
      </c>
      <c r="S72" s="32">
        <v>163</v>
      </c>
      <c r="T72" s="32">
        <v>214</v>
      </c>
      <c r="U72" s="32">
        <v>192</v>
      </c>
      <c r="V72" s="27">
        <f t="shared" si="11"/>
        <v>1741</v>
      </c>
      <c r="W72" s="31">
        <f>V70+V71+V72+(8*K70)</f>
        <v>5096</v>
      </c>
      <c r="X72" s="258">
        <v>189</v>
      </c>
      <c r="Y72" s="260"/>
    </row>
    <row r="73" spans="1:25" x14ac:dyDescent="0.3">
      <c r="A73" s="25" t="s">
        <v>167</v>
      </c>
      <c r="B73" s="9">
        <v>30</v>
      </c>
      <c r="C73" s="9" t="s">
        <v>29</v>
      </c>
      <c r="D73" s="592">
        <v>5</v>
      </c>
      <c r="E73" s="34"/>
      <c r="F73" s="21">
        <f t="shared" si="12"/>
        <v>1336</v>
      </c>
      <c r="G73" s="21">
        <f t="shared" si="13"/>
        <v>8</v>
      </c>
      <c r="H73" s="23">
        <f t="shared" si="14"/>
        <v>167</v>
      </c>
      <c r="I73" s="439">
        <f t="shared" si="15"/>
        <v>203</v>
      </c>
      <c r="J73" s="252">
        <f t="shared" si="16"/>
        <v>555</v>
      </c>
      <c r="K73" s="595">
        <v>71</v>
      </c>
      <c r="L73" s="26">
        <v>178</v>
      </c>
      <c r="M73" s="26">
        <v>174</v>
      </c>
      <c r="N73" s="26">
        <v>203</v>
      </c>
      <c r="O73" s="26">
        <v>153</v>
      </c>
      <c r="P73" s="26">
        <v>156</v>
      </c>
      <c r="Q73" s="27">
        <f t="shared" si="10"/>
        <v>864</v>
      </c>
      <c r="R73" s="27"/>
      <c r="S73" s="26">
        <v>135</v>
      </c>
      <c r="T73" s="26">
        <v>183</v>
      </c>
      <c r="U73" s="26">
        <v>154</v>
      </c>
      <c r="V73" s="27">
        <f t="shared" si="11"/>
        <v>1336</v>
      </c>
      <c r="W73" s="27"/>
      <c r="X73" s="44"/>
      <c r="Y73" s="254"/>
    </row>
    <row r="74" spans="1:25" x14ac:dyDescent="0.3">
      <c r="A74" s="36" t="s">
        <v>124</v>
      </c>
      <c r="B74" s="9">
        <v>30</v>
      </c>
      <c r="C74" s="9" t="s">
        <v>29</v>
      </c>
      <c r="D74" s="593"/>
      <c r="E74" s="37"/>
      <c r="F74" s="21">
        <f t="shared" si="12"/>
        <v>1468</v>
      </c>
      <c r="G74" s="21">
        <f t="shared" si="13"/>
        <v>8</v>
      </c>
      <c r="H74" s="23">
        <f t="shared" si="14"/>
        <v>183.5</v>
      </c>
      <c r="I74" s="439">
        <f t="shared" si="15"/>
        <v>211</v>
      </c>
      <c r="J74" s="252">
        <f t="shared" si="16"/>
        <v>559</v>
      </c>
      <c r="K74" s="596"/>
      <c r="L74" s="506">
        <v>209</v>
      </c>
      <c r="M74" s="506">
        <v>181</v>
      </c>
      <c r="N74" s="506">
        <v>138</v>
      </c>
      <c r="O74" s="506">
        <v>170</v>
      </c>
      <c r="P74" s="506">
        <v>211</v>
      </c>
      <c r="Q74" s="27">
        <f t="shared" si="10"/>
        <v>909</v>
      </c>
      <c r="R74" s="21"/>
      <c r="S74" s="506">
        <v>211</v>
      </c>
      <c r="T74" s="506">
        <v>194</v>
      </c>
      <c r="U74" s="506">
        <v>154</v>
      </c>
      <c r="V74" s="27">
        <f t="shared" si="11"/>
        <v>1468</v>
      </c>
      <c r="W74" s="21"/>
      <c r="X74" s="85"/>
      <c r="Y74" s="46"/>
    </row>
    <row r="75" spans="1:25" x14ac:dyDescent="0.3">
      <c r="A75" s="29" t="s">
        <v>895</v>
      </c>
      <c r="B75" s="9">
        <v>30</v>
      </c>
      <c r="C75" s="9" t="s">
        <v>29</v>
      </c>
      <c r="D75" s="601"/>
      <c r="E75" s="33"/>
      <c r="F75" s="21">
        <f t="shared" si="12"/>
        <v>1487</v>
      </c>
      <c r="G75" s="21">
        <f t="shared" si="13"/>
        <v>8</v>
      </c>
      <c r="H75" s="23">
        <f t="shared" si="14"/>
        <v>185.875</v>
      </c>
      <c r="I75" s="439">
        <f t="shared" si="15"/>
        <v>215</v>
      </c>
      <c r="J75" s="252">
        <f t="shared" si="16"/>
        <v>580</v>
      </c>
      <c r="K75" s="597"/>
      <c r="L75" s="258">
        <v>177</v>
      </c>
      <c r="M75" s="258">
        <v>188</v>
      </c>
      <c r="N75" s="258">
        <v>215</v>
      </c>
      <c r="O75" s="258">
        <v>187</v>
      </c>
      <c r="P75" s="258">
        <v>153</v>
      </c>
      <c r="Q75" s="27">
        <f t="shared" si="10"/>
        <v>920</v>
      </c>
      <c r="R75" s="31">
        <f>Q73+Q74+Q75+(K73*5)</f>
        <v>3048</v>
      </c>
      <c r="S75" s="258">
        <v>203</v>
      </c>
      <c r="T75" s="258">
        <v>191</v>
      </c>
      <c r="U75" s="258">
        <v>173</v>
      </c>
      <c r="V75" s="27">
        <f t="shared" si="11"/>
        <v>1487</v>
      </c>
      <c r="W75" s="31">
        <f>V73+V74+V75+(8*K73)</f>
        <v>4859</v>
      </c>
      <c r="X75" s="260"/>
      <c r="Y75" s="255"/>
    </row>
    <row r="76" spans="1:25" x14ac:dyDescent="0.3">
      <c r="A76" s="25" t="s">
        <v>283</v>
      </c>
      <c r="B76" s="9">
        <v>30</v>
      </c>
      <c r="C76" s="9" t="s">
        <v>29</v>
      </c>
      <c r="D76" s="592">
        <v>6</v>
      </c>
      <c r="E76" s="34"/>
      <c r="F76" s="21">
        <f t="shared" si="12"/>
        <v>1398</v>
      </c>
      <c r="G76" s="21">
        <f t="shared" si="13"/>
        <v>8</v>
      </c>
      <c r="H76" s="23">
        <f t="shared" si="14"/>
        <v>174.75</v>
      </c>
      <c r="I76" s="439">
        <f t="shared" si="15"/>
        <v>232</v>
      </c>
      <c r="J76" s="252">
        <f t="shared" si="16"/>
        <v>562</v>
      </c>
      <c r="K76" s="595">
        <v>34</v>
      </c>
      <c r="L76" s="26">
        <v>232</v>
      </c>
      <c r="M76" s="26">
        <v>167</v>
      </c>
      <c r="N76" s="26">
        <v>163</v>
      </c>
      <c r="O76" s="26">
        <v>195</v>
      </c>
      <c r="P76" s="26">
        <v>146</v>
      </c>
      <c r="Q76" s="27">
        <f t="shared" si="10"/>
        <v>903</v>
      </c>
      <c r="R76" s="27"/>
      <c r="S76" s="28">
        <v>202</v>
      </c>
      <c r="T76" s="28">
        <v>151</v>
      </c>
      <c r="U76" s="28">
        <v>142</v>
      </c>
      <c r="V76" s="27">
        <f t="shared" si="11"/>
        <v>1398</v>
      </c>
      <c r="W76" s="27"/>
      <c r="X76" s="26"/>
      <c r="Y76" s="26"/>
    </row>
    <row r="77" spans="1:25" x14ac:dyDescent="0.3">
      <c r="A77" s="36" t="s">
        <v>795</v>
      </c>
      <c r="B77" s="9">
        <v>30</v>
      </c>
      <c r="C77" s="9" t="s">
        <v>29</v>
      </c>
      <c r="D77" s="593"/>
      <c r="E77" s="37"/>
      <c r="F77" s="21">
        <f t="shared" si="12"/>
        <v>1347</v>
      </c>
      <c r="G77" s="21">
        <f t="shared" si="13"/>
        <v>8</v>
      </c>
      <c r="H77" s="23">
        <f t="shared" si="14"/>
        <v>168.375</v>
      </c>
      <c r="I77" s="439">
        <f t="shared" si="15"/>
        <v>212</v>
      </c>
      <c r="J77" s="252">
        <f t="shared" si="16"/>
        <v>572</v>
      </c>
      <c r="K77" s="596"/>
      <c r="L77" s="506">
        <v>212</v>
      </c>
      <c r="M77" s="506">
        <v>199</v>
      </c>
      <c r="N77" s="506">
        <v>161</v>
      </c>
      <c r="O77" s="506">
        <v>178</v>
      </c>
      <c r="P77" s="506">
        <v>148</v>
      </c>
      <c r="Q77" s="27">
        <f t="shared" si="10"/>
        <v>898</v>
      </c>
      <c r="R77" s="21"/>
      <c r="S77" s="506">
        <v>150</v>
      </c>
      <c r="T77" s="506">
        <v>129</v>
      </c>
      <c r="U77" s="506">
        <v>170</v>
      </c>
      <c r="V77" s="27">
        <f t="shared" si="11"/>
        <v>1347</v>
      </c>
      <c r="W77" s="21"/>
      <c r="X77" s="16"/>
      <c r="Y77" s="16"/>
    </row>
    <row r="78" spans="1:25" x14ac:dyDescent="0.3">
      <c r="A78" s="29" t="s">
        <v>214</v>
      </c>
      <c r="B78" s="9">
        <v>30</v>
      </c>
      <c r="C78" s="9" t="s">
        <v>29</v>
      </c>
      <c r="D78" s="601"/>
      <c r="E78" s="33"/>
      <c r="F78" s="21">
        <f t="shared" si="12"/>
        <v>1799</v>
      </c>
      <c r="G78" s="21">
        <f t="shared" si="13"/>
        <v>8</v>
      </c>
      <c r="H78" s="23">
        <f t="shared" si="14"/>
        <v>224.875</v>
      </c>
      <c r="I78" s="439">
        <f t="shared" si="15"/>
        <v>277</v>
      </c>
      <c r="J78" s="252">
        <f t="shared" si="16"/>
        <v>685</v>
      </c>
      <c r="K78" s="597"/>
      <c r="L78" s="32">
        <v>277</v>
      </c>
      <c r="M78" s="32">
        <v>220</v>
      </c>
      <c r="N78" s="32">
        <v>188</v>
      </c>
      <c r="O78" s="32">
        <v>259</v>
      </c>
      <c r="P78" s="32">
        <v>217</v>
      </c>
      <c r="Q78" s="27">
        <f t="shared" si="10"/>
        <v>1161</v>
      </c>
      <c r="R78" s="31">
        <f>Q76+Q77+Q78+(K76*5)</f>
        <v>3132</v>
      </c>
      <c r="S78" s="32">
        <v>235</v>
      </c>
      <c r="T78" s="32">
        <v>207</v>
      </c>
      <c r="U78" s="32">
        <v>196</v>
      </c>
      <c r="V78" s="27">
        <f t="shared" si="11"/>
        <v>1799</v>
      </c>
      <c r="W78" s="31">
        <f>V76+V77+V78+(8*K76)</f>
        <v>4816</v>
      </c>
      <c r="X78" s="258"/>
      <c r="Y78" s="258"/>
    </row>
    <row r="79" spans="1:25" x14ac:dyDescent="0.3">
      <c r="A79" s="25" t="s">
        <v>535</v>
      </c>
      <c r="B79" s="9">
        <v>30</v>
      </c>
      <c r="C79" s="9" t="s">
        <v>29</v>
      </c>
      <c r="D79" s="592">
        <v>7</v>
      </c>
      <c r="E79" s="34"/>
      <c r="F79" s="21">
        <f t="shared" si="12"/>
        <v>1489</v>
      </c>
      <c r="G79" s="21">
        <f t="shared" si="13"/>
        <v>8</v>
      </c>
      <c r="H79" s="23">
        <f t="shared" si="14"/>
        <v>186.125</v>
      </c>
      <c r="I79" s="439">
        <f t="shared" si="15"/>
        <v>224</v>
      </c>
      <c r="J79" s="252">
        <f t="shared" si="16"/>
        <v>553</v>
      </c>
      <c r="K79" s="595">
        <v>27</v>
      </c>
      <c r="L79" s="26">
        <v>208</v>
      </c>
      <c r="M79" s="26">
        <v>161</v>
      </c>
      <c r="N79" s="26">
        <v>184</v>
      </c>
      <c r="O79" s="26">
        <v>224</v>
      </c>
      <c r="P79" s="26">
        <v>213</v>
      </c>
      <c r="Q79" s="27">
        <f t="shared" si="10"/>
        <v>990</v>
      </c>
      <c r="R79" s="27"/>
      <c r="S79" s="28">
        <v>168</v>
      </c>
      <c r="T79" s="28">
        <v>167</v>
      </c>
      <c r="U79" s="28">
        <v>164</v>
      </c>
      <c r="V79" s="27">
        <f t="shared" si="11"/>
        <v>1489</v>
      </c>
      <c r="W79" s="27"/>
      <c r="X79" s="26"/>
      <c r="Y79" s="26"/>
    </row>
    <row r="80" spans="1:25" x14ac:dyDescent="0.3">
      <c r="A80" s="36" t="s">
        <v>514</v>
      </c>
      <c r="B80" s="9">
        <v>30</v>
      </c>
      <c r="C80" s="9" t="s">
        <v>29</v>
      </c>
      <c r="D80" s="593"/>
      <c r="E80" s="37"/>
      <c r="F80" s="21">
        <f t="shared" si="12"/>
        <v>1539</v>
      </c>
      <c r="G80" s="21">
        <f t="shared" si="13"/>
        <v>8</v>
      </c>
      <c r="H80" s="23">
        <f t="shared" si="14"/>
        <v>192.375</v>
      </c>
      <c r="I80" s="439">
        <f t="shared" si="15"/>
        <v>218</v>
      </c>
      <c r="J80" s="252">
        <f t="shared" si="16"/>
        <v>604</v>
      </c>
      <c r="K80" s="596"/>
      <c r="L80" s="506">
        <v>169</v>
      </c>
      <c r="M80" s="506">
        <v>218</v>
      </c>
      <c r="N80" s="506">
        <v>217</v>
      </c>
      <c r="O80" s="506">
        <v>201</v>
      </c>
      <c r="P80" s="506">
        <v>168</v>
      </c>
      <c r="Q80" s="27">
        <f t="shared" si="10"/>
        <v>973</v>
      </c>
      <c r="R80" s="21"/>
      <c r="S80" s="506">
        <v>156</v>
      </c>
      <c r="T80" s="506">
        <v>206</v>
      </c>
      <c r="U80" s="506">
        <v>204</v>
      </c>
      <c r="V80" s="27">
        <f t="shared" si="11"/>
        <v>1539</v>
      </c>
      <c r="W80" s="21"/>
      <c r="X80" s="16"/>
      <c r="Y80" s="16"/>
    </row>
    <row r="81" spans="1:25" x14ac:dyDescent="0.3">
      <c r="A81" s="29" t="s">
        <v>427</v>
      </c>
      <c r="B81" s="9">
        <v>30</v>
      </c>
      <c r="C81" s="9" t="s">
        <v>29</v>
      </c>
      <c r="D81" s="601"/>
      <c r="E81" s="33"/>
      <c r="F81" s="21">
        <f t="shared" si="12"/>
        <v>1472</v>
      </c>
      <c r="G81" s="21">
        <f t="shared" si="13"/>
        <v>8</v>
      </c>
      <c r="H81" s="23">
        <f t="shared" si="14"/>
        <v>184</v>
      </c>
      <c r="I81" s="439">
        <f t="shared" si="15"/>
        <v>207</v>
      </c>
      <c r="J81" s="252">
        <f t="shared" si="16"/>
        <v>564</v>
      </c>
      <c r="K81" s="597"/>
      <c r="L81" s="32">
        <v>193</v>
      </c>
      <c r="M81" s="32">
        <v>185</v>
      </c>
      <c r="N81" s="32">
        <v>186</v>
      </c>
      <c r="O81" s="32">
        <v>207</v>
      </c>
      <c r="P81" s="32">
        <v>196</v>
      </c>
      <c r="Q81" s="27">
        <f t="shared" si="10"/>
        <v>967</v>
      </c>
      <c r="R81" s="31">
        <f>Q79+Q80+Q81+(K79*5)</f>
        <v>3065</v>
      </c>
      <c r="S81" s="32">
        <v>163</v>
      </c>
      <c r="T81" s="32">
        <v>163</v>
      </c>
      <c r="U81" s="32">
        <v>179</v>
      </c>
      <c r="V81" s="27">
        <f t="shared" si="11"/>
        <v>1472</v>
      </c>
      <c r="W81" s="31">
        <f>V79+V80+V81+(8*K79)</f>
        <v>4716</v>
      </c>
      <c r="X81" s="258"/>
      <c r="Y81" s="258"/>
    </row>
    <row r="82" spans="1:25" x14ac:dyDescent="0.3">
      <c r="A82" s="25" t="s">
        <v>326</v>
      </c>
      <c r="B82" s="9">
        <v>30</v>
      </c>
      <c r="C82" s="9" t="s">
        <v>29</v>
      </c>
      <c r="D82" s="592">
        <v>8</v>
      </c>
      <c r="E82" s="34"/>
      <c r="F82" s="21">
        <f t="shared" si="12"/>
        <v>1314</v>
      </c>
      <c r="G82" s="21">
        <f t="shared" si="13"/>
        <v>8</v>
      </c>
      <c r="H82" s="23">
        <f t="shared" si="14"/>
        <v>164.25</v>
      </c>
      <c r="I82" s="439">
        <f t="shared" si="15"/>
        <v>213</v>
      </c>
      <c r="J82" s="252">
        <f t="shared" si="16"/>
        <v>478</v>
      </c>
      <c r="K82" s="595">
        <v>88</v>
      </c>
      <c r="L82" s="26">
        <v>154</v>
      </c>
      <c r="M82" s="26">
        <v>129</v>
      </c>
      <c r="N82" s="26">
        <v>195</v>
      </c>
      <c r="O82" s="26">
        <v>213</v>
      </c>
      <c r="P82" s="26">
        <v>148</v>
      </c>
      <c r="Q82" s="27">
        <f t="shared" si="10"/>
        <v>839</v>
      </c>
      <c r="R82" s="27"/>
      <c r="S82" s="28">
        <v>157</v>
      </c>
      <c r="T82" s="28">
        <v>165</v>
      </c>
      <c r="U82" s="28">
        <v>153</v>
      </c>
      <c r="V82" s="27">
        <f t="shared" si="11"/>
        <v>1314</v>
      </c>
      <c r="W82" s="27"/>
      <c r="X82" s="26"/>
      <c r="Y82" s="26"/>
    </row>
    <row r="83" spans="1:25" x14ac:dyDescent="0.3">
      <c r="A83" s="36" t="s">
        <v>798</v>
      </c>
      <c r="B83" s="9">
        <v>30</v>
      </c>
      <c r="C83" s="9" t="s">
        <v>29</v>
      </c>
      <c r="D83" s="593"/>
      <c r="E83" s="37"/>
      <c r="F83" s="21">
        <f t="shared" si="12"/>
        <v>1428</v>
      </c>
      <c r="G83" s="21">
        <f t="shared" si="13"/>
        <v>8</v>
      </c>
      <c r="H83" s="23">
        <f t="shared" si="14"/>
        <v>178.5</v>
      </c>
      <c r="I83" s="439">
        <f t="shared" si="15"/>
        <v>212</v>
      </c>
      <c r="J83" s="252">
        <f t="shared" si="16"/>
        <v>563</v>
      </c>
      <c r="K83" s="596"/>
      <c r="L83" s="506">
        <v>212</v>
      </c>
      <c r="M83" s="506">
        <v>148</v>
      </c>
      <c r="N83" s="506">
        <v>203</v>
      </c>
      <c r="O83" s="506">
        <v>180</v>
      </c>
      <c r="P83" s="506">
        <v>206</v>
      </c>
      <c r="Q83" s="27">
        <f t="shared" si="10"/>
        <v>949</v>
      </c>
      <c r="R83" s="21"/>
      <c r="S83" s="506">
        <v>188</v>
      </c>
      <c r="T83" s="506">
        <v>137</v>
      </c>
      <c r="U83" s="506">
        <v>154</v>
      </c>
      <c r="V83" s="27">
        <f t="shared" si="11"/>
        <v>1428</v>
      </c>
      <c r="W83" s="21"/>
      <c r="X83" s="16"/>
      <c r="Y83" s="16"/>
    </row>
    <row r="84" spans="1:25" x14ac:dyDescent="0.3">
      <c r="A84" s="36" t="s">
        <v>820</v>
      </c>
      <c r="B84" s="9">
        <v>30</v>
      </c>
      <c r="C84" s="9" t="s">
        <v>29</v>
      </c>
      <c r="D84" s="601"/>
      <c r="E84" s="37"/>
      <c r="F84" s="21">
        <f t="shared" si="12"/>
        <v>1231</v>
      </c>
      <c r="G84" s="21">
        <f t="shared" si="13"/>
        <v>8</v>
      </c>
      <c r="H84" s="23">
        <f t="shared" si="14"/>
        <v>153.875</v>
      </c>
      <c r="I84" s="439">
        <f t="shared" si="15"/>
        <v>204</v>
      </c>
      <c r="J84" s="252">
        <f t="shared" si="16"/>
        <v>514</v>
      </c>
      <c r="K84" s="597"/>
      <c r="L84" s="506">
        <v>160</v>
      </c>
      <c r="M84" s="506">
        <v>150</v>
      </c>
      <c r="N84" s="506">
        <v>204</v>
      </c>
      <c r="O84" s="506">
        <v>181</v>
      </c>
      <c r="P84" s="506">
        <v>181</v>
      </c>
      <c r="Q84" s="27">
        <f t="shared" si="10"/>
        <v>876</v>
      </c>
      <c r="R84" s="31">
        <f>Q82+Q83+Q84+(K82*5)</f>
        <v>3104</v>
      </c>
      <c r="S84" s="506">
        <v>126</v>
      </c>
      <c r="T84" s="506">
        <v>116</v>
      </c>
      <c r="U84" s="506">
        <v>113</v>
      </c>
      <c r="V84" s="27">
        <f t="shared" si="11"/>
        <v>1231</v>
      </c>
      <c r="W84" s="31">
        <f>V82+V83+V84+(8*K82)</f>
        <v>4677</v>
      </c>
      <c r="X84" s="258"/>
      <c r="Y84" s="16"/>
    </row>
    <row r="85" spans="1:25" x14ac:dyDescent="0.3">
      <c r="A85" s="25" t="s">
        <v>850</v>
      </c>
      <c r="B85" s="9">
        <v>30</v>
      </c>
      <c r="C85" s="9" t="s">
        <v>29</v>
      </c>
      <c r="D85" s="592">
        <v>9</v>
      </c>
      <c r="E85" s="34"/>
      <c r="F85" s="21">
        <f t="shared" si="12"/>
        <v>1001</v>
      </c>
      <c r="G85" s="21">
        <f t="shared" si="13"/>
        <v>5</v>
      </c>
      <c r="H85" s="23">
        <f t="shared" si="14"/>
        <v>200.2</v>
      </c>
      <c r="I85" s="439">
        <f t="shared" si="15"/>
        <v>220</v>
      </c>
      <c r="J85" s="252">
        <f t="shared" si="16"/>
        <v>578</v>
      </c>
      <c r="K85" s="595">
        <v>5</v>
      </c>
      <c r="L85" s="28">
        <v>182</v>
      </c>
      <c r="M85" s="28">
        <v>206</v>
      </c>
      <c r="N85" s="28">
        <v>190</v>
      </c>
      <c r="O85" s="28">
        <v>203</v>
      </c>
      <c r="P85" s="28">
        <v>220</v>
      </c>
      <c r="Q85" s="27">
        <f t="shared" si="10"/>
        <v>1001</v>
      </c>
      <c r="R85" s="27"/>
      <c r="S85" s="28"/>
      <c r="T85" s="28"/>
      <c r="U85" s="28"/>
      <c r="V85" s="75"/>
      <c r="W85" s="75"/>
      <c r="X85" s="26"/>
      <c r="Y85" s="254"/>
    </row>
    <row r="86" spans="1:25" x14ac:dyDescent="0.3">
      <c r="A86" s="36" t="s">
        <v>735</v>
      </c>
      <c r="B86" s="9">
        <v>30</v>
      </c>
      <c r="C86" s="9" t="s">
        <v>29</v>
      </c>
      <c r="D86" s="593"/>
      <c r="E86" s="37"/>
      <c r="F86" s="21">
        <f t="shared" si="12"/>
        <v>884</v>
      </c>
      <c r="G86" s="21">
        <f t="shared" si="13"/>
        <v>5</v>
      </c>
      <c r="H86" s="23">
        <f t="shared" si="14"/>
        <v>176.8</v>
      </c>
      <c r="I86" s="439">
        <f t="shared" si="15"/>
        <v>189</v>
      </c>
      <c r="J86" s="252">
        <f t="shared" si="16"/>
        <v>520</v>
      </c>
      <c r="K86" s="596"/>
      <c r="L86" s="506">
        <v>157</v>
      </c>
      <c r="M86" s="506">
        <v>174</v>
      </c>
      <c r="N86" s="506">
        <v>189</v>
      </c>
      <c r="O86" s="506">
        <v>184</v>
      </c>
      <c r="P86" s="506">
        <v>180</v>
      </c>
      <c r="Q86" s="27">
        <f t="shared" si="10"/>
        <v>884</v>
      </c>
      <c r="R86" s="21"/>
      <c r="S86" s="19"/>
      <c r="T86" s="19"/>
      <c r="U86" s="19"/>
      <c r="V86" s="20"/>
      <c r="W86" s="20"/>
      <c r="X86" s="16"/>
      <c r="Y86" s="46"/>
    </row>
    <row r="87" spans="1:25" x14ac:dyDescent="0.3">
      <c r="A87" s="36" t="s">
        <v>719</v>
      </c>
      <c r="B87" s="9">
        <v>30</v>
      </c>
      <c r="C87" s="9" t="s">
        <v>29</v>
      </c>
      <c r="D87" s="601"/>
      <c r="E87" s="37"/>
      <c r="F87" s="21">
        <f t="shared" si="12"/>
        <v>1116</v>
      </c>
      <c r="G87" s="21">
        <f t="shared" si="13"/>
        <v>5</v>
      </c>
      <c r="H87" s="23">
        <f t="shared" si="14"/>
        <v>223.2</v>
      </c>
      <c r="I87" s="439">
        <f t="shared" si="15"/>
        <v>266</v>
      </c>
      <c r="J87" s="252">
        <f t="shared" si="16"/>
        <v>669</v>
      </c>
      <c r="K87" s="597"/>
      <c r="L87" s="506">
        <v>266</v>
      </c>
      <c r="M87" s="506">
        <v>197</v>
      </c>
      <c r="N87" s="506">
        <v>206</v>
      </c>
      <c r="O87" s="506">
        <v>213</v>
      </c>
      <c r="P87" s="506">
        <v>234</v>
      </c>
      <c r="Q87" s="27">
        <f t="shared" si="10"/>
        <v>1116</v>
      </c>
      <c r="R87" s="31">
        <f>Q85+Q86+Q87+(K85*5)</f>
        <v>3026</v>
      </c>
      <c r="S87" s="19"/>
      <c r="T87" s="19"/>
      <c r="U87" s="19"/>
      <c r="V87" s="20"/>
      <c r="W87" s="20"/>
      <c r="X87" s="16"/>
      <c r="Y87" s="46"/>
    </row>
    <row r="88" spans="1:25" x14ac:dyDescent="0.3">
      <c r="A88" s="25" t="s">
        <v>413</v>
      </c>
      <c r="B88" s="9">
        <v>30</v>
      </c>
      <c r="C88" s="9" t="s">
        <v>29</v>
      </c>
      <c r="D88" s="592">
        <v>10</v>
      </c>
      <c r="E88" s="34"/>
      <c r="F88" s="21">
        <f t="shared" si="12"/>
        <v>661</v>
      </c>
      <c r="G88" s="21">
        <f t="shared" si="13"/>
        <v>5</v>
      </c>
      <c r="H88" s="23">
        <f t="shared" si="14"/>
        <v>132.19999999999999</v>
      </c>
      <c r="I88" s="439">
        <f t="shared" si="15"/>
        <v>147</v>
      </c>
      <c r="J88" s="252">
        <f t="shared" si="16"/>
        <v>402</v>
      </c>
      <c r="K88" s="595">
        <v>99</v>
      </c>
      <c r="L88" s="26">
        <v>128</v>
      </c>
      <c r="M88" s="26">
        <v>127</v>
      </c>
      <c r="N88" s="26">
        <v>147</v>
      </c>
      <c r="O88" s="26">
        <v>138</v>
      </c>
      <c r="P88" s="26">
        <v>121</v>
      </c>
      <c r="Q88" s="27">
        <f t="shared" si="10"/>
        <v>661</v>
      </c>
      <c r="R88" s="27"/>
      <c r="S88" s="19"/>
      <c r="T88" s="19"/>
      <c r="U88" s="19"/>
      <c r="V88" s="20"/>
      <c r="W88" s="20"/>
      <c r="X88" s="16"/>
      <c r="Y88" s="16"/>
    </row>
    <row r="89" spans="1:25" x14ac:dyDescent="0.3">
      <c r="A89" s="36" t="s">
        <v>405</v>
      </c>
      <c r="B89" s="9">
        <v>30</v>
      </c>
      <c r="C89" s="9" t="s">
        <v>29</v>
      </c>
      <c r="D89" s="593"/>
      <c r="E89" s="37"/>
      <c r="F89" s="21">
        <f t="shared" si="12"/>
        <v>906</v>
      </c>
      <c r="G89" s="21">
        <f t="shared" si="13"/>
        <v>5</v>
      </c>
      <c r="H89" s="23">
        <f t="shared" si="14"/>
        <v>181.2</v>
      </c>
      <c r="I89" s="439">
        <f t="shared" si="15"/>
        <v>205</v>
      </c>
      <c r="J89" s="252">
        <f t="shared" si="16"/>
        <v>500</v>
      </c>
      <c r="K89" s="596"/>
      <c r="L89" s="506">
        <v>156</v>
      </c>
      <c r="M89" s="506">
        <v>160</v>
      </c>
      <c r="N89" s="506">
        <v>184</v>
      </c>
      <c r="O89" s="506">
        <v>205</v>
      </c>
      <c r="P89" s="506">
        <v>201</v>
      </c>
      <c r="Q89" s="27">
        <f t="shared" si="10"/>
        <v>906</v>
      </c>
      <c r="R89" s="21"/>
      <c r="S89" s="19"/>
      <c r="T89" s="19"/>
      <c r="U89" s="19"/>
      <c r="V89" s="20"/>
      <c r="W89" s="20"/>
      <c r="X89" s="16"/>
      <c r="Y89" s="16"/>
    </row>
    <row r="90" spans="1:25" x14ac:dyDescent="0.3">
      <c r="A90" s="36" t="s">
        <v>277</v>
      </c>
      <c r="B90" s="9">
        <v>30</v>
      </c>
      <c r="C90" s="9" t="s">
        <v>29</v>
      </c>
      <c r="D90" s="601"/>
      <c r="E90" s="37"/>
      <c r="F90" s="21">
        <f t="shared" si="12"/>
        <v>957</v>
      </c>
      <c r="G90" s="21">
        <f t="shared" si="13"/>
        <v>5</v>
      </c>
      <c r="H90" s="23">
        <f t="shared" si="14"/>
        <v>191.4</v>
      </c>
      <c r="I90" s="439">
        <f t="shared" si="15"/>
        <v>235</v>
      </c>
      <c r="J90" s="252">
        <f t="shared" si="16"/>
        <v>615</v>
      </c>
      <c r="K90" s="597"/>
      <c r="L90" s="506">
        <v>219</v>
      </c>
      <c r="M90" s="506">
        <v>235</v>
      </c>
      <c r="N90" s="506">
        <v>161</v>
      </c>
      <c r="O90" s="506">
        <v>182</v>
      </c>
      <c r="P90" s="506">
        <v>160</v>
      </c>
      <c r="Q90" s="27">
        <f t="shared" si="10"/>
        <v>957</v>
      </c>
      <c r="R90" s="31">
        <f>Q88+Q89+Q90+(K88*5)</f>
        <v>3019</v>
      </c>
      <c r="S90" s="19"/>
      <c r="T90" s="19"/>
      <c r="U90" s="19"/>
      <c r="V90" s="20"/>
      <c r="W90" s="20"/>
      <c r="X90" s="16"/>
      <c r="Y90" s="16"/>
    </row>
    <row r="91" spans="1:25" x14ac:dyDescent="0.3">
      <c r="A91" s="25" t="s">
        <v>494</v>
      </c>
      <c r="B91" s="9">
        <v>30</v>
      </c>
      <c r="C91" s="9" t="s">
        <v>29</v>
      </c>
      <c r="D91" s="592">
        <v>11</v>
      </c>
      <c r="E91" s="34"/>
      <c r="F91" s="21">
        <f t="shared" si="12"/>
        <v>524</v>
      </c>
      <c r="G91" s="21">
        <f t="shared" si="13"/>
        <v>5</v>
      </c>
      <c r="H91" s="23">
        <f t="shared" si="14"/>
        <v>104.8</v>
      </c>
      <c r="I91" s="439">
        <f t="shared" si="15"/>
        <v>115</v>
      </c>
      <c r="J91" s="252">
        <f t="shared" si="16"/>
        <v>312</v>
      </c>
      <c r="K91" s="595">
        <v>118</v>
      </c>
      <c r="L91" s="26">
        <v>104</v>
      </c>
      <c r="M91" s="26">
        <v>94</v>
      </c>
      <c r="N91" s="26">
        <v>114</v>
      </c>
      <c r="O91" s="26">
        <v>115</v>
      </c>
      <c r="P91" s="26">
        <v>97</v>
      </c>
      <c r="Q91" s="27">
        <f t="shared" si="10"/>
        <v>524</v>
      </c>
      <c r="R91" s="27"/>
      <c r="S91" s="16"/>
      <c r="T91" s="16"/>
      <c r="U91" s="16"/>
      <c r="V91" s="20"/>
      <c r="W91" s="20"/>
      <c r="X91" s="46"/>
      <c r="Y91" s="46"/>
    </row>
    <row r="92" spans="1:25" x14ac:dyDescent="0.3">
      <c r="A92" s="36" t="s">
        <v>175</v>
      </c>
      <c r="B92" s="9">
        <v>30</v>
      </c>
      <c r="C92" s="9" t="s">
        <v>29</v>
      </c>
      <c r="D92" s="593"/>
      <c r="E92" s="37"/>
      <c r="F92" s="21">
        <f t="shared" si="12"/>
        <v>986</v>
      </c>
      <c r="G92" s="21">
        <f t="shared" si="13"/>
        <v>5</v>
      </c>
      <c r="H92" s="23">
        <f t="shared" si="14"/>
        <v>197.2</v>
      </c>
      <c r="I92" s="439">
        <f t="shared" si="15"/>
        <v>267</v>
      </c>
      <c r="J92" s="252">
        <f t="shared" si="16"/>
        <v>661</v>
      </c>
      <c r="K92" s="596"/>
      <c r="L92" s="506">
        <v>267</v>
      </c>
      <c r="M92" s="506">
        <v>219</v>
      </c>
      <c r="N92" s="506">
        <v>175</v>
      </c>
      <c r="O92" s="506">
        <v>145</v>
      </c>
      <c r="P92" s="506">
        <v>180</v>
      </c>
      <c r="Q92" s="27">
        <f t="shared" si="10"/>
        <v>986</v>
      </c>
      <c r="R92" s="21"/>
      <c r="S92" s="16"/>
      <c r="T92" s="16"/>
      <c r="U92" s="16"/>
      <c r="V92" s="20"/>
      <c r="W92" s="20"/>
      <c r="X92" s="46"/>
      <c r="Y92" s="46"/>
    </row>
    <row r="93" spans="1:25" x14ac:dyDescent="0.3">
      <c r="A93" s="36" t="s">
        <v>170</v>
      </c>
      <c r="B93" s="9">
        <v>30</v>
      </c>
      <c r="C93" s="9" t="s">
        <v>29</v>
      </c>
      <c r="D93" s="601"/>
      <c r="E93" s="37"/>
      <c r="F93" s="21">
        <f t="shared" si="12"/>
        <v>915</v>
      </c>
      <c r="G93" s="21">
        <f t="shared" si="13"/>
        <v>5</v>
      </c>
      <c r="H93" s="23">
        <f t="shared" si="14"/>
        <v>183</v>
      </c>
      <c r="I93" s="439">
        <f t="shared" si="15"/>
        <v>238</v>
      </c>
      <c r="J93" s="252">
        <f t="shared" si="16"/>
        <v>548</v>
      </c>
      <c r="K93" s="597"/>
      <c r="L93" s="506">
        <v>145</v>
      </c>
      <c r="M93" s="506">
        <v>238</v>
      </c>
      <c r="N93" s="506">
        <v>165</v>
      </c>
      <c r="O93" s="506">
        <v>230</v>
      </c>
      <c r="P93" s="506">
        <v>137</v>
      </c>
      <c r="Q93" s="27">
        <f t="shared" si="10"/>
        <v>915</v>
      </c>
      <c r="R93" s="31">
        <f>Q91+Q92+Q93+(K91*5)</f>
        <v>3015</v>
      </c>
      <c r="S93" s="19"/>
      <c r="T93" s="19"/>
      <c r="U93" s="19"/>
      <c r="V93" s="20"/>
      <c r="W93" s="20"/>
      <c r="X93" s="46"/>
      <c r="Y93" s="46"/>
    </row>
    <row r="94" spans="1:25" x14ac:dyDescent="0.3">
      <c r="A94" s="25" t="s">
        <v>896</v>
      </c>
      <c r="B94" s="9">
        <v>30</v>
      </c>
      <c r="C94" s="9" t="s">
        <v>29</v>
      </c>
      <c r="D94" s="592">
        <v>12</v>
      </c>
      <c r="E94" s="34"/>
      <c r="F94" s="21">
        <f t="shared" si="12"/>
        <v>731</v>
      </c>
      <c r="G94" s="21">
        <f t="shared" si="13"/>
        <v>5</v>
      </c>
      <c r="H94" s="23">
        <f t="shared" si="14"/>
        <v>146.19999999999999</v>
      </c>
      <c r="I94" s="439">
        <f t="shared" si="15"/>
        <v>186</v>
      </c>
      <c r="J94" s="252">
        <f t="shared" si="16"/>
        <v>458</v>
      </c>
      <c r="K94" s="595">
        <v>114</v>
      </c>
      <c r="L94" s="26">
        <v>120</v>
      </c>
      <c r="M94" s="26">
        <v>186</v>
      </c>
      <c r="N94" s="26">
        <v>152</v>
      </c>
      <c r="O94" s="26">
        <v>121</v>
      </c>
      <c r="P94" s="26">
        <v>152</v>
      </c>
      <c r="Q94" s="27">
        <f t="shared" si="10"/>
        <v>731</v>
      </c>
      <c r="R94" s="27"/>
      <c r="S94" s="19"/>
      <c r="T94" s="19"/>
      <c r="U94" s="19"/>
      <c r="V94" s="20"/>
      <c r="W94" s="20"/>
      <c r="X94" s="16"/>
      <c r="Y94" s="16"/>
    </row>
    <row r="95" spans="1:25" x14ac:dyDescent="0.3">
      <c r="A95" s="36" t="s">
        <v>897</v>
      </c>
      <c r="B95" s="9">
        <v>30</v>
      </c>
      <c r="C95" s="9" t="s">
        <v>29</v>
      </c>
      <c r="D95" s="593"/>
      <c r="E95" s="37"/>
      <c r="F95" s="21">
        <f t="shared" si="12"/>
        <v>896</v>
      </c>
      <c r="G95" s="21">
        <f t="shared" si="13"/>
        <v>5</v>
      </c>
      <c r="H95" s="23">
        <f t="shared" si="14"/>
        <v>179.2</v>
      </c>
      <c r="I95" s="439">
        <f t="shared" si="15"/>
        <v>216</v>
      </c>
      <c r="J95" s="252">
        <f t="shared" si="16"/>
        <v>496</v>
      </c>
      <c r="K95" s="596"/>
      <c r="L95" s="506">
        <v>180</v>
      </c>
      <c r="M95" s="506">
        <v>134</v>
      </c>
      <c r="N95" s="506">
        <v>182</v>
      </c>
      <c r="O95" s="506">
        <v>184</v>
      </c>
      <c r="P95" s="506">
        <v>216</v>
      </c>
      <c r="Q95" s="27">
        <f t="shared" si="10"/>
        <v>896</v>
      </c>
      <c r="R95" s="21"/>
      <c r="S95" s="19"/>
      <c r="T95" s="19"/>
      <c r="U95" s="19"/>
      <c r="V95" s="20"/>
      <c r="W95" s="20"/>
      <c r="X95" s="16"/>
      <c r="Y95" s="16"/>
    </row>
    <row r="96" spans="1:25" x14ac:dyDescent="0.3">
      <c r="A96" s="36" t="s">
        <v>571</v>
      </c>
      <c r="B96" s="9">
        <v>30</v>
      </c>
      <c r="C96" s="9" t="s">
        <v>29</v>
      </c>
      <c r="D96" s="601"/>
      <c r="E96" s="37"/>
      <c r="F96" s="21">
        <f t="shared" si="12"/>
        <v>787</v>
      </c>
      <c r="G96" s="21">
        <f t="shared" si="13"/>
        <v>5</v>
      </c>
      <c r="H96" s="23">
        <f t="shared" si="14"/>
        <v>157.4</v>
      </c>
      <c r="I96" s="439">
        <f t="shared" si="15"/>
        <v>196</v>
      </c>
      <c r="J96" s="252">
        <f t="shared" si="16"/>
        <v>494</v>
      </c>
      <c r="K96" s="597"/>
      <c r="L96" s="506">
        <v>196</v>
      </c>
      <c r="M96" s="506">
        <v>164</v>
      </c>
      <c r="N96" s="506">
        <v>134</v>
      </c>
      <c r="O96" s="506">
        <v>144</v>
      </c>
      <c r="P96" s="506">
        <v>149</v>
      </c>
      <c r="Q96" s="27">
        <f t="shared" si="10"/>
        <v>787</v>
      </c>
      <c r="R96" s="31">
        <f>Q94+Q95+Q96+(K94*5)</f>
        <v>2984</v>
      </c>
      <c r="S96" s="19"/>
      <c r="T96" s="19"/>
      <c r="U96" s="19"/>
      <c r="V96" s="20"/>
      <c r="W96" s="20"/>
      <c r="X96" s="16"/>
      <c r="Y96" s="16"/>
    </row>
    <row r="97" spans="1:25" x14ac:dyDescent="0.3">
      <c r="A97" s="25" t="s">
        <v>249</v>
      </c>
      <c r="B97" s="9">
        <v>30</v>
      </c>
      <c r="C97" s="9" t="s">
        <v>29</v>
      </c>
      <c r="D97" s="592">
        <v>13</v>
      </c>
      <c r="E97" s="34"/>
      <c r="F97" s="21">
        <f t="shared" si="12"/>
        <v>838</v>
      </c>
      <c r="G97" s="21">
        <f t="shared" si="13"/>
        <v>5</v>
      </c>
      <c r="H97" s="23">
        <f t="shared" si="14"/>
        <v>167.6</v>
      </c>
      <c r="I97" s="439">
        <f t="shared" si="15"/>
        <v>176</v>
      </c>
      <c r="J97" s="252">
        <f t="shared" si="16"/>
        <v>500</v>
      </c>
      <c r="K97" s="595">
        <v>60</v>
      </c>
      <c r="L97" s="28">
        <v>160</v>
      </c>
      <c r="M97" s="28">
        <v>164</v>
      </c>
      <c r="N97" s="28">
        <v>176</v>
      </c>
      <c r="O97" s="28">
        <v>169</v>
      </c>
      <c r="P97" s="28">
        <v>169</v>
      </c>
      <c r="Q97" s="27">
        <f t="shared" si="10"/>
        <v>838</v>
      </c>
      <c r="R97" s="27"/>
      <c r="S97" s="16"/>
      <c r="T97" s="16"/>
      <c r="U97" s="16"/>
      <c r="V97" s="20"/>
      <c r="W97" s="20"/>
      <c r="X97" s="16"/>
      <c r="Y97" s="16"/>
    </row>
    <row r="98" spans="1:25" x14ac:dyDescent="0.3">
      <c r="A98" s="36" t="s">
        <v>250</v>
      </c>
      <c r="B98" s="9">
        <v>30</v>
      </c>
      <c r="C98" s="9" t="s">
        <v>29</v>
      </c>
      <c r="D98" s="593"/>
      <c r="E98" s="37"/>
      <c r="F98" s="21">
        <f t="shared" si="12"/>
        <v>797</v>
      </c>
      <c r="G98" s="21">
        <f t="shared" si="13"/>
        <v>5</v>
      </c>
      <c r="H98" s="23">
        <f t="shared" si="14"/>
        <v>159.4</v>
      </c>
      <c r="I98" s="439">
        <f t="shared" si="15"/>
        <v>191</v>
      </c>
      <c r="J98" s="252">
        <f t="shared" si="16"/>
        <v>468</v>
      </c>
      <c r="K98" s="596"/>
      <c r="L98" s="506">
        <v>160</v>
      </c>
      <c r="M98" s="506">
        <v>156</v>
      </c>
      <c r="N98" s="506">
        <v>152</v>
      </c>
      <c r="O98" s="506">
        <v>191</v>
      </c>
      <c r="P98" s="506">
        <v>138</v>
      </c>
      <c r="Q98" s="27">
        <f t="shared" si="10"/>
        <v>797</v>
      </c>
      <c r="R98" s="21"/>
      <c r="S98" s="16"/>
      <c r="T98" s="16"/>
      <c r="U98" s="16"/>
      <c r="V98" s="20"/>
      <c r="W98" s="20"/>
      <c r="X98" s="16"/>
      <c r="Y98" s="16"/>
    </row>
    <row r="99" spans="1:25" x14ac:dyDescent="0.3">
      <c r="A99" s="29" t="s">
        <v>114</v>
      </c>
      <c r="B99" s="9">
        <v>30</v>
      </c>
      <c r="C99" s="9" t="s">
        <v>29</v>
      </c>
      <c r="D99" s="601"/>
      <c r="E99" s="33"/>
      <c r="F99" s="21">
        <f t="shared" si="12"/>
        <v>1048</v>
      </c>
      <c r="G99" s="21">
        <f t="shared" si="13"/>
        <v>5</v>
      </c>
      <c r="H99" s="23">
        <f t="shared" si="14"/>
        <v>209.6</v>
      </c>
      <c r="I99" s="439">
        <f t="shared" si="15"/>
        <v>232</v>
      </c>
      <c r="J99" s="252">
        <f t="shared" si="16"/>
        <v>645</v>
      </c>
      <c r="K99" s="597"/>
      <c r="L99" s="32">
        <v>191</v>
      </c>
      <c r="M99" s="32">
        <v>222</v>
      </c>
      <c r="N99" s="32">
        <v>232</v>
      </c>
      <c r="O99" s="32">
        <v>190</v>
      </c>
      <c r="P99" s="32">
        <v>213</v>
      </c>
      <c r="Q99" s="27">
        <f t="shared" si="10"/>
        <v>1048</v>
      </c>
      <c r="R99" s="31">
        <f>Q97+Q98+Q99+(K97*5)</f>
        <v>2983</v>
      </c>
      <c r="S99" s="16"/>
      <c r="T99" s="16"/>
      <c r="U99" s="16"/>
      <c r="V99" s="20"/>
      <c r="W99" s="20"/>
      <c r="X99" s="16"/>
      <c r="Y99" s="16"/>
    </row>
    <row r="100" spans="1:25" x14ac:dyDescent="0.3">
      <c r="A100" s="25" t="s">
        <v>396</v>
      </c>
      <c r="B100" s="9">
        <v>30</v>
      </c>
      <c r="C100" s="9" t="s">
        <v>29</v>
      </c>
      <c r="D100" s="592">
        <v>14</v>
      </c>
      <c r="E100" s="34"/>
      <c r="F100" s="21">
        <f t="shared" si="12"/>
        <v>911</v>
      </c>
      <c r="G100" s="21">
        <f t="shared" si="13"/>
        <v>5</v>
      </c>
      <c r="H100" s="23">
        <f t="shared" si="14"/>
        <v>182.2</v>
      </c>
      <c r="I100" s="439">
        <f t="shared" si="15"/>
        <v>203</v>
      </c>
      <c r="J100" s="252">
        <f t="shared" si="16"/>
        <v>564</v>
      </c>
      <c r="K100" s="595">
        <v>62</v>
      </c>
      <c r="L100" s="26">
        <v>185</v>
      </c>
      <c r="M100" s="26">
        <v>203</v>
      </c>
      <c r="N100" s="26">
        <v>176</v>
      </c>
      <c r="O100" s="26">
        <v>181</v>
      </c>
      <c r="P100" s="26">
        <v>166</v>
      </c>
      <c r="Q100" s="27">
        <f t="shared" si="10"/>
        <v>911</v>
      </c>
      <c r="R100" s="27"/>
      <c r="S100" s="16"/>
      <c r="T100" s="16"/>
      <c r="U100" s="16"/>
      <c r="V100" s="20"/>
      <c r="W100" s="20"/>
      <c r="X100" s="46"/>
      <c r="Y100" s="46"/>
    </row>
    <row r="101" spans="1:25" x14ac:dyDescent="0.3">
      <c r="A101" s="36" t="s">
        <v>898</v>
      </c>
      <c r="B101" s="9">
        <v>30</v>
      </c>
      <c r="C101" s="9" t="s">
        <v>29</v>
      </c>
      <c r="D101" s="593"/>
      <c r="E101" s="37"/>
      <c r="F101" s="21">
        <f t="shared" si="12"/>
        <v>799</v>
      </c>
      <c r="G101" s="21">
        <f t="shared" si="13"/>
        <v>5</v>
      </c>
      <c r="H101" s="23">
        <f t="shared" si="14"/>
        <v>159.80000000000001</v>
      </c>
      <c r="I101" s="439">
        <f t="shared" si="15"/>
        <v>187</v>
      </c>
      <c r="J101" s="252">
        <f t="shared" si="16"/>
        <v>450</v>
      </c>
      <c r="K101" s="596"/>
      <c r="L101" s="506">
        <v>127</v>
      </c>
      <c r="M101" s="506">
        <v>176</v>
      </c>
      <c r="N101" s="506">
        <v>147</v>
      </c>
      <c r="O101" s="506">
        <v>187</v>
      </c>
      <c r="P101" s="506">
        <v>162</v>
      </c>
      <c r="Q101" s="27">
        <f t="shared" si="10"/>
        <v>799</v>
      </c>
      <c r="R101" s="21"/>
      <c r="S101" s="16"/>
      <c r="T101" s="16"/>
      <c r="U101" s="16"/>
      <c r="V101" s="20"/>
      <c r="W101" s="20"/>
      <c r="X101" s="46"/>
      <c r="Y101" s="46"/>
    </row>
    <row r="102" spans="1:25" x14ac:dyDescent="0.3">
      <c r="A102" s="29" t="s">
        <v>899</v>
      </c>
      <c r="B102" s="9">
        <v>30</v>
      </c>
      <c r="C102" s="9" t="s">
        <v>29</v>
      </c>
      <c r="D102" s="601"/>
      <c r="E102" s="33"/>
      <c r="F102" s="21">
        <f t="shared" si="12"/>
        <v>961</v>
      </c>
      <c r="G102" s="21">
        <f t="shared" si="13"/>
        <v>5</v>
      </c>
      <c r="H102" s="23">
        <f t="shared" si="14"/>
        <v>192.2</v>
      </c>
      <c r="I102" s="439">
        <f t="shared" si="15"/>
        <v>223</v>
      </c>
      <c r="J102" s="252">
        <f t="shared" si="16"/>
        <v>565</v>
      </c>
      <c r="K102" s="597"/>
      <c r="L102" s="258">
        <v>223</v>
      </c>
      <c r="M102" s="258">
        <v>173</v>
      </c>
      <c r="N102" s="258">
        <v>169</v>
      </c>
      <c r="O102" s="258">
        <v>208</v>
      </c>
      <c r="P102" s="258">
        <v>188</v>
      </c>
      <c r="Q102" s="27">
        <f t="shared" si="10"/>
        <v>961</v>
      </c>
      <c r="R102" s="31">
        <f>Q100+Q101+Q102+(K100*5)</f>
        <v>2981</v>
      </c>
      <c r="S102" s="16"/>
      <c r="T102" s="16"/>
      <c r="U102" s="16"/>
      <c r="V102" s="20"/>
      <c r="W102" s="20"/>
      <c r="X102" s="46"/>
      <c r="Y102" s="46"/>
    </row>
    <row r="103" spans="1:25" x14ac:dyDescent="0.3">
      <c r="A103" s="25" t="s">
        <v>288</v>
      </c>
      <c r="B103" s="9">
        <v>30</v>
      </c>
      <c r="C103" s="9" t="s">
        <v>29</v>
      </c>
      <c r="D103" s="592">
        <v>15</v>
      </c>
      <c r="E103" s="34"/>
      <c r="F103" s="21">
        <f t="shared" si="12"/>
        <v>886</v>
      </c>
      <c r="G103" s="21">
        <f t="shared" si="13"/>
        <v>5</v>
      </c>
      <c r="H103" s="23">
        <f t="shared" si="14"/>
        <v>177.2</v>
      </c>
      <c r="I103" s="439">
        <f t="shared" si="15"/>
        <v>203</v>
      </c>
      <c r="J103" s="252">
        <f t="shared" si="16"/>
        <v>530</v>
      </c>
      <c r="K103" s="595">
        <v>48</v>
      </c>
      <c r="L103" s="26">
        <v>137</v>
      </c>
      <c r="M103" s="26">
        <v>203</v>
      </c>
      <c r="N103" s="26">
        <v>190</v>
      </c>
      <c r="O103" s="26">
        <v>181</v>
      </c>
      <c r="P103" s="26">
        <v>175</v>
      </c>
      <c r="Q103" s="27">
        <f t="shared" si="10"/>
        <v>886</v>
      </c>
      <c r="R103" s="27"/>
      <c r="S103" s="16"/>
      <c r="T103" s="16"/>
      <c r="U103" s="16"/>
      <c r="V103" s="20"/>
      <c r="W103" s="20"/>
      <c r="X103" s="46"/>
      <c r="Y103" s="46"/>
    </row>
    <row r="104" spans="1:25" x14ac:dyDescent="0.3">
      <c r="A104" s="36" t="s">
        <v>688</v>
      </c>
      <c r="B104" s="9">
        <v>30</v>
      </c>
      <c r="C104" s="9" t="s">
        <v>29</v>
      </c>
      <c r="D104" s="593"/>
      <c r="E104" s="37"/>
      <c r="F104" s="21">
        <f t="shared" si="12"/>
        <v>947</v>
      </c>
      <c r="G104" s="21">
        <f t="shared" si="13"/>
        <v>5</v>
      </c>
      <c r="H104" s="23">
        <f t="shared" si="14"/>
        <v>189.4</v>
      </c>
      <c r="I104" s="439">
        <f t="shared" si="15"/>
        <v>226</v>
      </c>
      <c r="J104" s="252">
        <f t="shared" si="16"/>
        <v>565</v>
      </c>
      <c r="K104" s="596"/>
      <c r="L104" s="506">
        <v>164</v>
      </c>
      <c r="M104" s="506">
        <v>226</v>
      </c>
      <c r="N104" s="506">
        <v>175</v>
      </c>
      <c r="O104" s="506">
        <v>214</v>
      </c>
      <c r="P104" s="506">
        <v>168</v>
      </c>
      <c r="Q104" s="27">
        <f t="shared" si="10"/>
        <v>947</v>
      </c>
      <c r="R104" s="21"/>
      <c r="S104" s="16"/>
      <c r="T104" s="16"/>
      <c r="U104" s="16"/>
      <c r="V104" s="20"/>
      <c r="W104" s="20"/>
      <c r="X104" s="46"/>
      <c r="Y104" s="46"/>
    </row>
    <row r="105" spans="1:25" x14ac:dyDescent="0.3">
      <c r="A105" s="29" t="s">
        <v>456</v>
      </c>
      <c r="B105" s="9">
        <v>30</v>
      </c>
      <c r="C105" s="9" t="s">
        <v>29</v>
      </c>
      <c r="D105" s="601"/>
      <c r="E105" s="33"/>
      <c r="F105" s="21">
        <f t="shared" si="12"/>
        <v>907</v>
      </c>
      <c r="G105" s="21">
        <f t="shared" si="13"/>
        <v>5</v>
      </c>
      <c r="H105" s="23">
        <f t="shared" si="14"/>
        <v>181.4</v>
      </c>
      <c r="I105" s="439">
        <f t="shared" si="15"/>
        <v>202</v>
      </c>
      <c r="J105" s="252">
        <f t="shared" si="16"/>
        <v>561</v>
      </c>
      <c r="K105" s="597"/>
      <c r="L105" s="258">
        <v>179</v>
      </c>
      <c r="M105" s="258">
        <v>202</v>
      </c>
      <c r="N105" s="258">
        <v>180</v>
      </c>
      <c r="O105" s="258">
        <v>162</v>
      </c>
      <c r="P105" s="258">
        <v>184</v>
      </c>
      <c r="Q105" s="27">
        <f t="shared" si="10"/>
        <v>907</v>
      </c>
      <c r="R105" s="31">
        <f>Q103+Q104+Q105+(K103*5)</f>
        <v>2980</v>
      </c>
      <c r="S105" s="16"/>
      <c r="T105" s="16"/>
      <c r="U105" s="16"/>
      <c r="V105" s="20"/>
      <c r="W105" s="20"/>
      <c r="X105" s="46"/>
      <c r="Y105" s="46"/>
    </row>
    <row r="106" spans="1:25" x14ac:dyDescent="0.3">
      <c r="A106" s="25" t="s">
        <v>561</v>
      </c>
      <c r="B106" s="9">
        <v>30</v>
      </c>
      <c r="C106" s="9" t="s">
        <v>29</v>
      </c>
      <c r="D106" s="592">
        <v>16</v>
      </c>
      <c r="E106" s="34"/>
      <c r="F106" s="21">
        <f t="shared" si="12"/>
        <v>731</v>
      </c>
      <c r="G106" s="21">
        <f t="shared" si="13"/>
        <v>5</v>
      </c>
      <c r="H106" s="23">
        <f t="shared" si="14"/>
        <v>146.19999999999999</v>
      </c>
      <c r="I106" s="439">
        <f t="shared" si="15"/>
        <v>153</v>
      </c>
      <c r="J106" s="252">
        <f t="shared" si="16"/>
        <v>449</v>
      </c>
      <c r="K106" s="595">
        <v>84</v>
      </c>
      <c r="L106" s="28">
        <v>150</v>
      </c>
      <c r="M106" s="28">
        <v>146</v>
      </c>
      <c r="N106" s="28">
        <v>153</v>
      </c>
      <c r="O106" s="28">
        <v>135</v>
      </c>
      <c r="P106" s="28">
        <v>147</v>
      </c>
      <c r="Q106" s="27">
        <f t="shared" si="10"/>
        <v>731</v>
      </c>
      <c r="R106" s="27"/>
      <c r="S106" s="16"/>
      <c r="T106" s="16"/>
      <c r="U106" s="16"/>
      <c r="V106" s="16"/>
      <c r="W106" s="16"/>
      <c r="X106" s="16"/>
      <c r="Y106" s="16"/>
    </row>
    <row r="107" spans="1:25" x14ac:dyDescent="0.3">
      <c r="A107" s="36" t="s">
        <v>554</v>
      </c>
      <c r="B107" s="9">
        <v>30</v>
      </c>
      <c r="C107" s="9" t="s">
        <v>29</v>
      </c>
      <c r="D107" s="593"/>
      <c r="E107" s="37"/>
      <c r="F107" s="21">
        <f t="shared" si="12"/>
        <v>836</v>
      </c>
      <c r="G107" s="21">
        <f t="shared" si="13"/>
        <v>5</v>
      </c>
      <c r="H107" s="23">
        <f t="shared" si="14"/>
        <v>167.2</v>
      </c>
      <c r="I107" s="439">
        <f t="shared" si="15"/>
        <v>199</v>
      </c>
      <c r="J107" s="252">
        <f t="shared" si="16"/>
        <v>517</v>
      </c>
      <c r="K107" s="596"/>
      <c r="L107" s="506">
        <v>125</v>
      </c>
      <c r="M107" s="506">
        <v>193</v>
      </c>
      <c r="N107" s="506">
        <v>199</v>
      </c>
      <c r="O107" s="506">
        <v>175</v>
      </c>
      <c r="P107" s="506">
        <v>144</v>
      </c>
      <c r="Q107" s="27">
        <f t="shared" si="10"/>
        <v>836</v>
      </c>
      <c r="R107" s="21"/>
      <c r="S107" s="16"/>
      <c r="T107" s="16"/>
      <c r="U107" s="16"/>
      <c r="V107" s="16"/>
      <c r="W107" s="16"/>
      <c r="X107" s="16"/>
      <c r="Y107" s="16"/>
    </row>
    <row r="108" spans="1:25" x14ac:dyDescent="0.3">
      <c r="A108" s="29" t="s">
        <v>252</v>
      </c>
      <c r="B108" s="9">
        <v>30</v>
      </c>
      <c r="C108" s="9" t="s">
        <v>29</v>
      </c>
      <c r="D108" s="601"/>
      <c r="E108" s="33"/>
      <c r="F108" s="21">
        <f t="shared" si="12"/>
        <v>966</v>
      </c>
      <c r="G108" s="21">
        <f t="shared" si="13"/>
        <v>5</v>
      </c>
      <c r="H108" s="23">
        <f t="shared" si="14"/>
        <v>193.2</v>
      </c>
      <c r="I108" s="439">
        <f t="shared" si="15"/>
        <v>230</v>
      </c>
      <c r="J108" s="252">
        <f t="shared" si="16"/>
        <v>559</v>
      </c>
      <c r="K108" s="597"/>
      <c r="L108" s="32">
        <v>207</v>
      </c>
      <c r="M108" s="32">
        <v>172</v>
      </c>
      <c r="N108" s="32">
        <v>180</v>
      </c>
      <c r="O108" s="32">
        <v>230</v>
      </c>
      <c r="P108" s="32">
        <v>177</v>
      </c>
      <c r="Q108" s="27">
        <f t="shared" si="10"/>
        <v>966</v>
      </c>
      <c r="R108" s="31">
        <f>Q106+Q107+Q108+(K106*5)</f>
        <v>2953</v>
      </c>
      <c r="S108" s="16"/>
      <c r="T108" s="16"/>
      <c r="U108" s="16"/>
      <c r="V108" s="16"/>
      <c r="W108" s="16"/>
      <c r="X108" s="16"/>
      <c r="Y108" s="16"/>
    </row>
    <row r="109" spans="1:25" x14ac:dyDescent="0.3">
      <c r="A109" s="25" t="s">
        <v>151</v>
      </c>
      <c r="B109" s="9">
        <v>30</v>
      </c>
      <c r="C109" s="9" t="s">
        <v>29</v>
      </c>
      <c r="D109" s="592">
        <v>17</v>
      </c>
      <c r="E109" s="34"/>
      <c r="F109" s="21">
        <f t="shared" si="12"/>
        <v>825</v>
      </c>
      <c r="G109" s="21">
        <f t="shared" si="13"/>
        <v>5</v>
      </c>
      <c r="H109" s="23">
        <f t="shared" si="14"/>
        <v>165</v>
      </c>
      <c r="I109" s="439">
        <f t="shared" si="15"/>
        <v>221</v>
      </c>
      <c r="J109" s="252">
        <f t="shared" si="16"/>
        <v>557</v>
      </c>
      <c r="K109" s="595">
        <v>67</v>
      </c>
      <c r="L109" s="28">
        <v>144</v>
      </c>
      <c r="M109" s="28">
        <v>221</v>
      </c>
      <c r="N109" s="28">
        <v>192</v>
      </c>
      <c r="O109" s="28">
        <v>126</v>
      </c>
      <c r="P109" s="28">
        <v>142</v>
      </c>
      <c r="Q109" s="27">
        <f t="shared" si="10"/>
        <v>825</v>
      </c>
      <c r="R109" s="27"/>
      <c r="S109" s="16"/>
      <c r="T109" s="16"/>
      <c r="U109" s="16"/>
      <c r="V109" s="16"/>
      <c r="W109" s="16"/>
      <c r="X109" s="16"/>
      <c r="Y109" s="16"/>
    </row>
    <row r="110" spans="1:25" x14ac:dyDescent="0.3">
      <c r="A110" s="36" t="s">
        <v>155</v>
      </c>
      <c r="B110" s="9">
        <v>30</v>
      </c>
      <c r="C110" s="9" t="s">
        <v>29</v>
      </c>
      <c r="D110" s="593"/>
      <c r="E110" s="37"/>
      <c r="F110" s="21">
        <f t="shared" si="12"/>
        <v>890</v>
      </c>
      <c r="G110" s="21">
        <f t="shared" si="13"/>
        <v>5</v>
      </c>
      <c r="H110" s="23">
        <f t="shared" si="14"/>
        <v>178</v>
      </c>
      <c r="I110" s="439">
        <f t="shared" si="15"/>
        <v>215</v>
      </c>
      <c r="J110" s="252">
        <f t="shared" si="16"/>
        <v>569</v>
      </c>
      <c r="K110" s="596"/>
      <c r="L110" s="506">
        <v>161</v>
      </c>
      <c r="M110" s="506">
        <v>193</v>
      </c>
      <c r="N110" s="506">
        <v>215</v>
      </c>
      <c r="O110" s="506">
        <v>165</v>
      </c>
      <c r="P110" s="506">
        <v>156</v>
      </c>
      <c r="Q110" s="27">
        <f t="shared" si="10"/>
        <v>890</v>
      </c>
      <c r="R110" s="21"/>
      <c r="S110" s="16"/>
      <c r="T110" s="16"/>
      <c r="U110" s="16"/>
      <c r="V110" s="16"/>
      <c r="W110" s="16"/>
      <c r="X110" s="16"/>
      <c r="Y110" s="16"/>
    </row>
    <row r="111" spans="1:25" x14ac:dyDescent="0.3">
      <c r="A111" s="29" t="s">
        <v>194</v>
      </c>
      <c r="B111" s="9">
        <v>30</v>
      </c>
      <c r="C111" s="9" t="s">
        <v>29</v>
      </c>
      <c r="D111" s="601"/>
      <c r="E111" s="33"/>
      <c r="F111" s="21">
        <f t="shared" si="12"/>
        <v>899</v>
      </c>
      <c r="G111" s="21">
        <f t="shared" si="13"/>
        <v>5</v>
      </c>
      <c r="H111" s="23">
        <f t="shared" si="14"/>
        <v>179.8</v>
      </c>
      <c r="I111" s="439">
        <f t="shared" si="15"/>
        <v>225</v>
      </c>
      <c r="J111" s="252">
        <f t="shared" si="16"/>
        <v>500</v>
      </c>
      <c r="K111" s="597"/>
      <c r="L111" s="32">
        <v>150</v>
      </c>
      <c r="M111" s="32">
        <v>200</v>
      </c>
      <c r="N111" s="32">
        <v>150</v>
      </c>
      <c r="O111" s="32">
        <v>225</v>
      </c>
      <c r="P111" s="32">
        <v>174</v>
      </c>
      <c r="Q111" s="72">
        <f t="shared" si="10"/>
        <v>899</v>
      </c>
      <c r="R111" s="31">
        <f>Q109+Q110+Q111+(K109*5)</f>
        <v>2949</v>
      </c>
      <c r="S111" s="16"/>
      <c r="T111" s="16"/>
      <c r="U111" s="16"/>
      <c r="V111" s="16"/>
      <c r="W111" s="16"/>
      <c r="X111" s="16"/>
      <c r="Y111" s="16"/>
    </row>
    <row r="112" spans="1:25" x14ac:dyDescent="0.3">
      <c r="A112" s="25" t="s">
        <v>165</v>
      </c>
      <c r="B112" s="502">
        <v>30</v>
      </c>
      <c r="C112" s="502" t="s">
        <v>29</v>
      </c>
      <c r="D112" s="592">
        <v>18</v>
      </c>
      <c r="E112" s="34"/>
      <c r="F112" s="21">
        <f t="shared" ref="F112:F123" si="17">SUM(L112:P112)+SUM(S112:U112)+X112+Y112</f>
        <v>617</v>
      </c>
      <c r="G112" s="21">
        <f t="shared" ref="G112:G123" si="18">COUNT(L112,M112,N112,O112,P112,S112,T112,U112,X112,Y112)</f>
        <v>5</v>
      </c>
      <c r="H112" s="23">
        <f t="shared" ref="H112:H123" si="19">F112/G112</f>
        <v>123.4</v>
      </c>
      <c r="I112" s="439">
        <f t="shared" si="15"/>
        <v>143</v>
      </c>
      <c r="J112" s="529">
        <f t="shared" ref="J112:J123" si="20">MAX((SUM(L112:N112)), (SUM(S112:U112)))</f>
        <v>359</v>
      </c>
      <c r="K112" s="595">
        <v>112</v>
      </c>
      <c r="L112" s="28">
        <v>114</v>
      </c>
      <c r="M112" s="28">
        <v>143</v>
      </c>
      <c r="N112" s="28">
        <v>102</v>
      </c>
      <c r="O112" s="28">
        <v>119</v>
      </c>
      <c r="P112" s="28">
        <v>139</v>
      </c>
      <c r="Q112" s="27">
        <f t="shared" ref="Q112:Q123" si="21">SUM(L112:P112)</f>
        <v>617</v>
      </c>
      <c r="R112" s="27"/>
    </row>
    <row r="113" spans="1:25" x14ac:dyDescent="0.3">
      <c r="A113" s="36" t="s">
        <v>105</v>
      </c>
      <c r="B113" s="502">
        <v>30</v>
      </c>
      <c r="C113" s="502" t="s">
        <v>29</v>
      </c>
      <c r="D113" s="593"/>
      <c r="E113" s="37"/>
      <c r="F113" s="21">
        <f t="shared" si="17"/>
        <v>841</v>
      </c>
      <c r="G113" s="21">
        <f t="shared" si="18"/>
        <v>5</v>
      </c>
      <c r="H113" s="23">
        <f t="shared" si="19"/>
        <v>168.2</v>
      </c>
      <c r="I113" s="439">
        <f t="shared" si="15"/>
        <v>199</v>
      </c>
      <c r="J113" s="529">
        <f t="shared" si="20"/>
        <v>538</v>
      </c>
      <c r="K113" s="596"/>
      <c r="L113" s="506">
        <v>170</v>
      </c>
      <c r="M113" s="506">
        <v>199</v>
      </c>
      <c r="N113" s="506">
        <v>169</v>
      </c>
      <c r="O113" s="506">
        <v>156</v>
      </c>
      <c r="P113" s="506">
        <v>147</v>
      </c>
      <c r="Q113" s="27">
        <f t="shared" si="21"/>
        <v>841</v>
      </c>
      <c r="R113" s="21"/>
    </row>
    <row r="114" spans="1:25" x14ac:dyDescent="0.3">
      <c r="A114" s="29" t="s">
        <v>681</v>
      </c>
      <c r="B114" s="502">
        <v>30</v>
      </c>
      <c r="C114" s="502" t="s">
        <v>29</v>
      </c>
      <c r="D114" s="601"/>
      <c r="E114" s="33"/>
      <c r="F114" s="21">
        <f t="shared" si="17"/>
        <v>909</v>
      </c>
      <c r="G114" s="21">
        <f t="shared" si="18"/>
        <v>5</v>
      </c>
      <c r="H114" s="23">
        <f t="shared" si="19"/>
        <v>181.8</v>
      </c>
      <c r="I114" s="439">
        <f t="shared" si="15"/>
        <v>215</v>
      </c>
      <c r="J114" s="529">
        <f t="shared" si="20"/>
        <v>572</v>
      </c>
      <c r="K114" s="597"/>
      <c r="L114" s="32">
        <v>200</v>
      </c>
      <c r="M114" s="32">
        <v>215</v>
      </c>
      <c r="N114" s="32">
        <v>157</v>
      </c>
      <c r="O114" s="32">
        <v>187</v>
      </c>
      <c r="P114" s="32">
        <v>150</v>
      </c>
      <c r="Q114" s="27">
        <f t="shared" si="21"/>
        <v>909</v>
      </c>
      <c r="R114" s="31">
        <f t="shared" ref="R114" si="22">Q112+Q113+Q114+(K112*5)</f>
        <v>2927</v>
      </c>
    </row>
    <row r="115" spans="1:25" x14ac:dyDescent="0.3">
      <c r="A115" s="25" t="s">
        <v>759</v>
      </c>
      <c r="B115" s="502">
        <v>30</v>
      </c>
      <c r="C115" s="502" t="s">
        <v>29</v>
      </c>
      <c r="D115" s="592">
        <v>19</v>
      </c>
      <c r="E115" s="34"/>
      <c r="F115" s="21">
        <f t="shared" si="17"/>
        <v>275</v>
      </c>
      <c r="G115" s="21">
        <f t="shared" si="18"/>
        <v>5</v>
      </c>
      <c r="H115" s="23">
        <f t="shared" si="19"/>
        <v>55</v>
      </c>
      <c r="I115" s="439">
        <f t="shared" si="15"/>
        <v>65</v>
      </c>
      <c r="J115" s="529">
        <f t="shared" si="20"/>
        <v>163</v>
      </c>
      <c r="K115" s="595">
        <v>173</v>
      </c>
      <c r="L115" s="28">
        <v>65</v>
      </c>
      <c r="M115" s="28">
        <v>35</v>
      </c>
      <c r="N115" s="28">
        <v>63</v>
      </c>
      <c r="O115" s="28">
        <v>60</v>
      </c>
      <c r="P115" s="28">
        <v>52</v>
      </c>
      <c r="Q115" s="27">
        <f t="shared" si="21"/>
        <v>275</v>
      </c>
      <c r="R115" s="27"/>
    </row>
    <row r="116" spans="1:25" x14ac:dyDescent="0.3">
      <c r="A116" s="36" t="s">
        <v>171</v>
      </c>
      <c r="B116" s="502">
        <v>30</v>
      </c>
      <c r="C116" s="502" t="s">
        <v>29</v>
      </c>
      <c r="D116" s="593"/>
      <c r="E116" s="37"/>
      <c r="F116" s="21">
        <f t="shared" si="17"/>
        <v>719</v>
      </c>
      <c r="G116" s="21">
        <f t="shared" si="18"/>
        <v>5</v>
      </c>
      <c r="H116" s="23">
        <f t="shared" si="19"/>
        <v>143.80000000000001</v>
      </c>
      <c r="I116" s="439">
        <f t="shared" si="15"/>
        <v>157</v>
      </c>
      <c r="J116" s="529">
        <f t="shared" si="20"/>
        <v>406</v>
      </c>
      <c r="K116" s="596"/>
      <c r="L116" s="506">
        <v>97</v>
      </c>
      <c r="M116" s="506">
        <v>154</v>
      </c>
      <c r="N116" s="506">
        <v>155</v>
      </c>
      <c r="O116" s="506">
        <v>157</v>
      </c>
      <c r="P116" s="506">
        <v>156</v>
      </c>
      <c r="Q116" s="27">
        <f t="shared" si="21"/>
        <v>719</v>
      </c>
      <c r="R116" s="21"/>
    </row>
    <row r="117" spans="1:25" x14ac:dyDescent="0.3">
      <c r="A117" s="29" t="s">
        <v>148</v>
      </c>
      <c r="B117" s="502">
        <v>30</v>
      </c>
      <c r="C117" s="502" t="s">
        <v>29</v>
      </c>
      <c r="D117" s="601"/>
      <c r="E117" s="33"/>
      <c r="F117" s="21">
        <f t="shared" si="17"/>
        <v>1066</v>
      </c>
      <c r="G117" s="21">
        <f t="shared" si="18"/>
        <v>5</v>
      </c>
      <c r="H117" s="23">
        <f t="shared" si="19"/>
        <v>213.2</v>
      </c>
      <c r="I117" s="439">
        <f t="shared" si="15"/>
        <v>235</v>
      </c>
      <c r="J117" s="529">
        <f t="shared" si="20"/>
        <v>608</v>
      </c>
      <c r="K117" s="597"/>
      <c r="L117" s="32">
        <v>179</v>
      </c>
      <c r="M117" s="32">
        <v>225</v>
      </c>
      <c r="N117" s="32">
        <v>204</v>
      </c>
      <c r="O117" s="32">
        <v>235</v>
      </c>
      <c r="P117" s="32">
        <v>223</v>
      </c>
      <c r="Q117" s="72">
        <f t="shared" si="21"/>
        <v>1066</v>
      </c>
      <c r="R117" s="31">
        <f t="shared" ref="R117" si="23">Q115+Q116+Q117+(K115*5)</f>
        <v>2925</v>
      </c>
    </row>
    <row r="118" spans="1:25" x14ac:dyDescent="0.3">
      <c r="A118" s="25" t="s">
        <v>900</v>
      </c>
      <c r="B118" s="502">
        <v>30</v>
      </c>
      <c r="C118" s="502" t="s">
        <v>29</v>
      </c>
      <c r="D118" s="592">
        <v>20</v>
      </c>
      <c r="E118" s="34"/>
      <c r="F118" s="21">
        <f t="shared" si="17"/>
        <v>687</v>
      </c>
      <c r="G118" s="21">
        <f t="shared" si="18"/>
        <v>5</v>
      </c>
      <c r="H118" s="23">
        <f t="shared" si="19"/>
        <v>137.4</v>
      </c>
      <c r="I118" s="439">
        <f t="shared" si="15"/>
        <v>178</v>
      </c>
      <c r="J118" s="529">
        <f t="shared" si="20"/>
        <v>411</v>
      </c>
      <c r="K118" s="595">
        <v>136</v>
      </c>
      <c r="L118" s="28">
        <v>144</v>
      </c>
      <c r="M118" s="28">
        <v>98</v>
      </c>
      <c r="N118" s="28">
        <v>169</v>
      </c>
      <c r="O118" s="28">
        <v>178</v>
      </c>
      <c r="P118" s="28">
        <v>98</v>
      </c>
      <c r="Q118" s="27">
        <f t="shared" si="21"/>
        <v>687</v>
      </c>
      <c r="R118" s="27"/>
    </row>
    <row r="119" spans="1:25" x14ac:dyDescent="0.3">
      <c r="A119" s="36" t="s">
        <v>901</v>
      </c>
      <c r="B119" s="502">
        <v>30</v>
      </c>
      <c r="C119" s="502" t="s">
        <v>29</v>
      </c>
      <c r="D119" s="593"/>
      <c r="E119" s="37"/>
      <c r="F119" s="21">
        <f t="shared" si="17"/>
        <v>658</v>
      </c>
      <c r="G119" s="21">
        <f t="shared" si="18"/>
        <v>5</v>
      </c>
      <c r="H119" s="23">
        <f t="shared" si="19"/>
        <v>131.6</v>
      </c>
      <c r="I119" s="439">
        <f t="shared" si="15"/>
        <v>155</v>
      </c>
      <c r="J119" s="529">
        <f t="shared" si="20"/>
        <v>404</v>
      </c>
      <c r="K119" s="596"/>
      <c r="L119" s="506">
        <v>115</v>
      </c>
      <c r="M119" s="506">
        <v>134</v>
      </c>
      <c r="N119" s="506">
        <v>155</v>
      </c>
      <c r="O119" s="506">
        <v>126</v>
      </c>
      <c r="P119" s="506">
        <v>128</v>
      </c>
      <c r="Q119" s="27">
        <f t="shared" si="21"/>
        <v>658</v>
      </c>
      <c r="R119" s="21"/>
    </row>
    <row r="120" spans="1:25" x14ac:dyDescent="0.3">
      <c r="A120" s="29" t="s">
        <v>902</v>
      </c>
      <c r="B120" s="502">
        <v>30</v>
      </c>
      <c r="C120" s="502" t="s">
        <v>29</v>
      </c>
      <c r="D120" s="601"/>
      <c r="E120" s="33"/>
      <c r="F120" s="21">
        <f t="shared" si="17"/>
        <v>840</v>
      </c>
      <c r="G120" s="21">
        <f t="shared" si="18"/>
        <v>5</v>
      </c>
      <c r="H120" s="23">
        <f t="shared" si="19"/>
        <v>168</v>
      </c>
      <c r="I120" s="439">
        <f t="shared" si="15"/>
        <v>185</v>
      </c>
      <c r="J120" s="529">
        <f t="shared" si="20"/>
        <v>515</v>
      </c>
      <c r="K120" s="597"/>
      <c r="L120" s="32">
        <v>173</v>
      </c>
      <c r="M120" s="32">
        <v>185</v>
      </c>
      <c r="N120" s="32">
        <v>157</v>
      </c>
      <c r="O120" s="32">
        <v>142</v>
      </c>
      <c r="P120" s="32">
        <v>183</v>
      </c>
      <c r="Q120" s="27">
        <f t="shared" si="21"/>
        <v>840</v>
      </c>
      <c r="R120" s="31">
        <f t="shared" ref="R120" si="24">Q118+Q119+Q120+(K118*5)</f>
        <v>2865</v>
      </c>
    </row>
    <row r="121" spans="1:25" x14ac:dyDescent="0.3">
      <c r="A121" s="25" t="s">
        <v>903</v>
      </c>
      <c r="B121" s="502">
        <v>30</v>
      </c>
      <c r="C121" s="502" t="s">
        <v>29</v>
      </c>
      <c r="D121" s="592">
        <v>21</v>
      </c>
      <c r="E121" s="34"/>
      <c r="F121" s="21">
        <f t="shared" si="17"/>
        <v>779</v>
      </c>
      <c r="G121" s="21">
        <f t="shared" si="18"/>
        <v>5</v>
      </c>
      <c r="H121" s="23">
        <f t="shared" si="19"/>
        <v>155.80000000000001</v>
      </c>
      <c r="I121" s="439">
        <f t="shared" si="15"/>
        <v>177</v>
      </c>
      <c r="J121" s="529">
        <f t="shared" si="20"/>
        <v>429</v>
      </c>
      <c r="K121" s="595">
        <v>66</v>
      </c>
      <c r="L121" s="28">
        <v>133</v>
      </c>
      <c r="M121" s="28">
        <v>147</v>
      </c>
      <c r="N121" s="28">
        <v>149</v>
      </c>
      <c r="O121" s="28">
        <v>173</v>
      </c>
      <c r="P121" s="28">
        <v>177</v>
      </c>
      <c r="Q121" s="27">
        <f t="shared" si="21"/>
        <v>779</v>
      </c>
      <c r="R121" s="27"/>
    </row>
    <row r="122" spans="1:25" x14ac:dyDescent="0.3">
      <c r="A122" s="36" t="s">
        <v>454</v>
      </c>
      <c r="B122" s="502">
        <v>30</v>
      </c>
      <c r="C122" s="502" t="s">
        <v>29</v>
      </c>
      <c r="D122" s="593"/>
      <c r="E122" s="37"/>
      <c r="F122" s="21">
        <f t="shared" si="17"/>
        <v>828</v>
      </c>
      <c r="G122" s="21">
        <f t="shared" si="18"/>
        <v>5</v>
      </c>
      <c r="H122" s="23">
        <f t="shared" si="19"/>
        <v>165.6</v>
      </c>
      <c r="I122" s="439">
        <f t="shared" si="15"/>
        <v>184</v>
      </c>
      <c r="J122" s="529">
        <f t="shared" si="20"/>
        <v>496</v>
      </c>
      <c r="K122" s="596"/>
      <c r="L122" s="506">
        <v>146</v>
      </c>
      <c r="M122" s="506">
        <v>166</v>
      </c>
      <c r="N122" s="506">
        <v>184</v>
      </c>
      <c r="O122" s="506">
        <v>184</v>
      </c>
      <c r="P122" s="506">
        <v>148</v>
      </c>
      <c r="Q122" s="27">
        <f t="shared" si="21"/>
        <v>828</v>
      </c>
      <c r="R122" s="21"/>
    </row>
    <row r="123" spans="1:25" x14ac:dyDescent="0.3">
      <c r="A123" s="29" t="s">
        <v>533</v>
      </c>
      <c r="B123" s="502">
        <v>30</v>
      </c>
      <c r="C123" s="502" t="s">
        <v>29</v>
      </c>
      <c r="D123" s="601"/>
      <c r="E123" s="33"/>
      <c r="F123" s="21">
        <f t="shared" si="17"/>
        <v>852</v>
      </c>
      <c r="G123" s="21">
        <f t="shared" si="18"/>
        <v>5</v>
      </c>
      <c r="H123" s="23">
        <f t="shared" si="19"/>
        <v>170.4</v>
      </c>
      <c r="I123" s="439">
        <f t="shared" si="15"/>
        <v>202</v>
      </c>
      <c r="J123" s="529">
        <f t="shared" si="20"/>
        <v>534</v>
      </c>
      <c r="K123" s="597"/>
      <c r="L123" s="32">
        <v>202</v>
      </c>
      <c r="M123" s="32">
        <v>160</v>
      </c>
      <c r="N123" s="32">
        <v>172</v>
      </c>
      <c r="O123" s="32">
        <v>140</v>
      </c>
      <c r="P123" s="32">
        <v>178</v>
      </c>
      <c r="Q123" s="72">
        <f t="shared" si="21"/>
        <v>852</v>
      </c>
      <c r="R123" s="31">
        <f t="shared" ref="R123" si="25">Q121+Q122+Q123+(K121*5)</f>
        <v>2789</v>
      </c>
    </row>
    <row r="124" spans="1:25" x14ac:dyDescent="0.3">
      <c r="A124" s="25" t="s">
        <v>904</v>
      </c>
      <c r="B124" s="502">
        <v>30</v>
      </c>
      <c r="C124" s="502" t="s">
        <v>29</v>
      </c>
      <c r="D124" s="592">
        <v>22</v>
      </c>
      <c r="E124" s="34"/>
      <c r="F124" s="21">
        <f t="shared" ref="F124:F126" si="26">SUM(L124:P124)+SUM(S124:U124)+X124+Y124</f>
        <v>613</v>
      </c>
      <c r="G124" s="21">
        <f t="shared" ref="G124:G126" si="27">COUNT(L124,M124,N124,O124,P124,S124,T124,U124,X124,Y124)</f>
        <v>5</v>
      </c>
      <c r="H124" s="23">
        <f t="shared" ref="H124:H127" si="28">F124/G124</f>
        <v>122.6</v>
      </c>
      <c r="I124" s="439">
        <f t="shared" si="15"/>
        <v>155</v>
      </c>
      <c r="J124" s="529">
        <f t="shared" ref="J124:J126" si="29">MAX((SUM(L124:N124)), (SUM(S124:U124)))</f>
        <v>342</v>
      </c>
      <c r="K124" s="595">
        <v>53</v>
      </c>
      <c r="L124" s="28">
        <v>109</v>
      </c>
      <c r="M124" s="28">
        <v>132</v>
      </c>
      <c r="N124" s="28">
        <v>101</v>
      </c>
      <c r="O124" s="28">
        <v>116</v>
      </c>
      <c r="P124" s="28">
        <v>155</v>
      </c>
      <c r="Q124" s="27">
        <f t="shared" ref="Q124:Q126" si="30">SUM(L124:P124)</f>
        <v>613</v>
      </c>
      <c r="R124" s="27"/>
    </row>
    <row r="125" spans="1:25" x14ac:dyDescent="0.3">
      <c r="A125" s="36" t="s">
        <v>684</v>
      </c>
      <c r="B125" s="502">
        <v>30</v>
      </c>
      <c r="C125" s="502" t="s">
        <v>29</v>
      </c>
      <c r="D125" s="593"/>
      <c r="E125" s="37"/>
      <c r="F125" s="21">
        <f t="shared" si="26"/>
        <v>746</v>
      </c>
      <c r="G125" s="21">
        <f t="shared" si="27"/>
        <v>5</v>
      </c>
      <c r="H125" s="23">
        <f t="shared" si="28"/>
        <v>149.19999999999999</v>
      </c>
      <c r="I125" s="439">
        <f t="shared" si="15"/>
        <v>176</v>
      </c>
      <c r="J125" s="529">
        <f t="shared" si="29"/>
        <v>430</v>
      </c>
      <c r="K125" s="596"/>
      <c r="L125" s="506">
        <v>137</v>
      </c>
      <c r="M125" s="506">
        <v>121</v>
      </c>
      <c r="N125" s="506">
        <v>172</v>
      </c>
      <c r="O125" s="506">
        <v>140</v>
      </c>
      <c r="P125" s="506">
        <v>176</v>
      </c>
      <c r="Q125" s="27">
        <f t="shared" si="30"/>
        <v>746</v>
      </c>
      <c r="R125" s="21"/>
    </row>
    <row r="126" spans="1:25" x14ac:dyDescent="0.3">
      <c r="A126" s="29" t="s">
        <v>241</v>
      </c>
      <c r="B126" s="502">
        <v>30</v>
      </c>
      <c r="C126" s="502" t="s">
        <v>29</v>
      </c>
      <c r="D126" s="601"/>
      <c r="E126" s="33"/>
      <c r="F126" s="21">
        <f t="shared" si="26"/>
        <v>802</v>
      </c>
      <c r="G126" s="21">
        <f t="shared" si="27"/>
        <v>5</v>
      </c>
      <c r="H126" s="23">
        <f t="shared" si="28"/>
        <v>160.4</v>
      </c>
      <c r="I126" s="439">
        <f t="shared" ref="I126" si="31">MAX(L126:P126,S126:U126,X126,Y126)</f>
        <v>199</v>
      </c>
      <c r="J126" s="529">
        <f t="shared" si="29"/>
        <v>521</v>
      </c>
      <c r="K126" s="597"/>
      <c r="L126" s="32">
        <v>173</v>
      </c>
      <c r="M126" s="32">
        <v>149</v>
      </c>
      <c r="N126" s="32">
        <v>199</v>
      </c>
      <c r="O126" s="32">
        <v>153</v>
      </c>
      <c r="P126" s="32">
        <v>128</v>
      </c>
      <c r="Q126" s="72">
        <f t="shared" si="30"/>
        <v>802</v>
      </c>
      <c r="R126" s="31">
        <f t="shared" ref="R126" si="32">Q124+Q125+Q126+(K124*5)</f>
        <v>2426</v>
      </c>
    </row>
    <row r="127" spans="1:25" x14ac:dyDescent="0.3">
      <c r="F127" s="21">
        <f>SUM(F62:F126)</f>
        <v>71878</v>
      </c>
      <c r="G127" s="21">
        <f>SUM(G62:G126)</f>
        <v>410</v>
      </c>
      <c r="H127" s="23">
        <f t="shared" si="28"/>
        <v>175.31219512195122</v>
      </c>
      <c r="L127">
        <f>AVERAGE(L61:L126)</f>
        <v>172.10606060606059</v>
      </c>
      <c r="M127" s="500">
        <f t="shared" ref="M127:P127" si="33">AVERAGE(M61:M126)</f>
        <v>177.62121212121212</v>
      </c>
      <c r="N127" s="500">
        <f t="shared" si="33"/>
        <v>175.31818181818181</v>
      </c>
      <c r="O127" s="500">
        <f t="shared" si="33"/>
        <v>177.40909090909091</v>
      </c>
      <c r="P127" s="500">
        <f t="shared" si="33"/>
        <v>170.04545454545453</v>
      </c>
      <c r="S127" s="500">
        <f t="shared" ref="S127:U127" si="34">AVERAGE(S61:S126)</f>
        <v>174.91666666666666</v>
      </c>
      <c r="T127" s="500">
        <f t="shared" si="34"/>
        <v>177.29166666666666</v>
      </c>
      <c r="U127" s="500">
        <f t="shared" si="34"/>
        <v>173.45833333333334</v>
      </c>
      <c r="X127" s="500">
        <f t="shared" ref="X127:Y127" si="35">AVERAGE(X61:X126)</f>
        <v>184</v>
      </c>
      <c r="Y127" s="500">
        <f t="shared" si="35"/>
        <v>194.5</v>
      </c>
    </row>
  </sheetData>
  <sortState ref="A5:U6">
    <sortCondition ref="U6"/>
  </sortState>
  <mergeCells count="63">
    <mergeCell ref="D121:D123"/>
    <mergeCell ref="K121:K123"/>
    <mergeCell ref="D124:D126"/>
    <mergeCell ref="K124:K126"/>
    <mergeCell ref="D112:D114"/>
    <mergeCell ref="K112:K114"/>
    <mergeCell ref="D115:D117"/>
    <mergeCell ref="K115:K117"/>
    <mergeCell ref="D118:D120"/>
    <mergeCell ref="K118:K120"/>
    <mergeCell ref="D13:D15"/>
    <mergeCell ref="D16:D18"/>
    <mergeCell ref="D4:D6"/>
    <mergeCell ref="D7:D9"/>
    <mergeCell ref="D10:D12"/>
    <mergeCell ref="D19:D21"/>
    <mergeCell ref="D22:D24"/>
    <mergeCell ref="D25:D27"/>
    <mergeCell ref="D28:D30"/>
    <mergeCell ref="D31:D33"/>
    <mergeCell ref="D49:D51"/>
    <mergeCell ref="D52:D54"/>
    <mergeCell ref="D34:D36"/>
    <mergeCell ref="D37:D39"/>
    <mergeCell ref="D40:D42"/>
    <mergeCell ref="D43:D45"/>
    <mergeCell ref="D46:D48"/>
    <mergeCell ref="D67:D69"/>
    <mergeCell ref="K67:K69"/>
    <mergeCell ref="D64:D66"/>
    <mergeCell ref="K64:K66"/>
    <mergeCell ref="D61:D63"/>
    <mergeCell ref="K61:K63"/>
    <mergeCell ref="D82:D84"/>
    <mergeCell ref="K82:K84"/>
    <mergeCell ref="D70:D72"/>
    <mergeCell ref="K70:K72"/>
    <mergeCell ref="D73:D75"/>
    <mergeCell ref="K73:K75"/>
    <mergeCell ref="D109:D111"/>
    <mergeCell ref="K109:K111"/>
    <mergeCell ref="D94:D96"/>
    <mergeCell ref="K94:K96"/>
    <mergeCell ref="D97:D99"/>
    <mergeCell ref="K97:K99"/>
    <mergeCell ref="D100:D102"/>
    <mergeCell ref="K100:K102"/>
    <mergeCell ref="A1:Y2"/>
    <mergeCell ref="A58:Y59"/>
    <mergeCell ref="D103:D105"/>
    <mergeCell ref="K103:K105"/>
    <mergeCell ref="D106:D108"/>
    <mergeCell ref="K106:K108"/>
    <mergeCell ref="D85:D87"/>
    <mergeCell ref="K85:K87"/>
    <mergeCell ref="D88:D90"/>
    <mergeCell ref="K88:K90"/>
    <mergeCell ref="D91:D93"/>
    <mergeCell ref="K91:K93"/>
    <mergeCell ref="D76:D78"/>
    <mergeCell ref="K76:K78"/>
    <mergeCell ref="D79:D81"/>
    <mergeCell ref="K79:K81"/>
  </mergeCells>
  <pageMargins left="0.7" right="0.7" top="0.75" bottom="0.75" header="0.3" footer="0.3"/>
  <pageSetup scale="60" orientation="portrait" r:id="rId1"/>
  <rowBreaks count="1" manualBreakCount="1">
    <brk id="5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1:AK64"/>
  <sheetViews>
    <sheetView topLeftCell="A47" zoomScaleNormal="100" workbookViewId="0">
      <selection activeCell="Z61" sqref="Z61"/>
    </sheetView>
  </sheetViews>
  <sheetFormatPr defaultColWidth="9.109375" defaultRowHeight="14.4" x14ac:dyDescent="0.3"/>
  <cols>
    <col min="1" max="1" width="17.88671875" style="88" bestFit="1" customWidth="1"/>
    <col min="2" max="2" width="3" style="88" hidden="1" customWidth="1"/>
    <col min="3" max="3" width="3.33203125" style="88" hidden="1" customWidth="1"/>
    <col min="4" max="5" width="5.6640625" style="88" bestFit="1" customWidth="1"/>
    <col min="6" max="6" width="6" style="88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4" width="4" style="88" bestFit="1" customWidth="1"/>
    <col min="15" max="17" width="4" style="88" customWidth="1"/>
    <col min="18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x14ac:dyDescent="0.3">
      <c r="A1" s="587" t="s">
        <v>78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500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523</v>
      </c>
      <c r="B4" s="3">
        <v>31</v>
      </c>
      <c r="C4" s="3" t="s">
        <v>29</v>
      </c>
      <c r="D4" s="11">
        <v>1</v>
      </c>
      <c r="E4" s="239">
        <v>200</v>
      </c>
      <c r="F4" s="6">
        <f t="shared" ref="F4:F26" si="0">SUM(N4:R4)+T4+V4+X4+AA4+AC4+AE4+AG4</f>
        <v>2881</v>
      </c>
      <c r="G4" s="6">
        <f>COUNT(N4,O4,P4,Q4,R4,#REF!,T4,V4,X4,AA4,AC4, AE4, AG4)</f>
        <v>12</v>
      </c>
      <c r="H4" s="7">
        <f t="shared" ref="H4:H31" si="1">F4/G4</f>
        <v>240.08333333333334</v>
      </c>
      <c r="I4" s="159">
        <f t="shared" ref="I4:I15" si="2">((SUM(U4+W4+Y4))/30)+(COUNTIFS(AB4,"W")+(COUNTIFS(AD4,"W")+(COUNTIFS(AF4,"W")+(COUNTIFS(AH4,"W")))))</f>
        <v>6</v>
      </c>
      <c r="J4" s="159">
        <f t="shared" ref="J4:J15" si="3">(3-(SUM(U4+W4+Y4)/30))+(COUNTIFS(AB4,"L"))+(COUNTIFS(AD4,"L"))+(COUNTIFS(AF4,"L"))+(COUNTIFS(AH4,"L"))</f>
        <v>1</v>
      </c>
      <c r="K4" s="52">
        <f t="shared" ref="K4:K26" si="4">MAX(N4,O4,P4,Q4,R4,T4,V4,X4,AA4,AC4,AE4,AG4)</f>
        <v>269</v>
      </c>
      <c r="L4" s="90">
        <f t="shared" ref="L4:L26" si="5">MAX((SUM(N4:P4)), (SUM(T4,V4,X4)), (SUM(AA4,AC4,AE4)), (SUM(AE4,AH4,AJ4)))</f>
        <v>764</v>
      </c>
      <c r="M4" s="157"/>
      <c r="N4" s="122">
        <v>267</v>
      </c>
      <c r="O4" s="122">
        <v>228</v>
      </c>
      <c r="P4" s="122">
        <v>269</v>
      </c>
      <c r="Q4" s="122">
        <v>223</v>
      </c>
      <c r="R4" s="122">
        <v>245</v>
      </c>
      <c r="S4" s="10">
        <f t="shared" ref="S4:S26" si="6">SUM(N4:R4)</f>
        <v>1232</v>
      </c>
      <c r="T4" s="105">
        <v>184</v>
      </c>
      <c r="U4" s="122">
        <v>0</v>
      </c>
      <c r="V4" s="122">
        <v>223</v>
      </c>
      <c r="W4" s="122">
        <v>30</v>
      </c>
      <c r="X4" s="122">
        <v>257</v>
      </c>
      <c r="Y4" s="122">
        <v>30</v>
      </c>
      <c r="Z4" s="1">
        <f t="shared" ref="Z4:Z15" si="7">SUM(S4:Y4)</f>
        <v>1956</v>
      </c>
      <c r="AA4" s="122">
        <v>255</v>
      </c>
      <c r="AB4" s="287" t="s">
        <v>23</v>
      </c>
      <c r="AC4" s="287">
        <v>268</v>
      </c>
      <c r="AD4" s="287" t="s">
        <v>23</v>
      </c>
      <c r="AE4" s="287">
        <v>223</v>
      </c>
      <c r="AF4" s="287" t="s">
        <v>23</v>
      </c>
      <c r="AG4" s="287">
        <v>239</v>
      </c>
      <c r="AH4" s="122" t="s">
        <v>23</v>
      </c>
    </row>
    <row r="5" spans="1:34" x14ac:dyDescent="0.3">
      <c r="A5" s="3" t="s">
        <v>187</v>
      </c>
      <c r="B5" s="3">
        <v>31</v>
      </c>
      <c r="C5" s="3" t="s">
        <v>29</v>
      </c>
      <c r="D5" s="11">
        <v>2</v>
      </c>
      <c r="E5" s="239">
        <v>100</v>
      </c>
      <c r="F5" s="6">
        <f t="shared" si="0"/>
        <v>2219</v>
      </c>
      <c r="G5" s="6">
        <f>COUNT(N5,O5,P5,Q5,R5,#REF!,T5,V5,X5,AA5,AC5, AE5, AG5)</f>
        <v>9</v>
      </c>
      <c r="H5" s="7">
        <f t="shared" si="1"/>
        <v>246.55555555555554</v>
      </c>
      <c r="I5" s="159">
        <f t="shared" si="2"/>
        <v>1</v>
      </c>
      <c r="J5" s="159">
        <f t="shared" si="3"/>
        <v>3</v>
      </c>
      <c r="K5" s="52">
        <f t="shared" si="4"/>
        <v>278</v>
      </c>
      <c r="L5" s="90">
        <f t="shared" si="5"/>
        <v>791</v>
      </c>
      <c r="M5" s="157"/>
      <c r="N5" s="122">
        <v>267</v>
      </c>
      <c r="O5" s="122">
        <v>255</v>
      </c>
      <c r="P5" s="122">
        <v>269</v>
      </c>
      <c r="Q5" s="122">
        <v>207</v>
      </c>
      <c r="R5" s="122">
        <v>257</v>
      </c>
      <c r="S5" s="10">
        <f t="shared" si="6"/>
        <v>1255</v>
      </c>
      <c r="T5" s="105">
        <v>225</v>
      </c>
      <c r="U5" s="122">
        <v>0</v>
      </c>
      <c r="V5" s="122">
        <v>226</v>
      </c>
      <c r="W5" s="122">
        <v>0</v>
      </c>
      <c r="X5" s="122">
        <v>278</v>
      </c>
      <c r="Y5" s="122">
        <v>30</v>
      </c>
      <c r="Z5" s="1">
        <f t="shared" si="7"/>
        <v>2014</v>
      </c>
      <c r="AA5" s="122"/>
      <c r="AB5" s="287"/>
      <c r="AC5" s="287"/>
      <c r="AD5" s="287"/>
      <c r="AE5" s="287"/>
      <c r="AF5" s="287"/>
      <c r="AG5" s="287">
        <v>235</v>
      </c>
      <c r="AH5" s="122" t="s">
        <v>24</v>
      </c>
    </row>
    <row r="6" spans="1:34" x14ac:dyDescent="0.3">
      <c r="A6" s="3" t="s">
        <v>313</v>
      </c>
      <c r="B6" s="3">
        <v>31</v>
      </c>
      <c r="C6" s="3" t="s">
        <v>29</v>
      </c>
      <c r="D6" s="11">
        <v>3</v>
      </c>
      <c r="E6" s="239">
        <v>80</v>
      </c>
      <c r="F6" s="6">
        <f t="shared" si="0"/>
        <v>2083</v>
      </c>
      <c r="G6" s="6">
        <f>COUNT(N6,O6,P6,Q6,R6,#REF!,T6,V6,X6,AA6,AC6, AE6, AG6)</f>
        <v>9</v>
      </c>
      <c r="H6" s="7">
        <f t="shared" si="1"/>
        <v>231.44444444444446</v>
      </c>
      <c r="I6" s="159">
        <f t="shared" si="2"/>
        <v>3</v>
      </c>
      <c r="J6" s="159">
        <f t="shared" si="3"/>
        <v>1</v>
      </c>
      <c r="K6" s="52">
        <f t="shared" si="4"/>
        <v>299</v>
      </c>
      <c r="L6" s="90">
        <f t="shared" si="5"/>
        <v>771</v>
      </c>
      <c r="M6" s="157"/>
      <c r="N6" s="122">
        <v>257</v>
      </c>
      <c r="O6" s="122">
        <v>204</v>
      </c>
      <c r="P6" s="122">
        <v>214</v>
      </c>
      <c r="Q6" s="122">
        <v>255</v>
      </c>
      <c r="R6" s="122">
        <v>207</v>
      </c>
      <c r="S6" s="10">
        <f t="shared" si="6"/>
        <v>1137</v>
      </c>
      <c r="T6" s="105">
        <v>299</v>
      </c>
      <c r="U6" s="122">
        <v>30</v>
      </c>
      <c r="V6" s="122">
        <v>258</v>
      </c>
      <c r="W6" s="122">
        <v>30</v>
      </c>
      <c r="X6" s="122">
        <v>214</v>
      </c>
      <c r="Y6" s="122">
        <v>30</v>
      </c>
      <c r="Z6" s="1">
        <f t="shared" si="7"/>
        <v>1998</v>
      </c>
      <c r="AA6" s="122"/>
      <c r="AB6" s="122"/>
      <c r="AC6" s="122"/>
      <c r="AD6" s="122"/>
      <c r="AE6" s="122">
        <v>175</v>
      </c>
      <c r="AF6" s="122" t="s">
        <v>24</v>
      </c>
    </row>
    <row r="7" spans="1:34" x14ac:dyDescent="0.3">
      <c r="A7" s="3" t="s">
        <v>439</v>
      </c>
      <c r="B7" s="3">
        <v>31</v>
      </c>
      <c r="C7" s="3" t="s">
        <v>29</v>
      </c>
      <c r="D7" s="11">
        <v>4</v>
      </c>
      <c r="E7" s="316">
        <v>55</v>
      </c>
      <c r="F7" s="6">
        <f t="shared" si="0"/>
        <v>2152</v>
      </c>
      <c r="G7" s="6">
        <f>COUNT(N7,O7,P7,Q7,R7,#REF!,T7,V7,X7,AA7,AC7, AE7, AG7)</f>
        <v>9</v>
      </c>
      <c r="H7" s="7">
        <f t="shared" si="1"/>
        <v>239.11111111111111</v>
      </c>
      <c r="I7" s="159">
        <f t="shared" si="2"/>
        <v>1</v>
      </c>
      <c r="J7" s="159">
        <f t="shared" si="3"/>
        <v>3</v>
      </c>
      <c r="K7" s="52">
        <f t="shared" si="4"/>
        <v>290</v>
      </c>
      <c r="L7" s="90">
        <f t="shared" si="5"/>
        <v>835</v>
      </c>
      <c r="M7" s="157"/>
      <c r="N7" s="122">
        <v>290</v>
      </c>
      <c r="O7" s="122">
        <v>279</v>
      </c>
      <c r="P7" s="122">
        <v>266</v>
      </c>
      <c r="Q7" s="122">
        <v>212</v>
      </c>
      <c r="R7" s="122">
        <v>204</v>
      </c>
      <c r="S7" s="10">
        <f t="shared" si="6"/>
        <v>1251</v>
      </c>
      <c r="T7" s="245">
        <v>225</v>
      </c>
      <c r="U7" s="123">
        <v>30</v>
      </c>
      <c r="V7" s="123">
        <v>195</v>
      </c>
      <c r="W7" s="123">
        <v>0</v>
      </c>
      <c r="X7" s="123">
        <v>269</v>
      </c>
      <c r="Y7" s="123">
        <v>0</v>
      </c>
      <c r="Z7" s="24">
        <f t="shared" si="7"/>
        <v>1970</v>
      </c>
      <c r="AA7" s="122"/>
      <c r="AB7" s="122"/>
      <c r="AC7" s="123">
        <v>212</v>
      </c>
      <c r="AD7" s="122" t="s">
        <v>24</v>
      </c>
    </row>
    <row r="8" spans="1:34" x14ac:dyDescent="0.3">
      <c r="A8" s="3" t="s">
        <v>237</v>
      </c>
      <c r="B8" s="3">
        <v>31</v>
      </c>
      <c r="C8" s="3" t="s">
        <v>29</v>
      </c>
      <c r="D8" s="11">
        <v>5</v>
      </c>
      <c r="E8" s="251">
        <v>35</v>
      </c>
      <c r="F8" s="6">
        <f t="shared" si="0"/>
        <v>2113</v>
      </c>
      <c r="G8" s="6">
        <f>COUNT(N8,O8,P8,Q8,R8,#REF!,T8,V8,X8,AA8,AC8, AE8, AG8)</f>
        <v>9</v>
      </c>
      <c r="H8" s="7">
        <f t="shared" si="1"/>
        <v>234.77777777777777</v>
      </c>
      <c r="I8" s="159">
        <f t="shared" si="2"/>
        <v>1</v>
      </c>
      <c r="J8" s="159">
        <f t="shared" si="3"/>
        <v>3</v>
      </c>
      <c r="K8" s="52">
        <f t="shared" si="4"/>
        <v>278</v>
      </c>
      <c r="L8" s="90">
        <f t="shared" si="5"/>
        <v>745</v>
      </c>
      <c r="M8" s="157"/>
      <c r="N8" s="122">
        <v>223</v>
      </c>
      <c r="O8" s="122">
        <v>266</v>
      </c>
      <c r="P8" s="122">
        <v>256</v>
      </c>
      <c r="Q8" s="122">
        <v>269</v>
      </c>
      <c r="R8" s="122">
        <v>221</v>
      </c>
      <c r="S8" s="10">
        <f t="shared" si="6"/>
        <v>1235</v>
      </c>
      <c r="T8" s="245">
        <v>278</v>
      </c>
      <c r="U8" s="123">
        <v>30</v>
      </c>
      <c r="V8" s="123">
        <v>200</v>
      </c>
      <c r="W8" s="123">
        <v>0</v>
      </c>
      <c r="X8" s="123">
        <v>208</v>
      </c>
      <c r="Y8" s="123">
        <v>0</v>
      </c>
      <c r="Z8" s="1">
        <f t="shared" si="7"/>
        <v>1951</v>
      </c>
      <c r="AA8" s="453">
        <v>192</v>
      </c>
      <c r="AB8" s="122" t="s">
        <v>24</v>
      </c>
    </row>
    <row r="9" spans="1:34" x14ac:dyDescent="0.3">
      <c r="A9" s="3" t="s">
        <v>109</v>
      </c>
      <c r="B9" s="3">
        <v>31</v>
      </c>
      <c r="C9" s="3" t="s">
        <v>29</v>
      </c>
      <c r="D9" s="11">
        <v>6</v>
      </c>
      <c r="E9" s="251">
        <v>30</v>
      </c>
      <c r="F9" s="6">
        <f t="shared" si="0"/>
        <v>1851</v>
      </c>
      <c r="G9" s="6">
        <f>COUNT(N9,O9,P9,Q9,R9,#REF!,T9,V9,X9,AA9,AC9, AE9, AG9)</f>
        <v>8</v>
      </c>
      <c r="H9" s="7">
        <f t="shared" si="1"/>
        <v>231.375</v>
      </c>
      <c r="I9" s="159">
        <f t="shared" si="2"/>
        <v>2</v>
      </c>
      <c r="J9" s="159">
        <f t="shared" si="3"/>
        <v>1</v>
      </c>
      <c r="K9" s="52">
        <f t="shared" si="4"/>
        <v>267</v>
      </c>
      <c r="L9" s="90">
        <f t="shared" si="5"/>
        <v>734</v>
      </c>
      <c r="M9" s="157"/>
      <c r="N9" s="123">
        <v>267</v>
      </c>
      <c r="O9" s="123">
        <v>201</v>
      </c>
      <c r="P9" s="123">
        <v>266</v>
      </c>
      <c r="Q9" s="123">
        <v>255</v>
      </c>
      <c r="R9" s="123">
        <v>203</v>
      </c>
      <c r="S9" s="10">
        <f t="shared" si="6"/>
        <v>1192</v>
      </c>
      <c r="T9" s="105">
        <v>215</v>
      </c>
      <c r="U9" s="122">
        <v>30</v>
      </c>
      <c r="V9" s="122">
        <v>206</v>
      </c>
      <c r="W9" s="122">
        <v>0</v>
      </c>
      <c r="X9" s="122">
        <v>238</v>
      </c>
      <c r="Y9" s="122">
        <v>30</v>
      </c>
      <c r="Z9" s="1">
        <f t="shared" si="7"/>
        <v>1911</v>
      </c>
    </row>
    <row r="10" spans="1:34" x14ac:dyDescent="0.3">
      <c r="A10" s="3" t="s">
        <v>243</v>
      </c>
      <c r="B10" s="3">
        <v>31</v>
      </c>
      <c r="C10" s="3" t="s">
        <v>29</v>
      </c>
      <c r="D10" s="11">
        <v>7</v>
      </c>
      <c r="E10" s="250"/>
      <c r="F10" s="6">
        <f t="shared" si="0"/>
        <v>1793</v>
      </c>
      <c r="G10" s="6">
        <f>COUNT(N10,O10,P10,Q10,R10,#REF!,T10,V10,X10,AA10,AC10, AE10, AG10)</f>
        <v>8</v>
      </c>
      <c r="H10" s="7">
        <f t="shared" si="1"/>
        <v>224.125</v>
      </c>
      <c r="I10" s="159">
        <f t="shared" si="2"/>
        <v>2</v>
      </c>
      <c r="J10" s="159">
        <f t="shared" si="3"/>
        <v>1</v>
      </c>
      <c r="K10" s="52">
        <f t="shared" si="4"/>
        <v>258</v>
      </c>
      <c r="L10" s="90">
        <f t="shared" si="5"/>
        <v>688</v>
      </c>
      <c r="M10" s="157"/>
      <c r="N10" s="122">
        <v>235</v>
      </c>
      <c r="O10" s="122">
        <v>241</v>
      </c>
      <c r="P10" s="122">
        <v>212</v>
      </c>
      <c r="Q10" s="122">
        <v>214</v>
      </c>
      <c r="R10" s="122">
        <v>234</v>
      </c>
      <c r="S10" s="10">
        <f t="shared" si="6"/>
        <v>1136</v>
      </c>
      <c r="T10" s="247">
        <v>258</v>
      </c>
      <c r="U10" s="248">
        <v>30</v>
      </c>
      <c r="V10" s="248">
        <v>206</v>
      </c>
      <c r="W10" s="248">
        <v>30</v>
      </c>
      <c r="X10" s="248">
        <v>193</v>
      </c>
      <c r="Y10" s="248">
        <v>0</v>
      </c>
      <c r="Z10" s="1">
        <f t="shared" si="7"/>
        <v>1853</v>
      </c>
    </row>
    <row r="11" spans="1:34" x14ac:dyDescent="0.3">
      <c r="A11" s="3" t="s">
        <v>319</v>
      </c>
      <c r="B11" s="3">
        <v>31</v>
      </c>
      <c r="C11" s="3" t="s">
        <v>29</v>
      </c>
      <c r="D11" s="11">
        <v>8</v>
      </c>
      <c r="E11" s="250"/>
      <c r="F11" s="6">
        <f t="shared" si="0"/>
        <v>1786</v>
      </c>
      <c r="G11" s="6">
        <f>COUNT(N11,O11,P11,Q11,R11,#REF!,T11,V11,X11,AA11,AC11, AE11, AG11)</f>
        <v>8</v>
      </c>
      <c r="H11" s="7">
        <f t="shared" si="1"/>
        <v>223.25</v>
      </c>
      <c r="I11" s="159">
        <f t="shared" si="2"/>
        <v>2</v>
      </c>
      <c r="J11" s="159">
        <f t="shared" si="3"/>
        <v>1</v>
      </c>
      <c r="K11" s="52">
        <f t="shared" si="4"/>
        <v>269</v>
      </c>
      <c r="L11" s="90">
        <f t="shared" si="5"/>
        <v>697</v>
      </c>
      <c r="M11" s="157"/>
      <c r="N11" s="122">
        <v>238</v>
      </c>
      <c r="O11" s="122">
        <v>221</v>
      </c>
      <c r="P11" s="122">
        <v>238</v>
      </c>
      <c r="Q11" s="122">
        <v>222</v>
      </c>
      <c r="R11" s="122">
        <v>192</v>
      </c>
      <c r="S11" s="10">
        <f t="shared" si="6"/>
        <v>1111</v>
      </c>
      <c r="T11" s="122">
        <v>194</v>
      </c>
      <c r="U11" s="122">
        <v>0</v>
      </c>
      <c r="V11" s="122">
        <v>212</v>
      </c>
      <c r="W11" s="122">
        <v>30</v>
      </c>
      <c r="X11" s="122">
        <v>269</v>
      </c>
      <c r="Y11" s="122">
        <v>30</v>
      </c>
      <c r="Z11" s="1">
        <f t="shared" si="7"/>
        <v>1846</v>
      </c>
    </row>
    <row r="12" spans="1:34" x14ac:dyDescent="0.3">
      <c r="A12" s="3" t="s">
        <v>145</v>
      </c>
      <c r="B12" s="3">
        <v>31</v>
      </c>
      <c r="C12" s="3" t="s">
        <v>29</v>
      </c>
      <c r="D12" s="11">
        <v>9</v>
      </c>
      <c r="E12" s="250"/>
      <c r="F12" s="6">
        <f t="shared" si="0"/>
        <v>1775</v>
      </c>
      <c r="G12" s="6">
        <f>COUNT(N12,O12,P12,Q12,R12,#REF!,T12,V12,X12,AA12,AC12, AE12, AG12)</f>
        <v>8</v>
      </c>
      <c r="H12" s="7">
        <f t="shared" si="1"/>
        <v>221.875</v>
      </c>
      <c r="I12" s="159">
        <f t="shared" si="2"/>
        <v>1</v>
      </c>
      <c r="J12" s="159">
        <f t="shared" si="3"/>
        <v>2</v>
      </c>
      <c r="K12" s="52">
        <f t="shared" si="4"/>
        <v>279</v>
      </c>
      <c r="L12" s="90">
        <f t="shared" si="5"/>
        <v>674</v>
      </c>
      <c r="M12" s="157"/>
      <c r="N12" s="122">
        <v>213</v>
      </c>
      <c r="O12" s="122">
        <v>182</v>
      </c>
      <c r="P12" s="122">
        <v>279</v>
      </c>
      <c r="Q12" s="122">
        <v>202</v>
      </c>
      <c r="R12" s="122">
        <v>236</v>
      </c>
      <c r="S12" s="10">
        <f t="shared" si="6"/>
        <v>1112</v>
      </c>
      <c r="T12" s="248">
        <v>234</v>
      </c>
      <c r="U12" s="248">
        <v>30</v>
      </c>
      <c r="V12" s="248">
        <v>209</v>
      </c>
      <c r="W12" s="248">
        <v>0</v>
      </c>
      <c r="X12" s="248">
        <v>220</v>
      </c>
      <c r="Y12" s="248">
        <v>0</v>
      </c>
      <c r="Z12" s="1">
        <f t="shared" si="7"/>
        <v>1805</v>
      </c>
    </row>
    <row r="13" spans="1:34" x14ac:dyDescent="0.3">
      <c r="A13" s="3" t="s">
        <v>146</v>
      </c>
      <c r="B13" s="3">
        <v>31</v>
      </c>
      <c r="C13" s="3" t="s">
        <v>29</v>
      </c>
      <c r="D13" s="11">
        <v>10</v>
      </c>
      <c r="E13" s="250"/>
      <c r="F13" s="6">
        <f t="shared" si="0"/>
        <v>1732</v>
      </c>
      <c r="G13" s="6">
        <f>COUNT(N13,O13,P13,Q13,R13,#REF!,T13,V13,X13,AA13,AC13, AE13, AG13)</f>
        <v>8</v>
      </c>
      <c r="H13" s="7">
        <f t="shared" si="1"/>
        <v>216.5</v>
      </c>
      <c r="I13" s="159">
        <f t="shared" si="2"/>
        <v>2</v>
      </c>
      <c r="J13" s="159">
        <f t="shared" si="3"/>
        <v>1</v>
      </c>
      <c r="K13" s="52">
        <f t="shared" si="4"/>
        <v>298</v>
      </c>
      <c r="L13" s="90">
        <f t="shared" si="5"/>
        <v>697</v>
      </c>
      <c r="M13" s="157"/>
      <c r="N13" s="122">
        <v>298</v>
      </c>
      <c r="O13" s="122">
        <v>174</v>
      </c>
      <c r="P13" s="122">
        <v>225</v>
      </c>
      <c r="Q13" s="122">
        <v>206</v>
      </c>
      <c r="R13" s="122">
        <v>216</v>
      </c>
      <c r="S13" s="10">
        <f t="shared" si="6"/>
        <v>1119</v>
      </c>
      <c r="T13" s="105">
        <v>162</v>
      </c>
      <c r="U13" s="122">
        <v>0</v>
      </c>
      <c r="V13" s="122">
        <v>230</v>
      </c>
      <c r="W13" s="122">
        <v>30</v>
      </c>
      <c r="X13" s="122">
        <v>221</v>
      </c>
      <c r="Y13" s="122">
        <v>30</v>
      </c>
      <c r="Z13" s="1">
        <f t="shared" si="7"/>
        <v>1792</v>
      </c>
    </row>
    <row r="14" spans="1:34" x14ac:dyDescent="0.3">
      <c r="A14" s="3" t="s">
        <v>191</v>
      </c>
      <c r="B14" s="3">
        <v>31</v>
      </c>
      <c r="C14" s="3" t="s">
        <v>29</v>
      </c>
      <c r="D14" s="11">
        <v>11</v>
      </c>
      <c r="E14" s="301"/>
      <c r="F14" s="6">
        <f t="shared" si="0"/>
        <v>1739</v>
      </c>
      <c r="G14" s="6">
        <f>COUNT(N14,O14,P14,Q14,R14,#REF!,T14,V14,X14,AA14,AC14, AE14, AG14)</f>
        <v>8</v>
      </c>
      <c r="H14" s="7">
        <f t="shared" si="1"/>
        <v>217.375</v>
      </c>
      <c r="I14" s="159">
        <f t="shared" si="2"/>
        <v>1</v>
      </c>
      <c r="J14" s="159">
        <f t="shared" si="3"/>
        <v>2</v>
      </c>
      <c r="K14" s="52">
        <f t="shared" si="4"/>
        <v>257</v>
      </c>
      <c r="L14" s="90">
        <f t="shared" si="5"/>
        <v>701</v>
      </c>
      <c r="M14" s="157"/>
      <c r="N14" s="123">
        <v>199</v>
      </c>
      <c r="O14" s="123">
        <v>245</v>
      </c>
      <c r="P14" s="123">
        <v>257</v>
      </c>
      <c r="Q14" s="123">
        <v>236</v>
      </c>
      <c r="R14" s="123">
        <v>193</v>
      </c>
      <c r="S14" s="10">
        <f t="shared" si="6"/>
        <v>1130</v>
      </c>
      <c r="T14" s="123">
        <v>214</v>
      </c>
      <c r="U14" s="123">
        <v>0</v>
      </c>
      <c r="V14" s="123">
        <v>248</v>
      </c>
      <c r="W14" s="123">
        <v>30</v>
      </c>
      <c r="X14" s="123">
        <v>147</v>
      </c>
      <c r="Y14" s="123">
        <v>0</v>
      </c>
      <c r="Z14" s="1">
        <f t="shared" si="7"/>
        <v>1769</v>
      </c>
    </row>
    <row r="15" spans="1:34" x14ac:dyDescent="0.3">
      <c r="A15" s="3" t="s">
        <v>527</v>
      </c>
      <c r="B15" s="3">
        <v>31</v>
      </c>
      <c r="C15" s="3" t="s">
        <v>29</v>
      </c>
      <c r="D15" s="11">
        <v>12</v>
      </c>
      <c r="E15" s="244"/>
      <c r="F15" s="6">
        <f t="shared" si="0"/>
        <v>1701</v>
      </c>
      <c r="G15" s="6">
        <f>COUNT(N15,O15,P15,Q15,R15,#REF!,T15,V15,X15,AA15,AC15, AE15, AG15)</f>
        <v>8</v>
      </c>
      <c r="H15" s="7">
        <f t="shared" si="1"/>
        <v>212.625</v>
      </c>
      <c r="I15" s="159">
        <f t="shared" si="2"/>
        <v>0</v>
      </c>
      <c r="J15" s="159">
        <f t="shared" si="3"/>
        <v>3</v>
      </c>
      <c r="K15" s="52">
        <f t="shared" si="4"/>
        <v>246</v>
      </c>
      <c r="L15" s="90">
        <f t="shared" si="5"/>
        <v>703</v>
      </c>
      <c r="M15" s="157"/>
      <c r="N15" s="122">
        <v>246</v>
      </c>
      <c r="O15" s="122">
        <v>229</v>
      </c>
      <c r="P15" s="122">
        <v>228</v>
      </c>
      <c r="Q15" s="122">
        <v>230</v>
      </c>
      <c r="R15" s="122">
        <v>205</v>
      </c>
      <c r="S15" s="10">
        <f t="shared" si="6"/>
        <v>1138</v>
      </c>
      <c r="T15" s="490">
        <v>204</v>
      </c>
      <c r="U15" s="490">
        <v>0</v>
      </c>
      <c r="V15" s="490">
        <v>145</v>
      </c>
      <c r="W15" s="490">
        <v>0</v>
      </c>
      <c r="X15" s="490">
        <v>214</v>
      </c>
      <c r="Y15" s="490">
        <v>0</v>
      </c>
      <c r="Z15" s="1">
        <f t="shared" si="7"/>
        <v>1701</v>
      </c>
    </row>
    <row r="16" spans="1:34" x14ac:dyDescent="0.3">
      <c r="A16" s="3" t="s">
        <v>905</v>
      </c>
      <c r="B16" s="3">
        <v>31</v>
      </c>
      <c r="C16" s="3" t="s">
        <v>29</v>
      </c>
      <c r="D16" s="11">
        <v>13</v>
      </c>
      <c r="E16" s="249"/>
      <c r="F16" s="6">
        <f t="shared" si="0"/>
        <v>1111</v>
      </c>
      <c r="G16" s="6">
        <f>COUNT(N16,O16,P16,Q16,R16,#REF!,T16,V16,X16,AA16,AC16, AE16, AG16)</f>
        <v>5</v>
      </c>
      <c r="H16" s="7">
        <f t="shared" si="1"/>
        <v>222.2</v>
      </c>
      <c r="I16" s="531"/>
      <c r="J16" s="532"/>
      <c r="K16" s="52">
        <f t="shared" si="4"/>
        <v>265</v>
      </c>
      <c r="L16" s="90">
        <f t="shared" si="5"/>
        <v>717</v>
      </c>
      <c r="M16" s="157"/>
      <c r="N16" s="123">
        <v>215</v>
      </c>
      <c r="O16" s="123">
        <v>237</v>
      </c>
      <c r="P16" s="123">
        <v>265</v>
      </c>
      <c r="Q16" s="123">
        <v>195</v>
      </c>
      <c r="R16" s="123">
        <v>199</v>
      </c>
      <c r="S16" s="10">
        <f t="shared" si="6"/>
        <v>1111</v>
      </c>
      <c r="T16" s="494"/>
      <c r="U16" s="495"/>
      <c r="V16" s="495"/>
      <c r="W16" s="495"/>
      <c r="X16" s="495"/>
      <c r="Y16" s="495"/>
      <c r="Z16" s="486"/>
    </row>
    <row r="17" spans="1:37" x14ac:dyDescent="0.3">
      <c r="A17" s="3" t="s">
        <v>419</v>
      </c>
      <c r="B17" s="3">
        <v>31</v>
      </c>
      <c r="C17" s="3" t="s">
        <v>29</v>
      </c>
      <c r="D17" s="11">
        <v>14</v>
      </c>
      <c r="E17" s="250"/>
      <c r="F17" s="6">
        <f t="shared" si="0"/>
        <v>1108</v>
      </c>
      <c r="G17" s="6">
        <f>COUNT(N17,O17,P17,Q17,R17,#REF!,T17,V17,X17,AA17,AC17, AE17, AG17)</f>
        <v>5</v>
      </c>
      <c r="H17" s="7">
        <f t="shared" si="1"/>
        <v>221.6</v>
      </c>
      <c r="I17" s="533"/>
      <c r="J17" s="534"/>
      <c r="K17" s="52">
        <f t="shared" si="4"/>
        <v>267</v>
      </c>
      <c r="L17" s="90">
        <f t="shared" si="5"/>
        <v>702</v>
      </c>
      <c r="M17" s="157"/>
      <c r="N17" s="123">
        <v>267</v>
      </c>
      <c r="O17" s="123">
        <v>198</v>
      </c>
      <c r="P17" s="123">
        <v>237</v>
      </c>
      <c r="Q17" s="123">
        <v>183</v>
      </c>
      <c r="R17" s="123">
        <v>223</v>
      </c>
      <c r="S17" s="317">
        <f t="shared" si="6"/>
        <v>1108</v>
      </c>
      <c r="T17" s="496"/>
      <c r="U17" s="511"/>
      <c r="V17" s="511"/>
      <c r="W17" s="511"/>
      <c r="X17" s="511"/>
      <c r="Y17" s="511"/>
      <c r="Z17" s="440"/>
    </row>
    <row r="18" spans="1:37" x14ac:dyDescent="0.3">
      <c r="A18" s="3" t="s">
        <v>550</v>
      </c>
      <c r="B18" s="3">
        <v>31</v>
      </c>
      <c r="C18" s="3" t="s">
        <v>29</v>
      </c>
      <c r="D18" s="11">
        <v>15</v>
      </c>
      <c r="E18" s="246"/>
      <c r="F18" s="6">
        <f t="shared" si="0"/>
        <v>1103</v>
      </c>
      <c r="G18" s="6">
        <f>COUNT(N18,O18,P18,Q18,R18,#REF!,T18,V18,X18,AA18,AC18, AE18, AG18)</f>
        <v>5</v>
      </c>
      <c r="H18" s="7">
        <f t="shared" si="1"/>
        <v>220.6</v>
      </c>
      <c r="I18" s="185"/>
      <c r="J18" s="185"/>
      <c r="K18" s="52">
        <f t="shared" si="4"/>
        <v>278</v>
      </c>
      <c r="L18" s="90">
        <f t="shared" si="5"/>
        <v>621</v>
      </c>
      <c r="M18" s="157"/>
      <c r="N18" s="122">
        <v>213</v>
      </c>
      <c r="O18" s="122">
        <v>192</v>
      </c>
      <c r="P18" s="122">
        <v>216</v>
      </c>
      <c r="Q18" s="122">
        <v>204</v>
      </c>
      <c r="R18" s="122">
        <v>278</v>
      </c>
      <c r="S18" s="10">
        <f t="shared" si="6"/>
        <v>1103</v>
      </c>
      <c r="T18" s="250"/>
      <c r="U18" s="250"/>
      <c r="V18" s="250"/>
      <c r="W18" s="250"/>
      <c r="X18" s="250"/>
      <c r="Y18" s="250"/>
      <c r="Z18" s="56"/>
    </row>
    <row r="19" spans="1:37" x14ac:dyDescent="0.3">
      <c r="A19" s="3" t="s">
        <v>235</v>
      </c>
      <c r="B19" s="3">
        <v>31</v>
      </c>
      <c r="C19" s="3" t="s">
        <v>29</v>
      </c>
      <c r="D19" s="11">
        <v>16</v>
      </c>
      <c r="E19" s="302"/>
      <c r="F19" s="6">
        <f t="shared" si="0"/>
        <v>1102</v>
      </c>
      <c r="G19" s="6">
        <f>COUNT(N19,O19,P19,Q19,R19,#REF!,T19,V19,X19,AA19,AC19, AE19, AG19)</f>
        <v>5</v>
      </c>
      <c r="H19" s="7">
        <f t="shared" si="1"/>
        <v>220.4</v>
      </c>
      <c r="I19" s="185"/>
      <c r="J19" s="185"/>
      <c r="K19" s="52">
        <f t="shared" si="4"/>
        <v>256</v>
      </c>
      <c r="L19" s="90">
        <f t="shared" si="5"/>
        <v>690</v>
      </c>
      <c r="M19" s="157"/>
      <c r="N19" s="122">
        <v>215</v>
      </c>
      <c r="O19" s="122">
        <v>219</v>
      </c>
      <c r="P19" s="122">
        <v>256</v>
      </c>
      <c r="Q19" s="122">
        <v>223</v>
      </c>
      <c r="R19" s="122">
        <v>189</v>
      </c>
      <c r="S19" s="10">
        <f t="shared" si="6"/>
        <v>1102</v>
      </c>
      <c r="T19" s="250"/>
      <c r="U19" s="250"/>
      <c r="V19" s="250"/>
      <c r="W19" s="250"/>
      <c r="X19" s="250"/>
      <c r="Y19" s="250"/>
      <c r="Z19" s="56"/>
    </row>
    <row r="20" spans="1:37" x14ac:dyDescent="0.3">
      <c r="A20" s="3" t="s">
        <v>104</v>
      </c>
      <c r="B20" s="3">
        <v>31</v>
      </c>
      <c r="C20" s="3" t="s">
        <v>29</v>
      </c>
      <c r="D20" s="11">
        <v>17</v>
      </c>
      <c r="E20" s="249"/>
      <c r="F20" s="6">
        <f t="shared" si="0"/>
        <v>1097</v>
      </c>
      <c r="G20" s="6">
        <f>COUNT(N20,O20,P20,Q20,R20,#REF!,T20,V20,X20,AA20,AC20, AE20, AG20)</f>
        <v>5</v>
      </c>
      <c r="H20" s="7">
        <f t="shared" si="1"/>
        <v>219.4</v>
      </c>
      <c r="I20" s="185"/>
      <c r="J20" s="185"/>
      <c r="K20" s="52">
        <f t="shared" si="4"/>
        <v>269</v>
      </c>
      <c r="L20" s="90">
        <f t="shared" si="5"/>
        <v>697</v>
      </c>
      <c r="M20" s="157"/>
      <c r="N20" s="123">
        <v>204</v>
      </c>
      <c r="O20" s="123">
        <v>269</v>
      </c>
      <c r="P20" s="123">
        <v>224</v>
      </c>
      <c r="Q20" s="123">
        <v>206</v>
      </c>
      <c r="R20" s="123">
        <v>194</v>
      </c>
      <c r="S20" s="10">
        <f t="shared" si="6"/>
        <v>1097</v>
      </c>
      <c r="T20" s="250"/>
      <c r="U20" s="250"/>
      <c r="V20" s="250"/>
      <c r="W20" s="250"/>
      <c r="X20" s="250"/>
      <c r="Y20" s="250"/>
      <c r="Z20" s="56"/>
    </row>
    <row r="21" spans="1:37" x14ac:dyDescent="0.3">
      <c r="A21" s="3" t="s">
        <v>263</v>
      </c>
      <c r="B21" s="3">
        <v>31</v>
      </c>
      <c r="C21" s="3" t="s">
        <v>29</v>
      </c>
      <c r="D21" s="11">
        <v>18</v>
      </c>
      <c r="E21" s="250"/>
      <c r="F21" s="6">
        <f t="shared" si="0"/>
        <v>1092</v>
      </c>
      <c r="G21" s="6">
        <f>COUNT(N21,O21,P21,Q21,R21,#REF!,T21,V21,X21,AA21,AC21, AE21, AG21)</f>
        <v>5</v>
      </c>
      <c r="H21" s="7">
        <f t="shared" si="1"/>
        <v>218.4</v>
      </c>
      <c r="I21" s="185"/>
      <c r="J21" s="185"/>
      <c r="K21" s="52">
        <f t="shared" si="4"/>
        <v>278</v>
      </c>
      <c r="L21" s="90">
        <f t="shared" si="5"/>
        <v>611</v>
      </c>
      <c r="M21" s="157"/>
      <c r="N21" s="122">
        <v>138</v>
      </c>
      <c r="O21" s="122">
        <v>236</v>
      </c>
      <c r="P21" s="122">
        <v>237</v>
      </c>
      <c r="Q21" s="122">
        <v>278</v>
      </c>
      <c r="R21" s="122">
        <v>203</v>
      </c>
      <c r="S21" s="10">
        <f t="shared" si="6"/>
        <v>1092</v>
      </c>
      <c r="T21" s="250"/>
      <c r="U21" s="250"/>
      <c r="V21" s="250"/>
      <c r="W21" s="250"/>
      <c r="X21" s="250"/>
      <c r="Y21" s="250"/>
      <c r="Z21" s="56"/>
    </row>
    <row r="22" spans="1:37" x14ac:dyDescent="0.3">
      <c r="A22" s="3" t="s">
        <v>879</v>
      </c>
      <c r="B22" s="3">
        <v>31</v>
      </c>
      <c r="C22" s="3" t="s">
        <v>29</v>
      </c>
      <c r="D22" s="11">
        <v>19</v>
      </c>
      <c r="E22" s="249"/>
      <c r="F22" s="6">
        <f t="shared" si="0"/>
        <v>1087</v>
      </c>
      <c r="G22" s="6">
        <f>COUNT(N22,O22,P22,Q22,R22,#REF!,T22,V22,X22,AA22,AC22, AE22, AG22)</f>
        <v>5</v>
      </c>
      <c r="H22" s="7">
        <f t="shared" si="1"/>
        <v>217.4</v>
      </c>
      <c r="I22" s="185"/>
      <c r="J22" s="185"/>
      <c r="K22" s="52">
        <f t="shared" si="4"/>
        <v>246</v>
      </c>
      <c r="L22" s="90">
        <f t="shared" si="5"/>
        <v>648</v>
      </c>
      <c r="M22" s="157"/>
      <c r="N22" s="123">
        <v>246</v>
      </c>
      <c r="O22" s="123">
        <v>219</v>
      </c>
      <c r="P22" s="123">
        <v>183</v>
      </c>
      <c r="Q22" s="123">
        <v>223</v>
      </c>
      <c r="R22" s="123">
        <v>216</v>
      </c>
      <c r="S22" s="10">
        <f t="shared" si="6"/>
        <v>1087</v>
      </c>
      <c r="T22" s="250"/>
      <c r="U22" s="250"/>
      <c r="V22" s="250"/>
      <c r="W22" s="250"/>
      <c r="X22" s="250"/>
      <c r="Y22" s="250"/>
      <c r="Z22" s="56"/>
    </row>
    <row r="23" spans="1:37" x14ac:dyDescent="0.3">
      <c r="A23" s="3" t="s">
        <v>440</v>
      </c>
      <c r="B23" s="3">
        <v>31</v>
      </c>
      <c r="C23" s="3" t="s">
        <v>29</v>
      </c>
      <c r="D23" s="11">
        <v>20</v>
      </c>
      <c r="E23" s="249"/>
      <c r="F23" s="6">
        <f t="shared" si="0"/>
        <v>1061</v>
      </c>
      <c r="G23" s="6">
        <f>COUNT(N23,O23,P23,Q23,R23,#REF!,T23,V23,X23,AA23,AC23, AE23, AG23)</f>
        <v>5</v>
      </c>
      <c r="H23" s="7">
        <f t="shared" si="1"/>
        <v>212.2</v>
      </c>
      <c r="I23" s="185"/>
      <c r="J23" s="185"/>
      <c r="K23" s="52">
        <f t="shared" si="4"/>
        <v>248</v>
      </c>
      <c r="L23" s="90">
        <f t="shared" si="5"/>
        <v>590</v>
      </c>
      <c r="M23" s="157"/>
      <c r="N23" s="122">
        <v>198</v>
      </c>
      <c r="O23" s="122">
        <v>185</v>
      </c>
      <c r="P23" s="122">
        <v>207</v>
      </c>
      <c r="Q23" s="122">
        <v>248</v>
      </c>
      <c r="R23" s="122">
        <v>223</v>
      </c>
      <c r="S23" s="10">
        <f t="shared" si="6"/>
        <v>1061</v>
      </c>
      <c r="T23" s="250"/>
      <c r="U23" s="250"/>
      <c r="V23" s="250"/>
      <c r="W23" s="250"/>
      <c r="X23" s="250"/>
      <c r="Y23" s="250"/>
      <c r="Z23" s="56"/>
    </row>
    <row r="24" spans="1:37" x14ac:dyDescent="0.3">
      <c r="A24" s="3" t="s">
        <v>133</v>
      </c>
      <c r="B24" s="3">
        <v>31</v>
      </c>
      <c r="C24" s="3" t="s">
        <v>29</v>
      </c>
      <c r="D24" s="11">
        <v>21</v>
      </c>
      <c r="E24" s="249"/>
      <c r="F24" s="6">
        <f t="shared" si="0"/>
        <v>1059</v>
      </c>
      <c r="G24" s="6">
        <f>COUNT(N24,O24,P24,Q24,R24,#REF!,T24,V24,X24,AA24,AC24, AE24, AG24)</f>
        <v>5</v>
      </c>
      <c r="H24" s="7">
        <f t="shared" si="1"/>
        <v>211.8</v>
      </c>
      <c r="I24" s="270"/>
      <c r="J24" s="270"/>
      <c r="K24" s="52">
        <f t="shared" si="4"/>
        <v>279</v>
      </c>
      <c r="L24" s="90">
        <f t="shared" si="5"/>
        <v>575</v>
      </c>
      <c r="M24" s="157"/>
      <c r="N24" s="123">
        <v>182</v>
      </c>
      <c r="O24" s="123">
        <v>219</v>
      </c>
      <c r="P24" s="123">
        <v>174</v>
      </c>
      <c r="Q24" s="123">
        <v>279</v>
      </c>
      <c r="R24" s="123">
        <v>205</v>
      </c>
      <c r="S24" s="10">
        <f t="shared" si="6"/>
        <v>1059</v>
      </c>
      <c r="T24" s="244"/>
      <c r="U24" s="244"/>
      <c r="V24" s="244"/>
      <c r="W24" s="244"/>
      <c r="X24" s="244"/>
      <c r="Y24" s="244"/>
      <c r="Z24" s="56"/>
    </row>
    <row r="25" spans="1:37" x14ac:dyDescent="0.3">
      <c r="A25" s="3" t="s">
        <v>784</v>
      </c>
      <c r="B25" s="3">
        <v>31</v>
      </c>
      <c r="C25" s="3" t="s">
        <v>29</v>
      </c>
      <c r="D25" s="11">
        <v>22</v>
      </c>
      <c r="E25" s="249"/>
      <c r="F25" s="6">
        <f t="shared" si="0"/>
        <v>1054</v>
      </c>
      <c r="G25" s="6">
        <f>COUNT(N25,O25,P25,Q25,R25,#REF!,T25,V25,X25,AA25,AC25, AE25, AG25)</f>
        <v>5</v>
      </c>
      <c r="H25" s="7">
        <f t="shared" si="1"/>
        <v>210.8</v>
      </c>
      <c r="I25" s="270"/>
      <c r="J25" s="270"/>
      <c r="K25" s="52">
        <f t="shared" si="4"/>
        <v>250</v>
      </c>
      <c r="L25" s="90">
        <f t="shared" si="5"/>
        <v>683</v>
      </c>
      <c r="M25" s="157"/>
      <c r="N25" s="123">
        <v>208</v>
      </c>
      <c r="O25" s="123">
        <v>225</v>
      </c>
      <c r="P25" s="122">
        <v>250</v>
      </c>
      <c r="Q25" s="123">
        <v>180</v>
      </c>
      <c r="R25" s="123">
        <v>191</v>
      </c>
      <c r="S25" s="10">
        <f t="shared" si="6"/>
        <v>1054</v>
      </c>
      <c r="T25" s="244"/>
      <c r="U25" s="244"/>
      <c r="V25" s="244"/>
      <c r="W25" s="244"/>
      <c r="X25" s="244"/>
      <c r="Y25" s="244"/>
      <c r="Z25" s="56"/>
    </row>
    <row r="26" spans="1:37" x14ac:dyDescent="0.3">
      <c r="A26" s="3" t="s">
        <v>438</v>
      </c>
      <c r="B26" s="3">
        <v>31</v>
      </c>
      <c r="C26" s="3" t="s">
        <v>29</v>
      </c>
      <c r="D26" s="11">
        <v>23</v>
      </c>
      <c r="E26" s="249"/>
      <c r="F26" s="6">
        <f t="shared" si="0"/>
        <v>1053</v>
      </c>
      <c r="G26" s="6">
        <f>COUNT(N26,O26,P26,Q26,R26,#REF!,T26,V26,X26,AA26,AC26, AE26, AG26)</f>
        <v>5</v>
      </c>
      <c r="H26" s="7">
        <f t="shared" si="1"/>
        <v>210.6</v>
      </c>
      <c r="I26" s="270"/>
      <c r="J26" s="270"/>
      <c r="K26" s="52">
        <f t="shared" si="4"/>
        <v>245</v>
      </c>
      <c r="L26" s="90">
        <f t="shared" si="5"/>
        <v>668</v>
      </c>
      <c r="M26" s="157"/>
      <c r="N26" s="123">
        <v>190</v>
      </c>
      <c r="O26" s="123">
        <v>233</v>
      </c>
      <c r="P26" s="122">
        <v>245</v>
      </c>
      <c r="Q26" s="123">
        <v>199</v>
      </c>
      <c r="R26" s="123">
        <v>186</v>
      </c>
      <c r="S26" s="10">
        <f t="shared" si="6"/>
        <v>1053</v>
      </c>
      <c r="T26" s="244"/>
      <c r="U26" s="244"/>
      <c r="V26" s="244"/>
      <c r="W26" s="244"/>
      <c r="X26" s="244"/>
      <c r="Y26" s="244"/>
      <c r="Z26" s="56"/>
    </row>
    <row r="27" spans="1:37" x14ac:dyDescent="0.3">
      <c r="A27" s="3" t="s">
        <v>125</v>
      </c>
      <c r="B27" s="3">
        <v>31</v>
      </c>
      <c r="C27" s="3" t="s">
        <v>29</v>
      </c>
      <c r="D27" s="11">
        <v>24</v>
      </c>
      <c r="E27" s="249"/>
      <c r="F27" s="6">
        <f t="shared" ref="F27:F30" si="8">SUM(N27:R27)+T27+V27+X27+AA27+AC27+AE27+AG27</f>
        <v>1035</v>
      </c>
      <c r="G27" s="6">
        <f>COUNT(N27,O27,P27,Q27,R27,#REF!,T27,V27,X27,AA27,AC27, AE27, AG27)</f>
        <v>5</v>
      </c>
      <c r="H27" s="7">
        <f t="shared" ref="H27:H30" si="9">F27/G27</f>
        <v>207</v>
      </c>
      <c r="I27" s="270"/>
      <c r="J27" s="270"/>
      <c r="K27" s="52">
        <f t="shared" ref="K27:K30" si="10">MAX(N27,O27,P27,Q27,R27,T27,V27,X27,AA27,AC27,AE27,AG27)</f>
        <v>246</v>
      </c>
      <c r="L27" s="90">
        <f t="shared" ref="L27:L30" si="11">MAX((SUM(N27:P27)), (SUM(T27,V27,X27)), (SUM(AA27,AC27,AE27)), (SUM(AE27,AH27,AJ27)))</f>
        <v>649</v>
      </c>
      <c r="M27" s="157"/>
      <c r="N27" s="123">
        <v>201</v>
      </c>
      <c r="O27" s="123">
        <v>246</v>
      </c>
      <c r="P27" s="122">
        <v>202</v>
      </c>
      <c r="Q27" s="123">
        <v>177</v>
      </c>
      <c r="R27" s="123">
        <v>209</v>
      </c>
      <c r="S27" s="10">
        <f t="shared" ref="S27:S30" si="12">SUM(N27:R27)</f>
        <v>1035</v>
      </c>
      <c r="T27" s="244"/>
      <c r="U27" s="244"/>
      <c r="V27" s="244"/>
      <c r="W27" s="244"/>
      <c r="X27" s="244"/>
      <c r="Y27" s="244"/>
      <c r="Z27" s="56"/>
    </row>
    <row r="28" spans="1:37" x14ac:dyDescent="0.3">
      <c r="A28" s="3" t="s">
        <v>114</v>
      </c>
      <c r="B28" s="3">
        <v>31</v>
      </c>
      <c r="C28" s="3" t="s">
        <v>29</v>
      </c>
      <c r="D28" s="11">
        <v>25</v>
      </c>
      <c r="E28" s="249"/>
      <c r="F28" s="6">
        <f t="shared" si="8"/>
        <v>975</v>
      </c>
      <c r="G28" s="6">
        <f>COUNT(N28,O28,P28,Q28,R28,#REF!,T28,V28,X28,AA28,AC28, AE28, AG28)</f>
        <v>5</v>
      </c>
      <c r="H28" s="7">
        <f t="shared" si="9"/>
        <v>195</v>
      </c>
      <c r="I28" s="270"/>
      <c r="J28" s="270"/>
      <c r="K28" s="52">
        <f t="shared" si="10"/>
        <v>221</v>
      </c>
      <c r="L28" s="90">
        <f t="shared" si="11"/>
        <v>570</v>
      </c>
      <c r="M28" s="157"/>
      <c r="N28" s="123">
        <v>169</v>
      </c>
      <c r="O28" s="123">
        <v>187</v>
      </c>
      <c r="P28" s="122">
        <v>214</v>
      </c>
      <c r="Q28" s="123">
        <v>221</v>
      </c>
      <c r="R28" s="123">
        <v>184</v>
      </c>
      <c r="S28" s="10">
        <f t="shared" si="12"/>
        <v>975</v>
      </c>
      <c r="T28" s="244"/>
      <c r="U28" s="244"/>
      <c r="V28" s="244"/>
      <c r="W28" s="244"/>
      <c r="X28" s="244"/>
      <c r="Y28" s="244"/>
      <c r="Z28" s="56"/>
    </row>
    <row r="29" spans="1:37" x14ac:dyDescent="0.3">
      <c r="A29" s="3" t="s">
        <v>184</v>
      </c>
      <c r="B29" s="3">
        <v>31</v>
      </c>
      <c r="C29" s="3" t="s">
        <v>29</v>
      </c>
      <c r="D29" s="11">
        <v>26</v>
      </c>
      <c r="E29" s="249"/>
      <c r="F29" s="6">
        <f t="shared" si="8"/>
        <v>939</v>
      </c>
      <c r="G29" s="6">
        <f>COUNT(N29,O29,P29,Q29,R29,#REF!,T29,V29,X29,AA29,AC29, AE29, AG29)</f>
        <v>5</v>
      </c>
      <c r="H29" s="7">
        <f t="shared" si="9"/>
        <v>187.8</v>
      </c>
      <c r="I29" s="270"/>
      <c r="J29" s="270"/>
      <c r="K29" s="52">
        <f t="shared" si="10"/>
        <v>210</v>
      </c>
      <c r="L29" s="90">
        <f t="shared" si="11"/>
        <v>565</v>
      </c>
      <c r="M29" s="157"/>
      <c r="N29" s="123">
        <v>151</v>
      </c>
      <c r="O29" s="123">
        <v>210</v>
      </c>
      <c r="P29" s="122">
        <v>204</v>
      </c>
      <c r="Q29" s="123">
        <v>184</v>
      </c>
      <c r="R29" s="123">
        <v>190</v>
      </c>
      <c r="S29" s="10">
        <f t="shared" si="12"/>
        <v>939</v>
      </c>
      <c r="T29" s="244"/>
      <c r="U29" s="244"/>
      <c r="V29" s="244"/>
      <c r="W29" s="244"/>
      <c r="X29" s="244"/>
      <c r="Y29" s="244"/>
      <c r="Z29" s="56"/>
    </row>
    <row r="30" spans="1:37" x14ac:dyDescent="0.3">
      <c r="A30" s="3" t="s">
        <v>880</v>
      </c>
      <c r="B30" s="3">
        <v>31</v>
      </c>
      <c r="C30" s="3" t="s">
        <v>29</v>
      </c>
      <c r="D30" s="11">
        <v>27</v>
      </c>
      <c r="E30" s="249"/>
      <c r="F30" s="6">
        <f t="shared" si="8"/>
        <v>887</v>
      </c>
      <c r="G30" s="6">
        <f>COUNT(N30,O30,P30,Q30,R30,#REF!,T30,V30,X30,AA30,AC30, AE30, AG30)</f>
        <v>5</v>
      </c>
      <c r="H30" s="7">
        <f t="shared" si="9"/>
        <v>177.4</v>
      </c>
      <c r="I30" s="270"/>
      <c r="J30" s="270"/>
      <c r="K30" s="52">
        <f t="shared" si="10"/>
        <v>222</v>
      </c>
      <c r="L30" s="90">
        <f t="shared" si="11"/>
        <v>551</v>
      </c>
      <c r="M30" s="157"/>
      <c r="N30" s="123">
        <v>169</v>
      </c>
      <c r="O30" s="123">
        <v>222</v>
      </c>
      <c r="P30" s="122">
        <v>160</v>
      </c>
      <c r="Q30" s="123">
        <v>178</v>
      </c>
      <c r="R30" s="123">
        <v>158</v>
      </c>
      <c r="S30" s="10">
        <f t="shared" si="12"/>
        <v>887</v>
      </c>
      <c r="T30" s="244"/>
      <c r="U30" s="244"/>
      <c r="V30" s="244"/>
      <c r="W30" s="244"/>
      <c r="X30" s="244"/>
      <c r="Y30" s="244"/>
      <c r="Z30" s="56"/>
      <c r="AJ30" s="432"/>
      <c r="AK30" s="432"/>
    </row>
    <row r="31" spans="1:37" x14ac:dyDescent="0.3">
      <c r="A31" s="222"/>
      <c r="B31" s="222"/>
      <c r="C31" s="222"/>
      <c r="D31" s="222"/>
      <c r="E31" s="222"/>
      <c r="F31" s="6">
        <f>SUM(F4:F30)</f>
        <v>39588</v>
      </c>
      <c r="G31" s="432">
        <f>SUM(G4:G30)</f>
        <v>179</v>
      </c>
      <c r="H31" s="7">
        <f t="shared" si="1"/>
        <v>221.16201117318437</v>
      </c>
      <c r="I31" s="222"/>
      <c r="J31" s="222"/>
      <c r="K31" s="222"/>
      <c r="L31" s="222"/>
      <c r="M31" s="222"/>
      <c r="N31" s="222">
        <f>AVERAGE(N4:N30)</f>
        <v>220.96296296296296</v>
      </c>
      <c r="O31" s="509">
        <f t="shared" ref="O31:X31" si="13">AVERAGE(O4:O30)</f>
        <v>223.03703703703704</v>
      </c>
      <c r="P31" s="509">
        <f t="shared" si="13"/>
        <v>231.59259259259258</v>
      </c>
      <c r="Q31" s="509">
        <f t="shared" si="13"/>
        <v>218.85185185185185</v>
      </c>
      <c r="R31" s="509">
        <f t="shared" si="13"/>
        <v>209.66666666666666</v>
      </c>
      <c r="S31" s="222"/>
      <c r="T31" s="509">
        <f t="shared" si="13"/>
        <v>224.33333333333334</v>
      </c>
      <c r="U31" s="222"/>
      <c r="V31" s="509">
        <f t="shared" si="13"/>
        <v>213.16666666666666</v>
      </c>
      <c r="W31" s="222"/>
      <c r="X31" s="509">
        <f t="shared" si="13"/>
        <v>227.33333333333334</v>
      </c>
      <c r="Y31" s="222"/>
      <c r="Z31" s="222"/>
      <c r="AA31" s="509">
        <f t="shared" ref="AA31" si="14">AVERAGE(AA4:AA30)</f>
        <v>223.5</v>
      </c>
      <c r="AB31" s="222"/>
      <c r="AC31" s="509">
        <f t="shared" ref="AC31" si="15">AVERAGE(AC4:AC30)</f>
        <v>240</v>
      </c>
      <c r="AD31" s="222"/>
      <c r="AE31" s="509">
        <f t="shared" ref="AE31" si="16">AVERAGE(AE4:AE30)</f>
        <v>199</v>
      </c>
      <c r="AF31" s="222"/>
      <c r="AG31" s="509">
        <f t="shared" ref="AG31" si="17">AVERAGE(AG4:AG30)</f>
        <v>237</v>
      </c>
      <c r="AH31" s="222"/>
    </row>
    <row r="32" spans="1:37" x14ac:dyDescent="0.3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K32" s="443"/>
    </row>
    <row r="33" spans="1:34" x14ac:dyDescent="0.3">
      <c r="A33" s="587" t="s">
        <v>77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7"/>
      <c r="AH33" s="587"/>
    </row>
    <row r="34" spans="1:34" x14ac:dyDescent="0.3">
      <c r="A34" s="590"/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0"/>
      <c r="O34" s="590"/>
      <c r="P34" s="590"/>
      <c r="Q34" s="590"/>
      <c r="R34" s="590"/>
      <c r="S34" s="590"/>
      <c r="T34" s="590"/>
      <c r="U34" s="590"/>
      <c r="V34" s="590"/>
      <c r="W34" s="590"/>
      <c r="X34" s="590"/>
      <c r="Y34" s="590"/>
      <c r="Z34" s="590"/>
      <c r="AA34" s="590"/>
      <c r="AB34" s="590"/>
      <c r="AC34" s="590"/>
      <c r="AD34" s="590"/>
      <c r="AE34" s="590"/>
      <c r="AF34" s="590"/>
      <c r="AG34" s="590"/>
      <c r="AH34" s="590"/>
    </row>
    <row r="35" spans="1:34" x14ac:dyDescent="0.3">
      <c r="A35" s="10" t="s">
        <v>0</v>
      </c>
      <c r="B35" s="10"/>
      <c r="C35" s="10"/>
      <c r="D35" s="10" t="s">
        <v>2</v>
      </c>
      <c r="E35" s="77">
        <f>SUM(E36:E41)</f>
        <v>500</v>
      </c>
      <c r="F35" s="11" t="s">
        <v>4</v>
      </c>
      <c r="G35" s="10" t="s">
        <v>5</v>
      </c>
      <c r="H35" s="10" t="s">
        <v>6</v>
      </c>
      <c r="I35" s="1" t="s">
        <v>23</v>
      </c>
      <c r="J35" s="1" t="s">
        <v>24</v>
      </c>
      <c r="K35" s="1" t="s">
        <v>25</v>
      </c>
      <c r="L35" s="1" t="s">
        <v>26</v>
      </c>
      <c r="M35" s="10" t="s">
        <v>9</v>
      </c>
      <c r="N35" s="10">
        <v>1</v>
      </c>
      <c r="O35" s="10">
        <v>2</v>
      </c>
      <c r="P35" s="10">
        <v>3</v>
      </c>
      <c r="Q35" s="10">
        <v>4</v>
      </c>
      <c r="R35" s="10">
        <v>5</v>
      </c>
      <c r="S35" s="10" t="s">
        <v>8</v>
      </c>
      <c r="T35" s="10">
        <v>6</v>
      </c>
      <c r="U35" s="10" t="s">
        <v>7</v>
      </c>
      <c r="V35" s="10">
        <v>7</v>
      </c>
      <c r="W35" s="10" t="s">
        <v>7</v>
      </c>
      <c r="X35" s="10">
        <v>8</v>
      </c>
      <c r="Y35" s="10" t="s">
        <v>7</v>
      </c>
      <c r="Z35" s="10" t="s">
        <v>8</v>
      </c>
      <c r="AA35" s="10">
        <v>9</v>
      </c>
      <c r="AB35" s="10"/>
      <c r="AC35" s="10">
        <v>10</v>
      </c>
      <c r="AD35" s="10"/>
      <c r="AE35" s="10">
        <v>11</v>
      </c>
      <c r="AF35" s="10"/>
      <c r="AG35" s="10">
        <v>12</v>
      </c>
      <c r="AH35" s="10"/>
    </row>
    <row r="36" spans="1:34" x14ac:dyDescent="0.3">
      <c r="A36" s="431" t="s">
        <v>906</v>
      </c>
      <c r="B36" s="3">
        <v>31</v>
      </c>
      <c r="C36" s="3" t="s">
        <v>29</v>
      </c>
      <c r="D36" s="10">
        <v>1</v>
      </c>
      <c r="E36" s="463">
        <v>200</v>
      </c>
      <c r="F36" s="11">
        <f t="shared" ref="F36:F51" si="18">SUM(N36:R36)+T36+V36+X36+AA36+AC36+AE36+AG36</f>
        <v>1488</v>
      </c>
      <c r="G36" s="10">
        <f>COUNT(N36,O36,P36,Q36,R36,#REF!,T36,V36,X36,AA36,AC36,AE36,AG36)</f>
        <v>9</v>
      </c>
      <c r="H36" s="15">
        <f t="shared" ref="H36:H64" si="19">F36/G36</f>
        <v>165.33333333333334</v>
      </c>
      <c r="I36" s="159">
        <f t="shared" ref="I36:I47" si="20">((SUM(U36+W36+Y36))/30)+(COUNTIFS(AB36,"W")+(COUNTIFS(AD36,"W")+(COUNTIFS(AF36,"W")+(COUNTIFS(AH36,"W")))))</f>
        <v>4</v>
      </c>
      <c r="J36" s="159">
        <f t="shared" ref="J36:J47" si="21">(3-(SUM(U36+W36+Y36)/30))+(COUNTIFS(AB36,"L"))+(COUNTIFS(AD36,"L"))+(COUNTIFS(AF36,"L"))+(COUNTIFS(AH36,"L"))</f>
        <v>0</v>
      </c>
      <c r="K36" s="52">
        <f t="shared" ref="K36:K51" si="22">MAX(N36,O36,P36,Q36,R36,T36,V36,X36,AA36,AC36,AE36,AG36)</f>
        <v>208</v>
      </c>
      <c r="L36" s="90">
        <f t="shared" ref="L36:L51" si="23">MAX((SUM(N36:P36)), (SUM(T36,V36,X36)), (SUM(AA36,AC36,AE36)), (SUM(AE36,AG36,AC36)))</f>
        <v>563</v>
      </c>
      <c r="M36" s="182">
        <v>64</v>
      </c>
      <c r="N36" s="90">
        <v>156</v>
      </c>
      <c r="O36" s="90">
        <v>129</v>
      </c>
      <c r="P36" s="90">
        <v>122</v>
      </c>
      <c r="Q36" s="90">
        <v>168</v>
      </c>
      <c r="R36" s="90">
        <v>184</v>
      </c>
      <c r="S36" s="10">
        <f t="shared" ref="S36:S51" si="24">SUM(N36:R36)+(M36*5)</f>
        <v>1079</v>
      </c>
      <c r="T36" s="90">
        <v>205</v>
      </c>
      <c r="U36" s="90">
        <v>30</v>
      </c>
      <c r="V36" s="90">
        <v>208</v>
      </c>
      <c r="W36" s="90">
        <v>30</v>
      </c>
      <c r="X36" s="90">
        <v>150</v>
      </c>
      <c r="Y36" s="90">
        <v>30</v>
      </c>
      <c r="Z36" s="10">
        <f t="shared" ref="Z36:Z63" si="25">SUM(S36:Y36)+(M36*3)</f>
        <v>1924</v>
      </c>
      <c r="AA36" s="95"/>
      <c r="AB36" s="95"/>
      <c r="AC36" s="95"/>
      <c r="AD36" s="95"/>
      <c r="AE36" s="90"/>
      <c r="AF36" s="95"/>
      <c r="AG36" s="90">
        <v>166</v>
      </c>
      <c r="AH36" s="95" t="s">
        <v>23</v>
      </c>
    </row>
    <row r="37" spans="1:34" x14ac:dyDescent="0.3">
      <c r="A37" s="431" t="s">
        <v>534</v>
      </c>
      <c r="B37" s="3">
        <v>31</v>
      </c>
      <c r="C37" s="3" t="s">
        <v>29</v>
      </c>
      <c r="D37" s="10">
        <v>2</v>
      </c>
      <c r="E37" s="463">
        <v>100</v>
      </c>
      <c r="F37" s="11">
        <f t="shared" si="18"/>
        <v>2017</v>
      </c>
      <c r="G37" s="10">
        <f>COUNT(N37,O37,P37,Q37,R37,#REF!,T37,V37,X37,AA37,AC37,AE37,AG37)</f>
        <v>10</v>
      </c>
      <c r="H37" s="15">
        <f t="shared" si="19"/>
        <v>201.7</v>
      </c>
      <c r="I37" s="159">
        <f t="shared" si="20"/>
        <v>2</v>
      </c>
      <c r="J37" s="159">
        <f t="shared" si="21"/>
        <v>3</v>
      </c>
      <c r="K37" s="52">
        <f t="shared" si="22"/>
        <v>258</v>
      </c>
      <c r="L37" s="90">
        <f t="shared" si="23"/>
        <v>640</v>
      </c>
      <c r="M37" s="182">
        <v>30</v>
      </c>
      <c r="N37" s="90">
        <v>258</v>
      </c>
      <c r="O37" s="90">
        <v>204</v>
      </c>
      <c r="P37" s="90">
        <v>178</v>
      </c>
      <c r="Q37" s="90">
        <v>221</v>
      </c>
      <c r="R37" s="90">
        <v>208</v>
      </c>
      <c r="S37" s="10">
        <f t="shared" si="24"/>
        <v>1219</v>
      </c>
      <c r="T37" s="90">
        <v>177</v>
      </c>
      <c r="U37" s="90">
        <v>0</v>
      </c>
      <c r="V37" s="90">
        <v>193</v>
      </c>
      <c r="W37" s="90">
        <v>30</v>
      </c>
      <c r="X37" s="90">
        <v>202</v>
      </c>
      <c r="Y37" s="90">
        <v>0</v>
      </c>
      <c r="Z37" s="10">
        <f t="shared" si="25"/>
        <v>1911</v>
      </c>
      <c r="AA37" s="95"/>
      <c r="AB37" s="95"/>
      <c r="AC37" s="95"/>
      <c r="AD37" s="95"/>
      <c r="AE37" s="90">
        <v>197</v>
      </c>
      <c r="AF37" s="95" t="s">
        <v>23</v>
      </c>
      <c r="AG37" s="90">
        <v>179</v>
      </c>
      <c r="AH37" s="95" t="s">
        <v>24</v>
      </c>
    </row>
    <row r="38" spans="1:34" x14ac:dyDescent="0.3">
      <c r="A38" s="431" t="s">
        <v>731</v>
      </c>
      <c r="B38" s="3">
        <v>31</v>
      </c>
      <c r="C38" s="3" t="s">
        <v>29</v>
      </c>
      <c r="D38" s="10">
        <v>3</v>
      </c>
      <c r="E38" s="463">
        <v>80</v>
      </c>
      <c r="F38" s="11">
        <f t="shared" si="18"/>
        <v>1347</v>
      </c>
      <c r="G38" s="10">
        <f>COUNT(N38,O38,P38,Q38,R38,#REF!,T38,V38,X38,AA38,AC38,AE38,AG38)</f>
        <v>11</v>
      </c>
      <c r="H38" s="15">
        <f t="shared" si="19"/>
        <v>122.45454545454545</v>
      </c>
      <c r="I38" s="159">
        <f t="shared" si="20"/>
        <v>4</v>
      </c>
      <c r="J38" s="159">
        <f t="shared" si="21"/>
        <v>2</v>
      </c>
      <c r="K38" s="52">
        <f t="shared" si="22"/>
        <v>187</v>
      </c>
      <c r="L38" s="90">
        <f t="shared" si="23"/>
        <v>377</v>
      </c>
      <c r="M38" s="182">
        <v>93</v>
      </c>
      <c r="N38" s="90">
        <v>99</v>
      </c>
      <c r="O38" s="90">
        <v>187</v>
      </c>
      <c r="P38" s="90">
        <v>89</v>
      </c>
      <c r="Q38" s="90">
        <v>101</v>
      </c>
      <c r="R38" s="90">
        <v>137</v>
      </c>
      <c r="S38" s="10">
        <f t="shared" si="24"/>
        <v>1078</v>
      </c>
      <c r="T38" s="90">
        <v>130</v>
      </c>
      <c r="U38" s="90">
        <v>30</v>
      </c>
      <c r="V38" s="90">
        <v>132</v>
      </c>
      <c r="W38" s="90">
        <v>0</v>
      </c>
      <c r="X38" s="90">
        <v>115</v>
      </c>
      <c r="Y38" s="90">
        <v>30</v>
      </c>
      <c r="Z38" s="10">
        <f t="shared" si="25"/>
        <v>1794</v>
      </c>
      <c r="AA38" s="90">
        <v>101</v>
      </c>
      <c r="AB38" s="95" t="s">
        <v>23</v>
      </c>
      <c r="AC38" s="90">
        <v>138</v>
      </c>
      <c r="AD38" s="90" t="s">
        <v>23</v>
      </c>
      <c r="AE38" s="90">
        <v>118</v>
      </c>
      <c r="AF38" s="95" t="s">
        <v>24</v>
      </c>
      <c r="AG38" s="92"/>
      <c r="AH38" s="92"/>
    </row>
    <row r="39" spans="1:34" x14ac:dyDescent="0.3">
      <c r="A39" s="431" t="s">
        <v>688</v>
      </c>
      <c r="B39" s="3">
        <v>31</v>
      </c>
      <c r="C39" s="3" t="s">
        <v>29</v>
      </c>
      <c r="D39" s="10">
        <v>4</v>
      </c>
      <c r="E39" s="479">
        <v>55</v>
      </c>
      <c r="F39" s="11">
        <f t="shared" si="18"/>
        <v>1961</v>
      </c>
      <c r="G39" s="10">
        <f>COUNT(N39,O39,P39,Q39,R39,#REF!,T39,V39,X39,AA39,AC39,AE39,AG39)</f>
        <v>9</v>
      </c>
      <c r="H39" s="15">
        <f t="shared" si="19"/>
        <v>217.88888888888889</v>
      </c>
      <c r="I39" s="159">
        <f t="shared" si="20"/>
        <v>1</v>
      </c>
      <c r="J39" s="159">
        <f t="shared" si="21"/>
        <v>3</v>
      </c>
      <c r="K39" s="52">
        <f t="shared" si="22"/>
        <v>265</v>
      </c>
      <c r="L39" s="90">
        <f t="shared" si="23"/>
        <v>683</v>
      </c>
      <c r="M39" s="182">
        <v>11</v>
      </c>
      <c r="N39" s="90">
        <v>211</v>
      </c>
      <c r="O39" s="90">
        <v>220</v>
      </c>
      <c r="P39" s="90">
        <v>235</v>
      </c>
      <c r="Q39" s="90">
        <v>204</v>
      </c>
      <c r="R39" s="90">
        <v>193</v>
      </c>
      <c r="S39" s="10">
        <f t="shared" si="24"/>
        <v>1118</v>
      </c>
      <c r="T39" s="90">
        <v>195</v>
      </c>
      <c r="U39" s="90">
        <v>0</v>
      </c>
      <c r="V39" s="90">
        <v>265</v>
      </c>
      <c r="W39" s="90">
        <v>30</v>
      </c>
      <c r="X39" s="90">
        <v>223</v>
      </c>
      <c r="Y39" s="90">
        <v>0</v>
      </c>
      <c r="Z39" s="10">
        <f t="shared" si="25"/>
        <v>1864</v>
      </c>
      <c r="AA39" s="90"/>
      <c r="AB39" s="95"/>
      <c r="AC39" s="90">
        <v>215</v>
      </c>
      <c r="AD39" s="95" t="s">
        <v>24</v>
      </c>
      <c r="AE39" s="92"/>
      <c r="AF39" s="92"/>
      <c r="AG39" s="92"/>
      <c r="AH39" s="92"/>
    </row>
    <row r="40" spans="1:34" x14ac:dyDescent="0.3">
      <c r="A40" s="431" t="s">
        <v>179</v>
      </c>
      <c r="B40" s="3">
        <v>31</v>
      </c>
      <c r="C40" s="3" t="s">
        <v>29</v>
      </c>
      <c r="D40" s="10">
        <v>5</v>
      </c>
      <c r="E40" s="470">
        <v>35</v>
      </c>
      <c r="F40" s="11">
        <f t="shared" si="18"/>
        <v>1843</v>
      </c>
      <c r="G40" s="10">
        <f>COUNT(N40,O40,P40,Q40,R40,#REF!,T40,V40,X40,AA40,AC40,AE40,AG40)</f>
        <v>9</v>
      </c>
      <c r="H40" s="15">
        <f t="shared" si="19"/>
        <v>204.77777777777777</v>
      </c>
      <c r="I40" s="159">
        <f t="shared" si="20"/>
        <v>2</v>
      </c>
      <c r="J40" s="159">
        <f t="shared" si="21"/>
        <v>2</v>
      </c>
      <c r="K40" s="52">
        <f t="shared" si="22"/>
        <v>268</v>
      </c>
      <c r="L40" s="90">
        <f t="shared" si="23"/>
        <v>641</v>
      </c>
      <c r="M40" s="182">
        <v>14</v>
      </c>
      <c r="N40" s="90">
        <v>192</v>
      </c>
      <c r="O40" s="90">
        <v>179</v>
      </c>
      <c r="P40" s="90">
        <v>235</v>
      </c>
      <c r="Q40" s="90">
        <v>219</v>
      </c>
      <c r="R40" s="90">
        <v>199</v>
      </c>
      <c r="S40" s="10">
        <f t="shared" si="24"/>
        <v>1094</v>
      </c>
      <c r="T40" s="89">
        <v>172</v>
      </c>
      <c r="U40" s="89">
        <v>0</v>
      </c>
      <c r="V40" s="89">
        <v>201</v>
      </c>
      <c r="W40" s="89">
        <v>30</v>
      </c>
      <c r="X40" s="89">
        <v>268</v>
      </c>
      <c r="Y40" s="89">
        <v>30</v>
      </c>
      <c r="Z40" s="10">
        <f t="shared" si="25"/>
        <v>1837</v>
      </c>
      <c r="AA40" s="90">
        <v>178</v>
      </c>
      <c r="AB40" s="95" t="s">
        <v>24</v>
      </c>
      <c r="AC40" s="92"/>
      <c r="AD40" s="92"/>
      <c r="AE40" s="92"/>
      <c r="AF40" s="92"/>
      <c r="AG40" s="92"/>
      <c r="AH40" s="92"/>
    </row>
    <row r="41" spans="1:34" s="443" customFormat="1" x14ac:dyDescent="0.3">
      <c r="A41" s="431" t="s">
        <v>173</v>
      </c>
      <c r="B41" s="431">
        <v>30</v>
      </c>
      <c r="C41" s="431" t="s">
        <v>29</v>
      </c>
      <c r="D41" s="434">
        <v>6</v>
      </c>
      <c r="E41" s="470">
        <v>30</v>
      </c>
      <c r="F41" s="503">
        <f t="shared" ref="F41" si="26">SUM(N41:R41)+T41+V41+X41+AA41+AC41+AE41+AG41</f>
        <v>1610</v>
      </c>
      <c r="G41" s="434">
        <f>COUNT(N41,O41,P41,Q41,R41,#REF!,T41,V41,X41,AA41,AC41,AE41,AG41)</f>
        <v>8</v>
      </c>
      <c r="H41" s="504">
        <f t="shared" ref="H41" si="27">F41/G41</f>
        <v>201.25</v>
      </c>
      <c r="I41" s="457">
        <f t="shared" ref="I41" si="28">((SUM(U41+W41+Y41))/30)+(COUNTIFS(AB41,"W")+(COUNTIFS(AD41,"W")+(COUNTIFS(AF41,"W")+(COUNTIFS(AH41,"W")))))</f>
        <v>2</v>
      </c>
      <c r="J41" s="457">
        <f t="shared" ref="J41" si="29">(3-(SUM(U41+W41+Y41)/30))+(COUNTIFS(AB41,"L"))+(COUNTIFS(AD41,"L"))+(COUNTIFS(AF41,"L"))+(COUNTIFS(AH41,"L"))</f>
        <v>1</v>
      </c>
      <c r="K41" s="439">
        <f t="shared" ref="K41" si="30">MAX(N41,O41,P41,Q41,R41,T41,V41,X41,AA41,AC41,AE41,AG41)</f>
        <v>247</v>
      </c>
      <c r="L41" s="445">
        <f t="shared" ref="L41" si="31">MAX((SUM(N41:P41)), (SUM(T41,V41,X41)), (SUM(AA41,AC41,AE41)), (SUM(AE41,AG41,AC41)))</f>
        <v>599</v>
      </c>
      <c r="M41" s="458">
        <v>15</v>
      </c>
      <c r="N41" s="445">
        <v>195</v>
      </c>
      <c r="O41" s="445">
        <v>200</v>
      </c>
      <c r="P41" s="445">
        <v>170</v>
      </c>
      <c r="Q41" s="445">
        <v>247</v>
      </c>
      <c r="R41" s="445">
        <v>199</v>
      </c>
      <c r="S41" s="434">
        <f t="shared" ref="S41" si="32">SUM(N41:R41)+(M41*5)</f>
        <v>1086</v>
      </c>
      <c r="T41" s="444">
        <v>228</v>
      </c>
      <c r="U41" s="444">
        <v>30</v>
      </c>
      <c r="V41" s="444">
        <v>203</v>
      </c>
      <c r="W41" s="444">
        <v>30</v>
      </c>
      <c r="X41" s="444">
        <v>168</v>
      </c>
      <c r="Y41" s="444">
        <v>0</v>
      </c>
      <c r="Z41" s="434">
        <f t="shared" ref="Z41" si="33">SUM(S41:Y41)+(M41*3)</f>
        <v>1790</v>
      </c>
      <c r="AA41" s="447"/>
      <c r="AB41" s="447"/>
      <c r="AC41" s="447"/>
      <c r="AD41" s="447"/>
      <c r="AE41" s="447"/>
      <c r="AF41" s="447"/>
      <c r="AG41" s="447"/>
      <c r="AH41" s="447"/>
    </row>
    <row r="42" spans="1:34" x14ac:dyDescent="0.3">
      <c r="A42" s="431" t="s">
        <v>151</v>
      </c>
      <c r="B42" s="3">
        <v>31</v>
      </c>
      <c r="C42" s="3" t="s">
        <v>29</v>
      </c>
      <c r="D42" s="10">
        <v>7</v>
      </c>
      <c r="E42" s="250"/>
      <c r="F42" s="11">
        <f t="shared" si="18"/>
        <v>1352</v>
      </c>
      <c r="G42" s="10">
        <f>COUNT(N42,O42,P42,Q42,R42,#REF!,T42,V42,X42,AA42,AC42,AE42,AG42)</f>
        <v>8</v>
      </c>
      <c r="H42" s="15">
        <f t="shared" si="19"/>
        <v>169</v>
      </c>
      <c r="I42" s="159">
        <f t="shared" si="20"/>
        <v>2</v>
      </c>
      <c r="J42" s="159">
        <f t="shared" si="21"/>
        <v>1</v>
      </c>
      <c r="K42" s="52">
        <f t="shared" si="22"/>
        <v>215</v>
      </c>
      <c r="L42" s="90">
        <f t="shared" si="23"/>
        <v>522</v>
      </c>
      <c r="M42" s="182">
        <v>45</v>
      </c>
      <c r="N42" s="90">
        <v>175</v>
      </c>
      <c r="O42" s="90">
        <v>178</v>
      </c>
      <c r="P42" s="90">
        <v>149</v>
      </c>
      <c r="Q42" s="90">
        <v>141</v>
      </c>
      <c r="R42" s="90">
        <v>187</v>
      </c>
      <c r="S42" s="10">
        <f t="shared" si="24"/>
        <v>1055</v>
      </c>
      <c r="T42" s="89">
        <v>161</v>
      </c>
      <c r="U42" s="89">
        <v>30</v>
      </c>
      <c r="V42" s="89">
        <v>146</v>
      </c>
      <c r="W42" s="89">
        <v>0</v>
      </c>
      <c r="X42" s="89">
        <v>215</v>
      </c>
      <c r="Y42" s="89">
        <v>30</v>
      </c>
      <c r="Z42" s="10">
        <f t="shared" si="25"/>
        <v>1772</v>
      </c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431" t="s">
        <v>907</v>
      </c>
      <c r="B43" s="3">
        <v>31</v>
      </c>
      <c r="C43" s="3" t="s">
        <v>29</v>
      </c>
      <c r="D43" s="10">
        <v>8</v>
      </c>
      <c r="E43" s="250"/>
      <c r="F43" s="11">
        <f t="shared" si="18"/>
        <v>1406</v>
      </c>
      <c r="G43" s="10">
        <f>COUNT(N43,O43,P43,Q43,R43,#REF!,T43,V43,X43,AA43,AC43,AE43,AG43)</f>
        <v>8</v>
      </c>
      <c r="H43" s="15">
        <f t="shared" si="19"/>
        <v>175.75</v>
      </c>
      <c r="I43" s="159">
        <f t="shared" si="20"/>
        <v>1</v>
      </c>
      <c r="J43" s="159">
        <f t="shared" si="21"/>
        <v>2</v>
      </c>
      <c r="K43" s="52">
        <f t="shared" si="22"/>
        <v>232</v>
      </c>
      <c r="L43" s="90">
        <f t="shared" si="23"/>
        <v>578</v>
      </c>
      <c r="M43" s="182">
        <v>36</v>
      </c>
      <c r="N43" s="90">
        <v>179</v>
      </c>
      <c r="O43" s="90">
        <v>232</v>
      </c>
      <c r="P43" s="90">
        <v>167</v>
      </c>
      <c r="Q43" s="90">
        <v>159</v>
      </c>
      <c r="R43" s="90">
        <v>162</v>
      </c>
      <c r="S43" s="10">
        <f t="shared" si="24"/>
        <v>1079</v>
      </c>
      <c r="T43" s="89">
        <v>192</v>
      </c>
      <c r="U43" s="89">
        <v>30</v>
      </c>
      <c r="V43" s="89">
        <v>173</v>
      </c>
      <c r="W43" s="89">
        <v>0</v>
      </c>
      <c r="X43" s="89">
        <v>142</v>
      </c>
      <c r="Y43" s="89">
        <v>0</v>
      </c>
      <c r="Z43" s="10">
        <f t="shared" si="25"/>
        <v>1724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431" t="s">
        <v>861</v>
      </c>
      <c r="B44" s="3">
        <v>31</v>
      </c>
      <c r="C44" s="3" t="s">
        <v>29</v>
      </c>
      <c r="D44" s="10">
        <v>9</v>
      </c>
      <c r="E44" s="250"/>
      <c r="F44" s="11">
        <f t="shared" si="18"/>
        <v>1282</v>
      </c>
      <c r="G44" s="10">
        <f>COUNT(N44,O44,P44,Q44,R44,#REF!,T44,V44,X44,AA44,AC44,AE44,AG44)</f>
        <v>8</v>
      </c>
      <c r="H44" s="15">
        <f t="shared" si="19"/>
        <v>160.25</v>
      </c>
      <c r="I44" s="159">
        <f t="shared" si="20"/>
        <v>1</v>
      </c>
      <c r="J44" s="159">
        <f t="shared" si="21"/>
        <v>2</v>
      </c>
      <c r="K44" s="52">
        <f t="shared" si="22"/>
        <v>186</v>
      </c>
      <c r="L44" s="90">
        <f t="shared" si="23"/>
        <v>477</v>
      </c>
      <c r="M44" s="182">
        <v>51</v>
      </c>
      <c r="N44" s="89">
        <v>137</v>
      </c>
      <c r="O44" s="89">
        <v>152</v>
      </c>
      <c r="P44" s="89">
        <v>181</v>
      </c>
      <c r="Q44" s="89">
        <v>157</v>
      </c>
      <c r="R44" s="89">
        <v>178</v>
      </c>
      <c r="S44" s="10">
        <f t="shared" si="24"/>
        <v>1060</v>
      </c>
      <c r="T44" s="89">
        <v>171</v>
      </c>
      <c r="U44" s="89">
        <v>0</v>
      </c>
      <c r="V44" s="89">
        <v>120</v>
      </c>
      <c r="W44" s="89">
        <v>0</v>
      </c>
      <c r="X44" s="89">
        <v>186</v>
      </c>
      <c r="Y44" s="89">
        <v>30</v>
      </c>
      <c r="Z44" s="10">
        <f t="shared" si="25"/>
        <v>1720</v>
      </c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431" t="s">
        <v>908</v>
      </c>
      <c r="B45" s="3">
        <v>31</v>
      </c>
      <c r="C45" s="3" t="s">
        <v>29</v>
      </c>
      <c r="D45" s="10">
        <v>10</v>
      </c>
      <c r="E45" s="268"/>
      <c r="F45" s="11">
        <f t="shared" si="18"/>
        <v>1563</v>
      </c>
      <c r="G45" s="10">
        <f>COUNT(N45,O45,P45,Q45,R45,#REF!,T45,V45,X45,AA45,AC45,AE45,AG45)</f>
        <v>8</v>
      </c>
      <c r="H45" s="15">
        <f t="shared" si="19"/>
        <v>195.375</v>
      </c>
      <c r="I45" s="159">
        <f t="shared" si="20"/>
        <v>2</v>
      </c>
      <c r="J45" s="159">
        <f t="shared" si="21"/>
        <v>1</v>
      </c>
      <c r="K45" s="52">
        <f t="shared" si="22"/>
        <v>244</v>
      </c>
      <c r="L45" s="90">
        <f t="shared" si="23"/>
        <v>585</v>
      </c>
      <c r="M45" s="182">
        <v>12</v>
      </c>
      <c r="N45" s="89">
        <v>149</v>
      </c>
      <c r="O45" s="89">
        <v>225</v>
      </c>
      <c r="P45" s="89">
        <v>211</v>
      </c>
      <c r="Q45" s="89">
        <v>207</v>
      </c>
      <c r="R45" s="89">
        <v>205</v>
      </c>
      <c r="S45" s="10">
        <f t="shared" si="24"/>
        <v>1057</v>
      </c>
      <c r="T45" s="89">
        <v>193</v>
      </c>
      <c r="U45" s="89">
        <v>30</v>
      </c>
      <c r="V45" s="89">
        <v>244</v>
      </c>
      <c r="W45" s="89">
        <v>30</v>
      </c>
      <c r="X45" s="89">
        <v>129</v>
      </c>
      <c r="Y45" s="89">
        <v>0</v>
      </c>
      <c r="Z45" s="10">
        <f t="shared" si="25"/>
        <v>1719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431" t="s">
        <v>105</v>
      </c>
      <c r="B46" s="3">
        <v>31</v>
      </c>
      <c r="C46" s="3" t="s">
        <v>29</v>
      </c>
      <c r="D46" s="10">
        <v>11</v>
      </c>
      <c r="E46" s="268"/>
      <c r="F46" s="11">
        <f t="shared" si="18"/>
        <v>1446</v>
      </c>
      <c r="G46" s="10">
        <f>COUNT(N46,O46,P46,Q46,R46,#REF!,T46,V46,X46,AA46,AC46,AE46,AG46)</f>
        <v>8</v>
      </c>
      <c r="H46" s="15">
        <f t="shared" si="19"/>
        <v>180.75</v>
      </c>
      <c r="I46" s="159">
        <f t="shared" si="20"/>
        <v>0</v>
      </c>
      <c r="J46" s="159">
        <f t="shared" si="21"/>
        <v>3</v>
      </c>
      <c r="K46" s="52">
        <f t="shared" si="22"/>
        <v>246</v>
      </c>
      <c r="L46" s="90">
        <f t="shared" si="23"/>
        <v>595</v>
      </c>
      <c r="M46" s="182">
        <v>32</v>
      </c>
      <c r="N46" s="90">
        <v>176</v>
      </c>
      <c r="O46" s="90">
        <v>246</v>
      </c>
      <c r="P46" s="90">
        <v>173</v>
      </c>
      <c r="Q46" s="90">
        <v>162</v>
      </c>
      <c r="R46" s="90">
        <v>175</v>
      </c>
      <c r="S46" s="10">
        <f t="shared" si="24"/>
        <v>1092</v>
      </c>
      <c r="T46" s="89">
        <v>158</v>
      </c>
      <c r="U46" s="89">
        <v>0</v>
      </c>
      <c r="V46" s="89">
        <v>180</v>
      </c>
      <c r="W46" s="89">
        <v>0</v>
      </c>
      <c r="X46" s="89">
        <v>176</v>
      </c>
      <c r="Y46" s="89">
        <v>0</v>
      </c>
      <c r="Z46" s="10">
        <f t="shared" si="25"/>
        <v>1702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431" t="s">
        <v>730</v>
      </c>
      <c r="B47" s="3">
        <v>31</v>
      </c>
      <c r="C47" s="3" t="s">
        <v>29</v>
      </c>
      <c r="D47" s="10">
        <v>12</v>
      </c>
      <c r="E47" s="93"/>
      <c r="F47" s="11">
        <f t="shared" si="18"/>
        <v>1263</v>
      </c>
      <c r="G47" s="10">
        <f>COUNT(N47,O47,P47,Q47,R47,#REF!,T47,V47,X47,AA47,AC47,AE47,AG47)</f>
        <v>8</v>
      </c>
      <c r="H47" s="15">
        <f t="shared" si="19"/>
        <v>157.875</v>
      </c>
      <c r="I47" s="159">
        <f t="shared" si="20"/>
        <v>0</v>
      </c>
      <c r="J47" s="159">
        <f t="shared" si="21"/>
        <v>3</v>
      </c>
      <c r="K47" s="52">
        <f t="shared" si="22"/>
        <v>188</v>
      </c>
      <c r="L47" s="90">
        <f t="shared" si="23"/>
        <v>485</v>
      </c>
      <c r="M47" s="182">
        <v>44</v>
      </c>
      <c r="N47" s="90">
        <v>153</v>
      </c>
      <c r="O47" s="90">
        <v>174</v>
      </c>
      <c r="P47" s="90">
        <v>158</v>
      </c>
      <c r="Q47" s="90">
        <v>171</v>
      </c>
      <c r="R47" s="90">
        <v>188</v>
      </c>
      <c r="S47" s="10">
        <f t="shared" si="24"/>
        <v>1064</v>
      </c>
      <c r="T47" s="89">
        <v>145</v>
      </c>
      <c r="U47" s="89">
        <v>0</v>
      </c>
      <c r="V47" s="89">
        <v>142</v>
      </c>
      <c r="W47" s="89">
        <v>0</v>
      </c>
      <c r="X47" s="89">
        <v>132</v>
      </c>
      <c r="Y47" s="89">
        <v>0</v>
      </c>
      <c r="Z47" s="10">
        <f t="shared" si="25"/>
        <v>1615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431" t="s">
        <v>909</v>
      </c>
      <c r="B48" s="3">
        <v>31</v>
      </c>
      <c r="C48" s="3" t="s">
        <v>29</v>
      </c>
      <c r="D48" s="10">
        <v>13</v>
      </c>
      <c r="E48" s="250"/>
      <c r="F48" s="11">
        <f t="shared" si="18"/>
        <v>881</v>
      </c>
      <c r="G48" s="10">
        <f>COUNT(N48,O48,P48,Q48,R48,#REF!,T48,V48,X48,AA48,AC48,AE48,AG48)</f>
        <v>5</v>
      </c>
      <c r="H48" s="15">
        <f t="shared" si="19"/>
        <v>176.2</v>
      </c>
      <c r="I48" s="270"/>
      <c r="J48" s="270"/>
      <c r="K48" s="52">
        <f t="shared" si="22"/>
        <v>192</v>
      </c>
      <c r="L48" s="90">
        <f t="shared" si="23"/>
        <v>506</v>
      </c>
      <c r="M48" s="182">
        <v>34</v>
      </c>
      <c r="N48" s="90">
        <v>192</v>
      </c>
      <c r="O48" s="90">
        <v>156</v>
      </c>
      <c r="P48" s="90">
        <v>158</v>
      </c>
      <c r="Q48" s="90">
        <v>189</v>
      </c>
      <c r="R48" s="90">
        <v>186</v>
      </c>
      <c r="S48" s="10">
        <f t="shared" si="24"/>
        <v>1051</v>
      </c>
      <c r="T48" s="94"/>
      <c r="U48" s="94"/>
      <c r="V48" s="94"/>
      <c r="W48" s="94"/>
      <c r="X48" s="94"/>
      <c r="Y48" s="94"/>
      <c r="Z48" s="56">
        <f t="shared" si="25"/>
        <v>1153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431" t="s">
        <v>119</v>
      </c>
      <c r="B49" s="3">
        <v>31</v>
      </c>
      <c r="C49" s="3" t="s">
        <v>29</v>
      </c>
      <c r="D49" s="10">
        <v>14</v>
      </c>
      <c r="E49" s="302"/>
      <c r="F49" s="11">
        <f t="shared" si="18"/>
        <v>1030</v>
      </c>
      <c r="G49" s="10">
        <f>COUNT(N49,O49,P49,Q49,R49,#REF!,T49,V49,X49,AA49,AC49,AE49,AG49)</f>
        <v>5</v>
      </c>
      <c r="H49" s="15">
        <f t="shared" si="19"/>
        <v>206</v>
      </c>
      <c r="I49" s="270"/>
      <c r="J49" s="270"/>
      <c r="K49" s="52">
        <f t="shared" si="22"/>
        <v>268</v>
      </c>
      <c r="L49" s="90">
        <f t="shared" si="23"/>
        <v>648</v>
      </c>
      <c r="M49" s="182">
        <v>4</v>
      </c>
      <c r="N49" s="90">
        <v>207</v>
      </c>
      <c r="O49" s="90">
        <v>268</v>
      </c>
      <c r="P49" s="90">
        <v>173</v>
      </c>
      <c r="Q49" s="90">
        <v>201</v>
      </c>
      <c r="R49" s="90">
        <v>181</v>
      </c>
      <c r="S49" s="10">
        <f t="shared" si="24"/>
        <v>1050</v>
      </c>
      <c r="T49" s="94"/>
      <c r="U49" s="94"/>
      <c r="V49" s="94"/>
      <c r="W49" s="94"/>
      <c r="X49" s="94"/>
      <c r="Y49" s="94"/>
      <c r="Z49" s="56">
        <f t="shared" si="25"/>
        <v>1062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431" t="s">
        <v>175</v>
      </c>
      <c r="B50" s="3">
        <v>31</v>
      </c>
      <c r="C50" s="3" t="s">
        <v>29</v>
      </c>
      <c r="D50" s="10">
        <v>15</v>
      </c>
      <c r="E50" s="92"/>
      <c r="F50" s="11">
        <f t="shared" si="18"/>
        <v>944</v>
      </c>
      <c r="G50" s="10">
        <f>COUNT(N50,O50,P50,Q50,R50,#REF!,T50,V50,X50,AA50,AC50,AE50,AG50)</f>
        <v>5</v>
      </c>
      <c r="H50" s="15">
        <f t="shared" si="19"/>
        <v>188.8</v>
      </c>
      <c r="I50" s="270"/>
      <c r="J50" s="270"/>
      <c r="K50" s="52">
        <f t="shared" si="22"/>
        <v>222</v>
      </c>
      <c r="L50" s="90">
        <f t="shared" si="23"/>
        <v>582</v>
      </c>
      <c r="M50" s="182">
        <v>20</v>
      </c>
      <c r="N50" s="90">
        <v>222</v>
      </c>
      <c r="O50" s="90">
        <v>177</v>
      </c>
      <c r="P50" s="90">
        <v>183</v>
      </c>
      <c r="Q50" s="90">
        <v>158</v>
      </c>
      <c r="R50" s="90">
        <v>204</v>
      </c>
      <c r="S50" s="10">
        <f t="shared" si="24"/>
        <v>1044</v>
      </c>
      <c r="T50" s="94"/>
      <c r="U50" s="94"/>
      <c r="V50" s="94"/>
      <c r="W50" s="94"/>
      <c r="X50" s="94"/>
      <c r="Y50" s="94"/>
      <c r="Z50" s="56">
        <f t="shared" si="25"/>
        <v>1104</v>
      </c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431" t="s">
        <v>903</v>
      </c>
      <c r="B51" s="3">
        <v>31</v>
      </c>
      <c r="C51" s="3" t="s">
        <v>29</v>
      </c>
      <c r="D51" s="10">
        <v>16</v>
      </c>
      <c r="E51" s="92"/>
      <c r="F51" s="11">
        <f t="shared" si="18"/>
        <v>853</v>
      </c>
      <c r="G51" s="10">
        <f>COUNT(N51,O51,P51,Q51,R51,#REF!,T51,V51,X51,AA51,AC51,AE51,AG51)</f>
        <v>5</v>
      </c>
      <c r="H51" s="15">
        <f t="shared" si="19"/>
        <v>170.6</v>
      </c>
      <c r="I51" s="270"/>
      <c r="J51" s="270"/>
      <c r="K51" s="52">
        <f t="shared" si="22"/>
        <v>203</v>
      </c>
      <c r="L51" s="90">
        <f t="shared" si="23"/>
        <v>501</v>
      </c>
      <c r="M51" s="182">
        <v>37</v>
      </c>
      <c r="N51" s="90">
        <v>183</v>
      </c>
      <c r="O51" s="90">
        <v>151</v>
      </c>
      <c r="P51" s="90">
        <v>167</v>
      </c>
      <c r="Q51" s="90">
        <v>203</v>
      </c>
      <c r="R51" s="90">
        <v>149</v>
      </c>
      <c r="S51" s="10">
        <f t="shared" si="24"/>
        <v>1038</v>
      </c>
      <c r="T51" s="94"/>
      <c r="U51" s="94"/>
      <c r="V51" s="94"/>
      <c r="W51" s="94"/>
      <c r="X51" s="94"/>
      <c r="Y51" s="94"/>
      <c r="Z51" s="56">
        <f t="shared" si="25"/>
        <v>1149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431" t="s">
        <v>686</v>
      </c>
      <c r="B52" s="3">
        <v>31</v>
      </c>
      <c r="C52" s="3" t="s">
        <v>29</v>
      </c>
      <c r="D52" s="10">
        <v>17</v>
      </c>
      <c r="E52" s="92"/>
      <c r="F52" s="11">
        <f t="shared" ref="F52:F63" si="34">SUM(N52:R52)+T52+V52+X52+AA52+AC52+AE52+AG52</f>
        <v>817</v>
      </c>
      <c r="G52" s="10">
        <f>COUNT(N52,O52,P52,Q52,R52,#REF!,T52,V52,X52,AA52,AC52,AE52,AG52)</f>
        <v>5</v>
      </c>
      <c r="H52" s="15">
        <f t="shared" ref="H52:H63" si="35">F52/G52</f>
        <v>163.4</v>
      </c>
      <c r="I52" s="270"/>
      <c r="J52" s="270"/>
      <c r="K52" s="52">
        <f t="shared" ref="K52:K63" si="36">MAX(N52,O52,P52,Q52,R52,T52,V52,X52,AA52,AC52,AE52,AG52)</f>
        <v>210</v>
      </c>
      <c r="L52" s="90">
        <f t="shared" ref="L52:L63" si="37">MAX((SUM(N52:P52)), (SUM(T52,V52,X52)), (SUM(AA52,AC52,AE52)), (SUM(AE52,AG52,AC52)))</f>
        <v>512</v>
      </c>
      <c r="M52" s="182">
        <v>43</v>
      </c>
      <c r="N52" s="90">
        <v>210</v>
      </c>
      <c r="O52" s="90">
        <v>157</v>
      </c>
      <c r="P52" s="90">
        <v>145</v>
      </c>
      <c r="Q52" s="90">
        <v>130</v>
      </c>
      <c r="R52" s="90">
        <v>175</v>
      </c>
      <c r="S52" s="10">
        <f>SUM(N52:R52)+(M52*5)</f>
        <v>1032</v>
      </c>
      <c r="T52" s="94"/>
      <c r="U52" s="94"/>
      <c r="V52" s="94"/>
      <c r="W52" s="94"/>
      <c r="X52" s="94"/>
      <c r="Y52" s="94"/>
      <c r="Z52" s="56">
        <f t="shared" si="25"/>
        <v>1161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431" t="s">
        <v>155</v>
      </c>
      <c r="B53" s="3">
        <v>31</v>
      </c>
      <c r="C53" s="3" t="s">
        <v>29</v>
      </c>
      <c r="D53" s="10">
        <v>18</v>
      </c>
      <c r="E53" s="92"/>
      <c r="F53" s="11">
        <f t="shared" si="34"/>
        <v>882</v>
      </c>
      <c r="G53" s="10">
        <f>COUNT(N53,O53,P53,Q53,R53,#REF!,T53,V53,X53,AA53,AC53,AE53,AG53)</f>
        <v>5</v>
      </c>
      <c r="H53" s="15">
        <f t="shared" si="35"/>
        <v>176.4</v>
      </c>
      <c r="I53" s="270"/>
      <c r="J53" s="270"/>
      <c r="K53" s="52">
        <f t="shared" si="36"/>
        <v>210</v>
      </c>
      <c r="L53" s="90">
        <f t="shared" si="37"/>
        <v>564</v>
      </c>
      <c r="M53" s="182">
        <v>29</v>
      </c>
      <c r="N53" s="90">
        <v>210</v>
      </c>
      <c r="O53" s="90">
        <v>152</v>
      </c>
      <c r="P53" s="90">
        <v>202</v>
      </c>
      <c r="Q53" s="90">
        <v>168</v>
      </c>
      <c r="R53" s="90">
        <v>150</v>
      </c>
      <c r="S53" s="10">
        <f t="shared" ref="S53:S63" si="38">SUM(N53:R53)+(M53*5)</f>
        <v>1027</v>
      </c>
      <c r="T53" s="94"/>
      <c r="U53" s="94"/>
      <c r="V53" s="94"/>
      <c r="W53" s="94"/>
      <c r="X53" s="94"/>
      <c r="Y53" s="94"/>
      <c r="Z53" s="56">
        <f t="shared" si="25"/>
        <v>1114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431" t="s">
        <v>537</v>
      </c>
      <c r="B54" s="3">
        <v>31</v>
      </c>
      <c r="C54" s="3" t="s">
        <v>29</v>
      </c>
      <c r="D54" s="10">
        <v>19</v>
      </c>
      <c r="E54" s="92"/>
      <c r="F54" s="11">
        <f t="shared" si="34"/>
        <v>853</v>
      </c>
      <c r="G54" s="10">
        <f>COUNT(N54,O54,P54,Q54,R54,#REF!,T54,V54,X54,AA54,AC54,AE54,AG54)</f>
        <v>5</v>
      </c>
      <c r="H54" s="15">
        <f t="shared" si="35"/>
        <v>170.6</v>
      </c>
      <c r="I54" s="270"/>
      <c r="J54" s="270"/>
      <c r="K54" s="52">
        <f t="shared" si="36"/>
        <v>200</v>
      </c>
      <c r="L54" s="90">
        <f t="shared" si="37"/>
        <v>492</v>
      </c>
      <c r="M54" s="182">
        <v>33</v>
      </c>
      <c r="N54" s="90">
        <v>168</v>
      </c>
      <c r="O54" s="90">
        <v>151</v>
      </c>
      <c r="P54" s="90">
        <v>173</v>
      </c>
      <c r="Q54" s="90">
        <v>161</v>
      </c>
      <c r="R54" s="90">
        <v>200</v>
      </c>
      <c r="S54" s="10">
        <f t="shared" si="38"/>
        <v>1018</v>
      </c>
      <c r="T54" s="94"/>
      <c r="U54" s="94"/>
      <c r="V54" s="94"/>
      <c r="W54" s="94"/>
      <c r="X54" s="94"/>
      <c r="Y54" s="94"/>
      <c r="Z54" s="56">
        <f t="shared" si="25"/>
        <v>1117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431" t="s">
        <v>288</v>
      </c>
      <c r="B55" s="3">
        <v>31</v>
      </c>
      <c r="C55" s="3" t="s">
        <v>29</v>
      </c>
      <c r="D55" s="10">
        <v>20</v>
      </c>
      <c r="E55" s="92"/>
      <c r="F55" s="11">
        <f t="shared" si="34"/>
        <v>834</v>
      </c>
      <c r="G55" s="10">
        <f>COUNT(N55,O55,P55,Q55,R55,#REF!,T55,V55,X55,AA55,AC55,AE55,AG55)</f>
        <v>5</v>
      </c>
      <c r="H55" s="15">
        <f t="shared" si="35"/>
        <v>166.8</v>
      </c>
      <c r="I55" s="270"/>
      <c r="J55" s="270"/>
      <c r="K55" s="52">
        <f t="shared" si="36"/>
        <v>191</v>
      </c>
      <c r="L55" s="90">
        <f t="shared" si="37"/>
        <v>536</v>
      </c>
      <c r="M55" s="182">
        <v>34</v>
      </c>
      <c r="N55" s="90">
        <v>182</v>
      </c>
      <c r="O55" s="90">
        <v>191</v>
      </c>
      <c r="P55" s="90">
        <v>163</v>
      </c>
      <c r="Q55" s="90">
        <v>173</v>
      </c>
      <c r="R55" s="90">
        <v>125</v>
      </c>
      <c r="S55" s="10">
        <f t="shared" si="38"/>
        <v>1004</v>
      </c>
      <c r="T55" s="94"/>
      <c r="U55" s="94"/>
      <c r="V55" s="94"/>
      <c r="W55" s="94"/>
      <c r="X55" s="94"/>
      <c r="Y55" s="94"/>
      <c r="Z55" s="56">
        <f t="shared" si="25"/>
        <v>1106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431" t="s">
        <v>616</v>
      </c>
      <c r="B56" s="3">
        <v>31</v>
      </c>
      <c r="C56" s="3" t="s">
        <v>29</v>
      </c>
      <c r="D56" s="10">
        <v>21</v>
      </c>
      <c r="E56" s="92"/>
      <c r="F56" s="11">
        <f t="shared" si="34"/>
        <v>765</v>
      </c>
      <c r="G56" s="10">
        <f>COUNT(N56,O56,P56,Q56,R56,#REF!,T56,V56,X56,AA56,AC56,AE56,AG56)</f>
        <v>5</v>
      </c>
      <c r="H56" s="15">
        <f t="shared" si="35"/>
        <v>153</v>
      </c>
      <c r="I56" s="270"/>
      <c r="J56" s="270"/>
      <c r="K56" s="52">
        <f t="shared" si="36"/>
        <v>188</v>
      </c>
      <c r="L56" s="90">
        <f t="shared" si="37"/>
        <v>461</v>
      </c>
      <c r="M56" s="182">
        <v>47</v>
      </c>
      <c r="N56" s="90">
        <v>137</v>
      </c>
      <c r="O56" s="90">
        <v>188</v>
      </c>
      <c r="P56" s="90">
        <v>136</v>
      </c>
      <c r="Q56" s="90">
        <v>124</v>
      </c>
      <c r="R56" s="90">
        <v>180</v>
      </c>
      <c r="S56" s="10">
        <f t="shared" si="38"/>
        <v>1000</v>
      </c>
      <c r="T56" s="94"/>
      <c r="U56" s="94"/>
      <c r="V56" s="94"/>
      <c r="W56" s="94"/>
      <c r="X56" s="94"/>
      <c r="Y56" s="94"/>
      <c r="Z56" s="56">
        <f t="shared" si="25"/>
        <v>1141</v>
      </c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A57" s="431" t="s">
        <v>102</v>
      </c>
      <c r="B57" s="3">
        <v>31</v>
      </c>
      <c r="C57" s="3" t="s">
        <v>29</v>
      </c>
      <c r="D57" s="10">
        <v>22</v>
      </c>
      <c r="E57" s="92"/>
      <c r="F57" s="11">
        <f t="shared" si="34"/>
        <v>949</v>
      </c>
      <c r="G57" s="10">
        <f>COUNT(N57,O57,P57,Q57,R57,#REF!,T57,V57,X57,AA57,AC57,AE57,AG57)</f>
        <v>5</v>
      </c>
      <c r="H57" s="15">
        <f t="shared" si="35"/>
        <v>189.8</v>
      </c>
      <c r="I57" s="270"/>
      <c r="J57" s="270"/>
      <c r="K57" s="52">
        <f t="shared" si="36"/>
        <v>234</v>
      </c>
      <c r="L57" s="90">
        <f t="shared" si="37"/>
        <v>583</v>
      </c>
      <c r="M57" s="182">
        <v>10</v>
      </c>
      <c r="N57" s="90">
        <v>234</v>
      </c>
      <c r="O57" s="90">
        <v>155</v>
      </c>
      <c r="P57" s="90">
        <v>194</v>
      </c>
      <c r="Q57" s="90">
        <v>174</v>
      </c>
      <c r="R57" s="90">
        <v>192</v>
      </c>
      <c r="S57" s="10">
        <f t="shared" si="38"/>
        <v>999</v>
      </c>
      <c r="T57" s="94"/>
      <c r="U57" s="94"/>
      <c r="V57" s="94"/>
      <c r="W57" s="94"/>
      <c r="X57" s="94"/>
      <c r="Y57" s="94"/>
      <c r="Z57" s="56">
        <f t="shared" si="25"/>
        <v>1029</v>
      </c>
      <c r="AA57" s="92"/>
      <c r="AB57" s="92"/>
      <c r="AC57" s="92"/>
      <c r="AD57" s="92"/>
      <c r="AE57" s="92"/>
      <c r="AF57" s="92"/>
      <c r="AG57" s="92"/>
      <c r="AH57" s="92"/>
    </row>
    <row r="58" spans="1:34" x14ac:dyDescent="0.3">
      <c r="A58" s="431" t="s">
        <v>689</v>
      </c>
      <c r="B58" s="3">
        <v>31</v>
      </c>
      <c r="C58" s="3" t="s">
        <v>29</v>
      </c>
      <c r="D58" s="10">
        <v>23</v>
      </c>
      <c r="E58" s="92"/>
      <c r="F58" s="11">
        <f t="shared" si="34"/>
        <v>947</v>
      </c>
      <c r="G58" s="10">
        <f>COUNT(N58,O58,P58,Q58,R58,#REF!,T58,V58,X58,AA58,AC58,AE58,AG58)</f>
        <v>5</v>
      </c>
      <c r="H58" s="15">
        <f t="shared" si="35"/>
        <v>189.4</v>
      </c>
      <c r="I58" s="270"/>
      <c r="J58" s="270"/>
      <c r="K58" s="52">
        <f t="shared" si="36"/>
        <v>213</v>
      </c>
      <c r="L58" s="90">
        <f t="shared" si="37"/>
        <v>578</v>
      </c>
      <c r="M58" s="182">
        <v>7</v>
      </c>
      <c r="N58" s="90">
        <v>186</v>
      </c>
      <c r="O58" s="90">
        <v>213</v>
      </c>
      <c r="P58" s="90">
        <v>179</v>
      </c>
      <c r="Q58" s="90">
        <v>183</v>
      </c>
      <c r="R58" s="90">
        <v>186</v>
      </c>
      <c r="S58" s="10">
        <f t="shared" si="38"/>
        <v>982</v>
      </c>
      <c r="T58" s="94"/>
      <c r="U58" s="94"/>
      <c r="V58" s="94"/>
      <c r="W58" s="94"/>
      <c r="X58" s="94"/>
      <c r="Y58" s="94"/>
      <c r="Z58" s="56">
        <f t="shared" si="25"/>
        <v>1003</v>
      </c>
      <c r="AA58" s="92"/>
      <c r="AB58" s="92"/>
      <c r="AC58" s="92"/>
      <c r="AD58" s="92"/>
      <c r="AE58" s="92"/>
      <c r="AF58" s="92"/>
      <c r="AG58" s="92"/>
      <c r="AH58" s="92"/>
    </row>
    <row r="59" spans="1:34" x14ac:dyDescent="0.3">
      <c r="A59" s="431" t="s">
        <v>456</v>
      </c>
      <c r="B59" s="3">
        <v>31</v>
      </c>
      <c r="C59" s="3" t="s">
        <v>29</v>
      </c>
      <c r="D59" s="10">
        <v>24</v>
      </c>
      <c r="E59" s="92"/>
      <c r="F59" s="11">
        <f t="shared" si="34"/>
        <v>944</v>
      </c>
      <c r="G59" s="10">
        <f>COUNT(N59,O59,P59,Q59,R59,#REF!,T59,V59,X59,AA59,AC59,AE59,AG59)</f>
        <v>5</v>
      </c>
      <c r="H59" s="15">
        <f t="shared" si="35"/>
        <v>188.8</v>
      </c>
      <c r="I59" s="270"/>
      <c r="J59" s="270"/>
      <c r="K59" s="52">
        <f t="shared" si="36"/>
        <v>216</v>
      </c>
      <c r="L59" s="90">
        <f t="shared" si="37"/>
        <v>580</v>
      </c>
      <c r="M59" s="182">
        <v>3</v>
      </c>
      <c r="N59" s="90">
        <v>180</v>
      </c>
      <c r="O59" s="90">
        <v>216</v>
      </c>
      <c r="P59" s="90">
        <v>184</v>
      </c>
      <c r="Q59" s="90">
        <v>164</v>
      </c>
      <c r="R59" s="90">
        <v>200</v>
      </c>
      <c r="S59" s="10">
        <f t="shared" si="38"/>
        <v>959</v>
      </c>
      <c r="T59" s="94"/>
      <c r="U59" s="94"/>
      <c r="V59" s="94"/>
      <c r="W59" s="94"/>
      <c r="X59" s="94"/>
      <c r="Y59" s="94"/>
      <c r="Z59" s="56">
        <f t="shared" si="25"/>
        <v>968</v>
      </c>
      <c r="AA59" s="92"/>
      <c r="AB59" s="92"/>
      <c r="AC59" s="92"/>
      <c r="AD59" s="92"/>
      <c r="AE59" s="92"/>
      <c r="AF59" s="92"/>
      <c r="AG59" s="92"/>
      <c r="AH59" s="92"/>
    </row>
    <row r="60" spans="1:34" x14ac:dyDescent="0.3">
      <c r="A60" s="431" t="s">
        <v>117</v>
      </c>
      <c r="B60" s="3">
        <v>31</v>
      </c>
      <c r="C60" s="3" t="s">
        <v>29</v>
      </c>
      <c r="D60" s="10">
        <v>25</v>
      </c>
      <c r="E60" s="92"/>
      <c r="F60" s="11">
        <f t="shared" si="34"/>
        <v>437</v>
      </c>
      <c r="G60" s="10">
        <f>COUNT(N60,O60,P60,Q60,R60,#REF!,T60,V60,X60,AA60,AC60,AE60,AG60)</f>
        <v>5</v>
      </c>
      <c r="H60" s="15">
        <f t="shared" si="35"/>
        <v>87.4</v>
      </c>
      <c r="I60" s="270"/>
      <c r="J60" s="270"/>
      <c r="K60" s="52">
        <f t="shared" si="36"/>
        <v>107</v>
      </c>
      <c r="L60" s="90">
        <f t="shared" si="37"/>
        <v>282</v>
      </c>
      <c r="M60" s="182">
        <v>102</v>
      </c>
      <c r="N60" s="90">
        <v>72</v>
      </c>
      <c r="O60" s="90">
        <v>107</v>
      </c>
      <c r="P60" s="90">
        <v>103</v>
      </c>
      <c r="Q60" s="90">
        <v>68</v>
      </c>
      <c r="R60" s="90">
        <v>87</v>
      </c>
      <c r="S60" s="10">
        <f t="shared" si="38"/>
        <v>947</v>
      </c>
      <c r="T60" s="94"/>
      <c r="U60" s="94"/>
      <c r="V60" s="94"/>
      <c r="W60" s="94"/>
      <c r="X60" s="94"/>
      <c r="Y60" s="94"/>
      <c r="Z60" s="56">
        <f t="shared" si="25"/>
        <v>1253</v>
      </c>
      <c r="AA60" s="92"/>
      <c r="AB60" s="92"/>
      <c r="AC60" s="92"/>
      <c r="AD60" s="92"/>
      <c r="AE60" s="92"/>
      <c r="AF60" s="92"/>
      <c r="AG60" s="92"/>
      <c r="AH60" s="92"/>
    </row>
    <row r="61" spans="1:34" x14ac:dyDescent="0.3">
      <c r="A61" s="431" t="s">
        <v>156</v>
      </c>
      <c r="B61" s="3">
        <v>31</v>
      </c>
      <c r="C61" s="3" t="s">
        <v>29</v>
      </c>
      <c r="D61" s="10">
        <v>26</v>
      </c>
      <c r="E61" s="92"/>
      <c r="F61" s="11">
        <f t="shared" si="34"/>
        <v>923</v>
      </c>
      <c r="G61" s="10">
        <f>COUNT(N61,O61,P61,Q61,R61,#REF!,T61,V61,X61,AA61,AC61,AE61,AG61)</f>
        <v>5</v>
      </c>
      <c r="H61" s="15">
        <f t="shared" si="35"/>
        <v>184.6</v>
      </c>
      <c r="I61" s="270"/>
      <c r="J61" s="270"/>
      <c r="K61" s="52">
        <f t="shared" si="36"/>
        <v>227</v>
      </c>
      <c r="L61" s="90">
        <f t="shared" si="37"/>
        <v>537</v>
      </c>
      <c r="M61" s="182">
        <v>1</v>
      </c>
      <c r="N61" s="90">
        <v>227</v>
      </c>
      <c r="O61" s="90">
        <v>129</v>
      </c>
      <c r="P61" s="90">
        <v>181</v>
      </c>
      <c r="Q61" s="90">
        <v>226</v>
      </c>
      <c r="R61" s="90">
        <v>160</v>
      </c>
      <c r="S61" s="10">
        <f t="shared" si="38"/>
        <v>928</v>
      </c>
      <c r="T61" s="94"/>
      <c r="U61" s="94"/>
      <c r="V61" s="94"/>
      <c r="W61" s="94"/>
      <c r="X61" s="94"/>
      <c r="Y61" s="94"/>
      <c r="Z61" s="56">
        <f t="shared" si="25"/>
        <v>931</v>
      </c>
      <c r="AA61" s="92"/>
      <c r="AB61" s="92"/>
      <c r="AC61" s="92"/>
      <c r="AD61" s="92"/>
      <c r="AE61" s="92"/>
      <c r="AF61" s="92"/>
      <c r="AG61" s="92"/>
      <c r="AH61" s="92"/>
    </row>
    <row r="62" spans="1:34" x14ac:dyDescent="0.3">
      <c r="A62" s="431" t="s">
        <v>564</v>
      </c>
      <c r="B62" s="3">
        <v>31</v>
      </c>
      <c r="C62" s="3" t="s">
        <v>29</v>
      </c>
      <c r="D62" s="10">
        <v>27</v>
      </c>
      <c r="E62" s="92"/>
      <c r="F62" s="11">
        <f t="shared" si="34"/>
        <v>809</v>
      </c>
      <c r="G62" s="10">
        <f>COUNT(N62,O62,P62,Q62,R62,#REF!,T62,V62,X62,AA62,AC62,AE62,AG62)</f>
        <v>5</v>
      </c>
      <c r="H62" s="15">
        <f t="shared" si="35"/>
        <v>161.80000000000001</v>
      </c>
      <c r="I62" s="270"/>
      <c r="J62" s="270"/>
      <c r="K62" s="52">
        <f t="shared" si="36"/>
        <v>208</v>
      </c>
      <c r="L62" s="90">
        <f t="shared" si="37"/>
        <v>432</v>
      </c>
      <c r="M62" s="182">
        <v>2</v>
      </c>
      <c r="N62" s="90">
        <v>177</v>
      </c>
      <c r="O62" s="90">
        <v>144</v>
      </c>
      <c r="P62" s="90">
        <v>111</v>
      </c>
      <c r="Q62" s="90">
        <v>208</v>
      </c>
      <c r="R62" s="90">
        <v>169</v>
      </c>
      <c r="S62" s="10">
        <f t="shared" si="38"/>
        <v>819</v>
      </c>
      <c r="T62" s="94"/>
      <c r="U62" s="94"/>
      <c r="V62" s="94"/>
      <c r="W62" s="94"/>
      <c r="X62" s="94"/>
      <c r="Y62" s="94"/>
      <c r="Z62" s="56">
        <f t="shared" si="25"/>
        <v>825</v>
      </c>
      <c r="AA62" s="92"/>
      <c r="AB62" s="92"/>
      <c r="AC62" s="92"/>
      <c r="AD62" s="92"/>
      <c r="AE62" s="92"/>
      <c r="AF62" s="92"/>
      <c r="AG62" s="92"/>
      <c r="AH62" s="92"/>
    </row>
    <row r="63" spans="1:34" x14ac:dyDescent="0.3">
      <c r="A63" s="431" t="s">
        <v>553</v>
      </c>
      <c r="B63" s="3">
        <v>31</v>
      </c>
      <c r="C63" s="3" t="s">
        <v>29</v>
      </c>
      <c r="D63" s="10">
        <v>28</v>
      </c>
      <c r="E63" s="92"/>
      <c r="F63" s="11">
        <f t="shared" si="34"/>
        <v>688</v>
      </c>
      <c r="G63" s="10">
        <f>COUNT(N63,O63,P63,Q63,R63,#REF!,T63,V63,X63,AA63,AC63,AE63,AG63)</f>
        <v>5</v>
      </c>
      <c r="H63" s="15">
        <f t="shared" si="35"/>
        <v>137.6</v>
      </c>
      <c r="I63" s="270"/>
      <c r="J63" s="270"/>
      <c r="K63" s="52">
        <f t="shared" si="36"/>
        <v>190</v>
      </c>
      <c r="L63" s="90">
        <f t="shared" si="37"/>
        <v>394</v>
      </c>
      <c r="M63" s="182">
        <v>18</v>
      </c>
      <c r="N63" s="90">
        <v>141</v>
      </c>
      <c r="O63" s="90">
        <v>113</v>
      </c>
      <c r="P63" s="90">
        <v>140</v>
      </c>
      <c r="Q63" s="90">
        <v>104</v>
      </c>
      <c r="R63" s="90">
        <v>190</v>
      </c>
      <c r="S63" s="10">
        <f t="shared" si="38"/>
        <v>778</v>
      </c>
      <c r="T63" s="94"/>
      <c r="U63" s="94"/>
      <c r="V63" s="94"/>
      <c r="W63" s="94"/>
      <c r="X63" s="94"/>
      <c r="Y63" s="94"/>
      <c r="Z63" s="56">
        <f t="shared" si="25"/>
        <v>832</v>
      </c>
      <c r="AA63" s="92"/>
      <c r="AB63" s="92"/>
      <c r="AC63" s="92"/>
      <c r="AD63" s="92"/>
      <c r="AE63" s="92"/>
      <c r="AF63" s="92"/>
      <c r="AG63" s="92"/>
      <c r="AH63" s="92"/>
    </row>
    <row r="64" spans="1:34" x14ac:dyDescent="0.3">
      <c r="F64" s="11">
        <f>SUM(F36:F63)</f>
        <v>32134</v>
      </c>
      <c r="G64" s="503">
        <f>SUM(G36:G63)</f>
        <v>184</v>
      </c>
      <c r="H64" s="15">
        <f t="shared" si="19"/>
        <v>174.64130434782609</v>
      </c>
      <c r="M64" s="92"/>
      <c r="N64" s="88">
        <f>AVERAGE(N36:N63)</f>
        <v>178.85714285714286</v>
      </c>
      <c r="O64" s="443">
        <f t="shared" ref="O64:X64" si="39">AVERAGE(O36:O63)</f>
        <v>178.35714285714286</v>
      </c>
      <c r="P64" s="443">
        <f t="shared" si="39"/>
        <v>166.42857142857142</v>
      </c>
      <c r="Q64" s="443">
        <f t="shared" si="39"/>
        <v>171.10714285714286</v>
      </c>
      <c r="R64" s="443">
        <f t="shared" si="39"/>
        <v>176.75</v>
      </c>
      <c r="T64" s="443">
        <f t="shared" si="39"/>
        <v>177.25</v>
      </c>
      <c r="V64" s="443">
        <f t="shared" si="39"/>
        <v>183.91666666666666</v>
      </c>
      <c r="X64" s="443">
        <f t="shared" si="39"/>
        <v>175.5</v>
      </c>
      <c r="AA64" s="443">
        <f t="shared" ref="AA64" si="40">AVERAGE(AA36:AA63)</f>
        <v>139.5</v>
      </c>
      <c r="AC64" s="443">
        <f t="shared" ref="AC64" si="41">AVERAGE(AC36:AC63)</f>
        <v>176.5</v>
      </c>
      <c r="AE64" s="443">
        <f t="shared" ref="AE64" si="42">AVERAGE(AE36:AE63)</f>
        <v>157.5</v>
      </c>
      <c r="AG64" s="443">
        <f t="shared" ref="AG64" si="43">AVERAGE(AG36:AG63)</f>
        <v>172.5</v>
      </c>
    </row>
  </sheetData>
  <sortState ref="A4:T7">
    <sortCondition ref="S7"/>
  </sortState>
  <mergeCells count="2">
    <mergeCell ref="A1:AH2"/>
    <mergeCell ref="A33:AH34"/>
  </mergeCells>
  <pageMargins left="0.7" right="0.7" top="0.75" bottom="0.75" header="0.3" footer="0.3"/>
  <pageSetup scale="43" orientation="portrait" r:id="rId1"/>
  <rowBreaks count="2" manualBreakCount="2">
    <brk id="32" max="16383" man="1"/>
    <brk id="7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1:AG101"/>
  <sheetViews>
    <sheetView view="pageBreakPreview" topLeftCell="A93" zoomScaleNormal="100" zoomScaleSheetLayoutView="100" workbookViewId="0">
      <selection activeCell="M113" sqref="M113"/>
    </sheetView>
  </sheetViews>
  <sheetFormatPr defaultRowHeight="14.4" x14ac:dyDescent="0.3"/>
  <cols>
    <col min="1" max="1" width="19.88671875" bestFit="1" customWidth="1"/>
    <col min="2" max="2" width="3" hidden="1" customWidth="1"/>
    <col min="3" max="3" width="3.109375" hidden="1" customWidth="1"/>
    <col min="4" max="5" width="5.6640625" bestFit="1" customWidth="1"/>
    <col min="6" max="6" width="6" bestFit="1" customWidth="1"/>
    <col min="7" max="7" width="4" bestFit="1" customWidth="1"/>
    <col min="8" max="8" width="6.5546875" bestFit="1" customWidth="1"/>
    <col min="9" max="13" width="4" bestFit="1" customWidth="1"/>
    <col min="14" max="14" width="4.109375" customWidth="1"/>
    <col min="15" max="19" width="4" bestFit="1" customWidth="1"/>
    <col min="20" max="20" width="6.5546875" bestFit="1" customWidth="1"/>
    <col min="21" max="21" width="4" bestFit="1" customWidth="1"/>
    <col min="22" max="22" width="3" bestFit="1" customWidth="1"/>
    <col min="23" max="23" width="4" bestFit="1" customWidth="1"/>
    <col min="24" max="24" width="3" bestFit="1" customWidth="1"/>
    <col min="25" max="25" width="4" bestFit="1" customWidth="1"/>
    <col min="26" max="26" width="3" bestFit="1" customWidth="1"/>
    <col min="27" max="27" width="6.5546875" bestFit="1" customWidth="1"/>
    <col min="28" max="28" width="4" bestFit="1" customWidth="1"/>
    <col min="29" max="29" width="2.88671875" hidden="1" customWidth="1"/>
    <col min="30" max="30" width="4" bestFit="1" customWidth="1"/>
    <col min="31" max="31" width="2.88671875" hidden="1" customWidth="1"/>
    <col min="32" max="32" width="4" bestFit="1" customWidth="1"/>
    <col min="33" max="33" width="2.88671875" bestFit="1" customWidth="1"/>
  </cols>
  <sheetData>
    <row r="1" spans="1:33" x14ac:dyDescent="0.3">
      <c r="A1" s="587" t="s">
        <v>79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</row>
    <row r="2" spans="1:33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</row>
    <row r="3" spans="1:33" x14ac:dyDescent="0.3">
      <c r="A3" s="10" t="s">
        <v>0</v>
      </c>
      <c r="B3" s="10"/>
      <c r="C3" s="10"/>
      <c r="D3" s="11" t="s">
        <v>2</v>
      </c>
      <c r="E3" s="77">
        <f>SUM(E4:E13)</f>
        <v>730</v>
      </c>
      <c r="F3" s="10" t="s">
        <v>4</v>
      </c>
      <c r="G3" s="10" t="s">
        <v>5</v>
      </c>
      <c r="H3" s="10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0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 t="s">
        <v>8</v>
      </c>
      <c r="U3" s="10">
        <v>7</v>
      </c>
      <c r="V3" s="10" t="s">
        <v>1</v>
      </c>
      <c r="W3" s="10">
        <v>8</v>
      </c>
      <c r="X3" s="10" t="s">
        <v>1</v>
      </c>
      <c r="Y3" s="10">
        <v>9</v>
      </c>
      <c r="Z3" s="10" t="s">
        <v>1</v>
      </c>
      <c r="AA3" s="10" t="s">
        <v>8</v>
      </c>
      <c r="AB3" s="1">
        <v>10</v>
      </c>
      <c r="AC3" s="1"/>
      <c r="AD3" s="1">
        <v>11</v>
      </c>
      <c r="AE3" s="1"/>
      <c r="AF3" s="1">
        <v>12</v>
      </c>
      <c r="AG3" s="1"/>
    </row>
    <row r="4" spans="1:33" x14ac:dyDescent="0.3">
      <c r="A4" s="9" t="s">
        <v>128</v>
      </c>
      <c r="B4" s="3">
        <v>32</v>
      </c>
      <c r="C4" s="3" t="s">
        <v>28</v>
      </c>
      <c r="D4" s="11">
        <v>1</v>
      </c>
      <c r="E4" s="239">
        <v>300</v>
      </c>
      <c r="F4" s="6">
        <f t="shared" ref="F4:F23" si="0">SUM(N4:S4)+U4+W4+Y4+AB4+AD4+AF4</f>
        <v>2569</v>
      </c>
      <c r="G4" s="6">
        <f xml:space="preserve"> COUNT(N4,O4,P4,Q4,R4,S4,U4,W4,Y4,AB4,AC4,#REF!,AD4)</f>
        <v>11</v>
      </c>
      <c r="H4" s="7">
        <f t="shared" ref="H4:H23" si="1">F4/G4</f>
        <v>233.54545454545453</v>
      </c>
      <c r="I4" s="159">
        <f>(SUM(V4+X4+Z4)/30)+(COUNTIFS(AC4,"W"))+(COUNTIFS(AE4,"W"))+(COUNTIFS(AG4,"W"))+(COUNTIFS(AI4,"W"))</f>
        <v>4</v>
      </c>
      <c r="J4" s="159">
        <f>(3-(SUM(V4+X4+Z4)/30))+(COUNTIFS(AC4,"L")+(COUNTIFS(AE4,"L"))+(COUNTIFS(AG4,"L"))+(COUNTIFS(AI4,"L")))</f>
        <v>0</v>
      </c>
      <c r="K4" s="52">
        <f t="shared" ref="K4:K23" si="2">MAX(N4:S4,U4:Z4,AB4:AH4)</f>
        <v>278</v>
      </c>
      <c r="L4" s="90">
        <f t="shared" ref="L4:L23" si="3">MAX((SUM(N4:P4)), (SUM(Q4:S4)), (SUM(U4,W4,Y4)))</f>
        <v>624</v>
      </c>
      <c r="M4" s="3"/>
      <c r="N4" s="122">
        <v>201</v>
      </c>
      <c r="O4" s="122">
        <v>190</v>
      </c>
      <c r="P4" s="122">
        <v>203</v>
      </c>
      <c r="Q4" s="122">
        <v>171</v>
      </c>
      <c r="R4" s="122">
        <v>221</v>
      </c>
      <c r="S4" s="122">
        <v>220</v>
      </c>
      <c r="T4" s="10">
        <f t="shared" ref="T4:T23" si="4">SUM(N4:S4)</f>
        <v>1206</v>
      </c>
      <c r="U4" s="452">
        <v>195</v>
      </c>
      <c r="V4" s="453">
        <v>30</v>
      </c>
      <c r="W4" s="453">
        <v>193</v>
      </c>
      <c r="X4" s="453">
        <v>30</v>
      </c>
      <c r="Y4" s="453">
        <v>236</v>
      </c>
      <c r="Z4" s="453">
        <v>30</v>
      </c>
      <c r="AA4" s="10">
        <f t="shared" ref="AA4:AA23" si="5">SUM(T4:Z4)</f>
        <v>1920</v>
      </c>
      <c r="AB4" s="452">
        <v>207</v>
      </c>
      <c r="AC4" s="269"/>
      <c r="AD4" s="536">
        <v>254</v>
      </c>
      <c r="AE4" s="76"/>
      <c r="AF4" s="474">
        <v>278</v>
      </c>
      <c r="AG4" s="445" t="s">
        <v>23</v>
      </c>
    </row>
    <row r="5" spans="1:33" x14ac:dyDescent="0.3">
      <c r="A5" s="9" t="s">
        <v>195</v>
      </c>
      <c r="B5" s="3">
        <v>32</v>
      </c>
      <c r="C5" s="3" t="s">
        <v>28</v>
      </c>
      <c r="D5" s="11">
        <v>2</v>
      </c>
      <c r="E5" s="239">
        <v>150</v>
      </c>
      <c r="F5" s="6">
        <f t="shared" si="0"/>
        <v>2516</v>
      </c>
      <c r="G5" s="6">
        <f xml:space="preserve"> COUNT(N5,O5,P5,Q5,R5,S5,U5,W5,Y5,AB5,AC5,#REF!,AD5)</f>
        <v>11</v>
      </c>
      <c r="H5" s="7">
        <f t="shared" si="1"/>
        <v>228.72727272727272</v>
      </c>
      <c r="I5" s="159">
        <f>(SUM(V5+X5+Z5)/30)+(COUNTIFS(AC5,"W"))+(COUNTIFS(AE5,"W"))+(COUNTIFS(AG5,"W"))+(COUNTIFS(AI5,"W"))</f>
        <v>1</v>
      </c>
      <c r="J5" s="159">
        <f>(3-(SUM(V5+X5+Z5)/30))+(COUNTIFS(AC5,"L")+(COUNTIFS(AE5,"L"))+(COUNTIFS(AG5,"L"))+(COUNTIFS(AI5,"L")))</f>
        <v>3</v>
      </c>
      <c r="K5" s="52">
        <f t="shared" si="2"/>
        <v>235</v>
      </c>
      <c r="L5" s="90">
        <f t="shared" si="3"/>
        <v>678</v>
      </c>
      <c r="M5" s="3"/>
      <c r="N5" s="122">
        <v>173</v>
      </c>
      <c r="O5" s="122">
        <v>207</v>
      </c>
      <c r="P5" s="122">
        <v>187</v>
      </c>
      <c r="Q5" s="122">
        <v>194</v>
      </c>
      <c r="R5" s="122">
        <v>208</v>
      </c>
      <c r="S5" s="122">
        <v>232</v>
      </c>
      <c r="T5" s="10">
        <f t="shared" si="4"/>
        <v>1201</v>
      </c>
      <c r="U5" s="452">
        <v>235</v>
      </c>
      <c r="V5" s="453">
        <v>30</v>
      </c>
      <c r="W5" s="453">
        <v>218</v>
      </c>
      <c r="X5" s="453">
        <v>0</v>
      </c>
      <c r="Y5" s="453">
        <v>225</v>
      </c>
      <c r="Z5" s="453">
        <v>0</v>
      </c>
      <c r="AA5" s="10">
        <f t="shared" si="5"/>
        <v>1909</v>
      </c>
      <c r="AB5" s="452">
        <v>235</v>
      </c>
      <c r="AC5" s="265"/>
      <c r="AD5" s="454">
        <v>207</v>
      </c>
      <c r="AE5" s="445"/>
      <c r="AF5" s="453">
        <v>195</v>
      </c>
      <c r="AG5" s="445" t="s">
        <v>24</v>
      </c>
    </row>
    <row r="6" spans="1:33" x14ac:dyDescent="0.3">
      <c r="A6" s="9" t="s">
        <v>109</v>
      </c>
      <c r="B6" s="3">
        <v>32</v>
      </c>
      <c r="C6" s="3" t="s">
        <v>28</v>
      </c>
      <c r="D6" s="503">
        <v>3</v>
      </c>
      <c r="E6" s="239">
        <v>100</v>
      </c>
      <c r="F6" s="6">
        <f t="shared" si="0"/>
        <v>2395</v>
      </c>
      <c r="G6" s="6">
        <f xml:space="preserve"> COUNT(N6,O6,P6,Q6,R6,S6,U6,W6,Y6,AB6,AF6,#REF!,AD6)</f>
        <v>11</v>
      </c>
      <c r="H6" s="7">
        <f t="shared" si="1"/>
        <v>217.72727272727272</v>
      </c>
      <c r="I6" s="159">
        <f>(SUM(V6+X6+Z6)/30)+(COUNTIFS(AC6,"W"))+(COUNTIFS(AE6,"W"))+(COUNTIFS(AG6,"W"))+(COUNTIFS(AI6,"W"))</f>
        <v>2</v>
      </c>
      <c r="J6" s="159">
        <f>(3-(SUM(V6+X6+Z6)/30))+(COUNTIFS(AC6,"L")+(COUNTIFS(AE6,"L"))+(COUNTIFS(AG6,"L"))+(COUNTIFS(AI6,"L")))</f>
        <v>1</v>
      </c>
      <c r="K6" s="52">
        <f t="shared" si="2"/>
        <v>257</v>
      </c>
      <c r="L6" s="90">
        <f t="shared" si="3"/>
        <v>678</v>
      </c>
      <c r="M6" s="3"/>
      <c r="N6" s="122">
        <v>204</v>
      </c>
      <c r="O6" s="122">
        <v>162</v>
      </c>
      <c r="P6" s="122">
        <v>234</v>
      </c>
      <c r="Q6" s="122">
        <v>229</v>
      </c>
      <c r="R6" s="122">
        <v>217</v>
      </c>
      <c r="S6" s="122">
        <v>212</v>
      </c>
      <c r="T6" s="10">
        <f t="shared" si="4"/>
        <v>1258</v>
      </c>
      <c r="U6" s="105">
        <v>237</v>
      </c>
      <c r="V6" s="122">
        <v>30</v>
      </c>
      <c r="W6" s="122">
        <v>228</v>
      </c>
      <c r="X6" s="122">
        <v>30</v>
      </c>
      <c r="Y6" s="122">
        <v>213</v>
      </c>
      <c r="Z6" s="122">
        <v>0</v>
      </c>
      <c r="AA6" s="10">
        <f t="shared" si="5"/>
        <v>1996</v>
      </c>
      <c r="AB6" s="523">
        <v>257</v>
      </c>
      <c r="AC6" s="535"/>
      <c r="AD6" s="523">
        <v>202</v>
      </c>
      <c r="AE6" s="535"/>
      <c r="AF6" s="537"/>
      <c r="AG6" s="295"/>
    </row>
    <row r="7" spans="1:33" x14ac:dyDescent="0.3">
      <c r="A7" s="9" t="s">
        <v>146</v>
      </c>
      <c r="B7" s="3">
        <v>32</v>
      </c>
      <c r="C7" s="3" t="s">
        <v>28</v>
      </c>
      <c r="D7" s="503">
        <v>4</v>
      </c>
      <c r="E7" s="239">
        <v>75</v>
      </c>
      <c r="F7" s="6">
        <f t="shared" si="0"/>
        <v>2109</v>
      </c>
      <c r="G7" s="6">
        <f xml:space="preserve"> COUNT(N7,O7,P7,Q7,R7,S7,U7,W7,Y7,AB7,AF7,#REF!,AD7)</f>
        <v>10</v>
      </c>
      <c r="H7" s="7">
        <f t="shared" si="1"/>
        <v>210.9</v>
      </c>
      <c r="I7" s="159">
        <f>(SUM(V7+X7+Z7)/30)+(COUNTIFS(AC7,"W"))+(COUNTIFS(AE7,"W"))+(COUNTIFS(AG7,"W"))+(COUNTIFS(AI7,"W"))</f>
        <v>2</v>
      </c>
      <c r="J7" s="159">
        <f>(3-(SUM(V7+X7+Z7)/30))+(COUNTIFS(AC7,"L")+(COUNTIFS(AE7,"L"))+(COUNTIFS(AG7,"L"))+(COUNTIFS(AI7,"L")))</f>
        <v>1</v>
      </c>
      <c r="K7" s="52">
        <f t="shared" si="2"/>
        <v>277</v>
      </c>
      <c r="L7" s="90">
        <f t="shared" si="3"/>
        <v>657</v>
      </c>
      <c r="M7" s="3"/>
      <c r="N7" s="122">
        <v>207</v>
      </c>
      <c r="O7" s="122">
        <v>226</v>
      </c>
      <c r="P7" s="122">
        <v>182</v>
      </c>
      <c r="Q7" s="122">
        <v>177</v>
      </c>
      <c r="R7" s="122">
        <v>222</v>
      </c>
      <c r="S7" s="122">
        <v>258</v>
      </c>
      <c r="T7" s="10">
        <f t="shared" si="4"/>
        <v>1272</v>
      </c>
      <c r="U7" s="465">
        <v>206</v>
      </c>
      <c r="V7" s="454">
        <v>30</v>
      </c>
      <c r="W7" s="454">
        <v>158</v>
      </c>
      <c r="X7" s="454">
        <v>0</v>
      </c>
      <c r="Y7" s="454">
        <v>277</v>
      </c>
      <c r="Z7" s="454">
        <v>30</v>
      </c>
      <c r="AA7" s="10">
        <f t="shared" si="5"/>
        <v>1973</v>
      </c>
      <c r="AB7" s="453">
        <v>196</v>
      </c>
      <c r="AC7" s="265"/>
      <c r="AD7" s="424"/>
      <c r="AE7" s="295"/>
      <c r="AF7" s="464"/>
      <c r="AG7" s="295"/>
    </row>
    <row r="8" spans="1:33" x14ac:dyDescent="0.3">
      <c r="A8" s="9" t="s">
        <v>529</v>
      </c>
      <c r="B8" s="3">
        <v>32</v>
      </c>
      <c r="C8" s="3" t="s">
        <v>28</v>
      </c>
      <c r="D8" s="503">
        <v>5</v>
      </c>
      <c r="E8" s="463">
        <v>40</v>
      </c>
      <c r="F8" s="6">
        <f t="shared" si="0"/>
        <v>1766</v>
      </c>
      <c r="G8" s="6">
        <f xml:space="preserve"> COUNT(N8,O8,P8,Q8,R8,S8,U8,W8,Y8,AB8,AC8,#REF!,AD8)</f>
        <v>9</v>
      </c>
      <c r="H8" s="7">
        <f t="shared" si="1"/>
        <v>196.22222222222223</v>
      </c>
      <c r="I8" s="457">
        <f t="shared" ref="I8:I16" si="6">(SUM(V8+X8+Z8)/30)+(COUNTIFS(AC8,"W"))+(COUNTIFS(AE8,"W"))+(COUNTIFS(AG8,"W"))+(COUNTIFS(AI8,"W"))</f>
        <v>3</v>
      </c>
      <c r="J8" s="457">
        <f t="shared" ref="J8:J16" si="7">(3-(SUM(V8+X8+Z8)/30))+(COUNTIFS(AC8,"L")+(COUNTIFS(AE8,"L"))+(COUNTIFS(AG8,"L"))+(COUNTIFS(AI8,"L")))</f>
        <v>0</v>
      </c>
      <c r="K8" s="52">
        <f t="shared" si="2"/>
        <v>267</v>
      </c>
      <c r="L8" s="90">
        <f t="shared" si="3"/>
        <v>643</v>
      </c>
      <c r="M8" s="3"/>
      <c r="N8" s="122">
        <v>161</v>
      </c>
      <c r="O8" s="122">
        <v>198</v>
      </c>
      <c r="P8" s="122">
        <v>163</v>
      </c>
      <c r="Q8" s="122">
        <v>191</v>
      </c>
      <c r="R8" s="122">
        <v>205</v>
      </c>
      <c r="S8" s="122">
        <v>205</v>
      </c>
      <c r="T8" s="10">
        <f t="shared" si="4"/>
        <v>1123</v>
      </c>
      <c r="U8" s="105">
        <v>178</v>
      </c>
      <c r="V8" s="122">
        <v>30</v>
      </c>
      <c r="W8" s="122">
        <v>198</v>
      </c>
      <c r="X8" s="122">
        <v>30</v>
      </c>
      <c r="Y8" s="122">
        <v>267</v>
      </c>
      <c r="Z8" s="122">
        <v>30</v>
      </c>
      <c r="AA8" s="10">
        <f t="shared" si="5"/>
        <v>1856</v>
      </c>
      <c r="AB8" s="244"/>
      <c r="AC8" s="266"/>
      <c r="AD8" s="244"/>
      <c r="AE8" s="92"/>
      <c r="AF8" s="88"/>
      <c r="AG8" s="92"/>
    </row>
    <row r="9" spans="1:33" x14ac:dyDescent="0.3">
      <c r="A9" s="9" t="s">
        <v>438</v>
      </c>
      <c r="B9" s="3">
        <v>32</v>
      </c>
      <c r="C9" s="3" t="s">
        <v>28</v>
      </c>
      <c r="D9" s="503">
        <v>6</v>
      </c>
      <c r="E9" s="463">
        <v>35</v>
      </c>
      <c r="F9" s="6">
        <f t="shared" si="0"/>
        <v>1791</v>
      </c>
      <c r="G9" s="6">
        <f xml:space="preserve"> COUNT(N9,O9,P9,Q9,R9,S9,U9,W9,Y9,AB9,AC9,#REF!,AD9)</f>
        <v>9</v>
      </c>
      <c r="H9" s="7">
        <f t="shared" si="1"/>
        <v>199</v>
      </c>
      <c r="I9" s="457">
        <f t="shared" si="6"/>
        <v>2</v>
      </c>
      <c r="J9" s="457">
        <f t="shared" si="7"/>
        <v>1</v>
      </c>
      <c r="K9" s="52">
        <f t="shared" si="2"/>
        <v>252</v>
      </c>
      <c r="L9" s="90">
        <f t="shared" si="3"/>
        <v>639</v>
      </c>
      <c r="M9" s="3"/>
      <c r="N9" s="122">
        <v>166</v>
      </c>
      <c r="O9" s="122">
        <v>211</v>
      </c>
      <c r="P9" s="122">
        <v>196</v>
      </c>
      <c r="Q9" s="122">
        <v>176</v>
      </c>
      <c r="R9" s="122">
        <v>222</v>
      </c>
      <c r="S9" s="122">
        <v>181</v>
      </c>
      <c r="T9" s="10">
        <f t="shared" si="4"/>
        <v>1152</v>
      </c>
      <c r="U9" s="452">
        <v>204</v>
      </c>
      <c r="V9" s="122">
        <v>30</v>
      </c>
      <c r="W9" s="122">
        <v>183</v>
      </c>
      <c r="X9" s="122">
        <v>0</v>
      </c>
      <c r="Y9" s="122">
        <v>252</v>
      </c>
      <c r="Z9" s="122">
        <v>30</v>
      </c>
      <c r="AA9" s="10">
        <f t="shared" si="5"/>
        <v>1851</v>
      </c>
      <c r="AB9" s="244"/>
      <c r="AC9" s="266"/>
      <c r="AD9" s="244"/>
      <c r="AE9" s="92"/>
      <c r="AF9" s="88"/>
      <c r="AG9" s="92"/>
    </row>
    <row r="10" spans="1:33" x14ac:dyDescent="0.3">
      <c r="A10" s="9" t="s">
        <v>914</v>
      </c>
      <c r="B10" s="3">
        <v>32</v>
      </c>
      <c r="C10" s="3" t="s">
        <v>28</v>
      </c>
      <c r="D10" s="503">
        <v>7</v>
      </c>
      <c r="E10" s="463">
        <v>30</v>
      </c>
      <c r="F10" s="6">
        <f t="shared" si="0"/>
        <v>1815</v>
      </c>
      <c r="G10" s="6">
        <f xml:space="preserve"> COUNT(N10,O10,P10,Q10,R10,S10,U10,W10,Y10,AB10,AC10,#REF!,AD10)</f>
        <v>9</v>
      </c>
      <c r="H10" s="7">
        <f t="shared" si="1"/>
        <v>201.66666666666666</v>
      </c>
      <c r="I10" s="457">
        <f t="shared" si="6"/>
        <v>1</v>
      </c>
      <c r="J10" s="457">
        <f t="shared" si="7"/>
        <v>2</v>
      </c>
      <c r="K10" s="52">
        <f t="shared" si="2"/>
        <v>257</v>
      </c>
      <c r="L10" s="90">
        <f t="shared" si="3"/>
        <v>646</v>
      </c>
      <c r="M10" s="3"/>
      <c r="N10" s="122">
        <v>182</v>
      </c>
      <c r="O10" s="122">
        <v>188</v>
      </c>
      <c r="P10" s="122">
        <v>153</v>
      </c>
      <c r="Q10" s="122">
        <v>201</v>
      </c>
      <c r="R10" s="122">
        <v>202</v>
      </c>
      <c r="S10" s="122">
        <v>243</v>
      </c>
      <c r="T10" s="10">
        <f t="shared" si="4"/>
        <v>1169</v>
      </c>
      <c r="U10" s="105">
        <v>206</v>
      </c>
      <c r="V10" s="122">
        <v>0</v>
      </c>
      <c r="W10" s="122">
        <v>257</v>
      </c>
      <c r="X10" s="122">
        <v>30</v>
      </c>
      <c r="Y10" s="122">
        <v>183</v>
      </c>
      <c r="Z10" s="122">
        <v>0</v>
      </c>
      <c r="AA10" s="10">
        <f t="shared" si="5"/>
        <v>1845</v>
      </c>
      <c r="AB10" s="244"/>
      <c r="AC10" s="264"/>
      <c r="AD10" s="244"/>
      <c r="AE10" s="92"/>
      <c r="AF10" s="88"/>
      <c r="AG10" s="92"/>
    </row>
    <row r="11" spans="1:33" x14ac:dyDescent="0.3">
      <c r="A11" s="9" t="s">
        <v>706</v>
      </c>
      <c r="B11" s="3">
        <v>32</v>
      </c>
      <c r="C11" s="3" t="s">
        <v>28</v>
      </c>
      <c r="D11" s="503">
        <v>8</v>
      </c>
      <c r="E11" s="510"/>
      <c r="F11" s="6">
        <f t="shared" si="0"/>
        <v>1809</v>
      </c>
      <c r="G11" s="6">
        <f xml:space="preserve"> COUNT(N11,O11,P11,Q11,R11,S11,U11,W11,Y11,AB11,AC11,#REF!,AD11)</f>
        <v>9</v>
      </c>
      <c r="H11" s="7">
        <f t="shared" si="1"/>
        <v>201</v>
      </c>
      <c r="I11" s="457">
        <f t="shared" si="6"/>
        <v>1</v>
      </c>
      <c r="J11" s="457">
        <f t="shared" si="7"/>
        <v>2</v>
      </c>
      <c r="K11" s="52">
        <f t="shared" si="2"/>
        <v>248</v>
      </c>
      <c r="L11" s="90">
        <f t="shared" si="3"/>
        <v>648</v>
      </c>
      <c r="M11" s="3"/>
      <c r="N11" s="122">
        <v>181</v>
      </c>
      <c r="O11" s="122">
        <v>157</v>
      </c>
      <c r="P11" s="122">
        <v>239</v>
      </c>
      <c r="Q11" s="122">
        <v>171</v>
      </c>
      <c r="R11" s="122">
        <v>248</v>
      </c>
      <c r="S11" s="122">
        <v>229</v>
      </c>
      <c r="T11" s="10">
        <f t="shared" si="4"/>
        <v>1225</v>
      </c>
      <c r="U11" s="105">
        <v>237</v>
      </c>
      <c r="V11" s="122">
        <v>30</v>
      </c>
      <c r="W11" s="122">
        <v>194</v>
      </c>
      <c r="X11" s="122">
        <v>0</v>
      </c>
      <c r="Y11" s="122">
        <v>153</v>
      </c>
      <c r="Z11" s="122">
        <v>0</v>
      </c>
      <c r="AA11" s="10">
        <f t="shared" si="5"/>
        <v>1839</v>
      </c>
      <c r="AB11" s="244"/>
      <c r="AC11" s="264"/>
      <c r="AD11" s="244"/>
      <c r="AE11" s="92"/>
      <c r="AF11" s="88"/>
      <c r="AG11" s="92"/>
    </row>
    <row r="12" spans="1:33" x14ac:dyDescent="0.3">
      <c r="A12" s="9" t="s">
        <v>916</v>
      </c>
      <c r="B12" s="3">
        <v>32</v>
      </c>
      <c r="C12" s="3" t="s">
        <v>28</v>
      </c>
      <c r="D12" s="503">
        <v>9</v>
      </c>
      <c r="E12" s="510"/>
      <c r="F12" s="6">
        <f t="shared" si="0"/>
        <v>1774</v>
      </c>
      <c r="G12" s="6">
        <f xml:space="preserve"> COUNT(N12,O12,P12,Q12,R12,S12,U12,W12,Y12,AB12,AC12,#REF!,AD12)</f>
        <v>9</v>
      </c>
      <c r="H12" s="7">
        <f t="shared" si="1"/>
        <v>197.11111111111111</v>
      </c>
      <c r="I12" s="457">
        <f t="shared" si="6"/>
        <v>2</v>
      </c>
      <c r="J12" s="457">
        <f t="shared" si="7"/>
        <v>1</v>
      </c>
      <c r="K12" s="52">
        <f t="shared" si="2"/>
        <v>263</v>
      </c>
      <c r="L12" s="90">
        <f t="shared" si="3"/>
        <v>627</v>
      </c>
      <c r="M12" s="3"/>
      <c r="N12" s="122">
        <v>208</v>
      </c>
      <c r="O12" s="122">
        <v>172</v>
      </c>
      <c r="P12" s="122">
        <v>152</v>
      </c>
      <c r="Q12" s="122">
        <v>185</v>
      </c>
      <c r="R12" s="122">
        <v>189</v>
      </c>
      <c r="S12" s="122">
        <v>241</v>
      </c>
      <c r="T12" s="10">
        <f t="shared" si="4"/>
        <v>1147</v>
      </c>
      <c r="U12" s="465">
        <v>153</v>
      </c>
      <c r="V12" s="454">
        <v>0</v>
      </c>
      <c r="W12" s="454">
        <v>211</v>
      </c>
      <c r="X12" s="454">
        <v>30</v>
      </c>
      <c r="Y12" s="454">
        <v>263</v>
      </c>
      <c r="Z12" s="454">
        <v>30</v>
      </c>
      <c r="AA12" s="10">
        <f t="shared" si="5"/>
        <v>1834</v>
      </c>
      <c r="AB12" s="88"/>
      <c r="AC12" s="92"/>
      <c r="AD12" s="88"/>
      <c r="AE12" s="92"/>
      <c r="AF12" s="88"/>
      <c r="AG12" s="92"/>
    </row>
    <row r="13" spans="1:33" x14ac:dyDescent="0.3">
      <c r="A13" s="9" t="s">
        <v>130</v>
      </c>
      <c r="B13" s="3">
        <v>32</v>
      </c>
      <c r="C13" s="3" t="s">
        <v>28</v>
      </c>
      <c r="D13" s="503">
        <v>10</v>
      </c>
      <c r="E13" s="246"/>
      <c r="F13" s="6">
        <f t="shared" si="0"/>
        <v>1788</v>
      </c>
      <c r="G13" s="6">
        <f xml:space="preserve"> COUNT(N13,O13,P13,Q13,R13,S13,U13,W13,Y13,AB13,AC13,#REF!,AD13)</f>
        <v>9</v>
      </c>
      <c r="H13" s="7">
        <f t="shared" si="1"/>
        <v>198.66666666666666</v>
      </c>
      <c r="I13" s="457">
        <f t="shared" si="6"/>
        <v>1</v>
      </c>
      <c r="J13" s="457">
        <f t="shared" si="7"/>
        <v>2</v>
      </c>
      <c r="K13" s="52">
        <f t="shared" si="2"/>
        <v>252</v>
      </c>
      <c r="L13" s="90">
        <f t="shared" si="3"/>
        <v>610</v>
      </c>
      <c r="M13" s="3"/>
      <c r="N13" s="122">
        <v>187</v>
      </c>
      <c r="O13" s="122">
        <v>214</v>
      </c>
      <c r="P13" s="122">
        <v>187</v>
      </c>
      <c r="Q13" s="122">
        <v>233</v>
      </c>
      <c r="R13" s="122">
        <v>203</v>
      </c>
      <c r="S13" s="122">
        <v>174</v>
      </c>
      <c r="T13" s="10">
        <f t="shared" si="4"/>
        <v>1198</v>
      </c>
      <c r="U13" s="105">
        <v>156</v>
      </c>
      <c r="V13" s="122">
        <v>0</v>
      </c>
      <c r="W13" s="122">
        <v>182</v>
      </c>
      <c r="X13" s="122">
        <v>0</v>
      </c>
      <c r="Y13" s="122">
        <v>252</v>
      </c>
      <c r="Z13" s="122">
        <v>30</v>
      </c>
      <c r="AA13" s="10">
        <f t="shared" si="5"/>
        <v>1818</v>
      </c>
      <c r="AB13" s="88"/>
      <c r="AC13" s="92"/>
      <c r="AD13" s="88"/>
      <c r="AE13" s="92"/>
      <c r="AF13" s="88"/>
      <c r="AG13" s="92"/>
    </row>
    <row r="14" spans="1:33" x14ac:dyDescent="0.3">
      <c r="A14" s="9" t="s">
        <v>187</v>
      </c>
      <c r="B14" s="3">
        <v>32</v>
      </c>
      <c r="C14" s="3" t="s">
        <v>28</v>
      </c>
      <c r="D14" s="503">
        <v>11</v>
      </c>
      <c r="E14" s="249"/>
      <c r="F14" s="6">
        <f t="shared" si="0"/>
        <v>1749</v>
      </c>
      <c r="G14" s="6">
        <f xml:space="preserve"> COUNT(N14,O14,P14,Q14,R14,S14,U14,W14,Y14,AB14,AC14,#REF!,AD14)</f>
        <v>9</v>
      </c>
      <c r="H14" s="7">
        <f t="shared" si="1"/>
        <v>194.33333333333334</v>
      </c>
      <c r="I14" s="457">
        <f t="shared" si="6"/>
        <v>2</v>
      </c>
      <c r="J14" s="457">
        <f t="shared" si="7"/>
        <v>1</v>
      </c>
      <c r="K14" s="52">
        <f t="shared" si="2"/>
        <v>225</v>
      </c>
      <c r="L14" s="90">
        <f t="shared" si="3"/>
        <v>620</v>
      </c>
      <c r="M14" s="3"/>
      <c r="N14" s="122">
        <v>155</v>
      </c>
      <c r="O14" s="122">
        <v>157</v>
      </c>
      <c r="P14" s="122">
        <v>225</v>
      </c>
      <c r="Q14" s="122">
        <v>204</v>
      </c>
      <c r="R14" s="122">
        <v>187</v>
      </c>
      <c r="S14" s="122">
        <v>201</v>
      </c>
      <c r="T14" s="10">
        <f t="shared" si="4"/>
        <v>1129</v>
      </c>
      <c r="U14" s="105">
        <v>204</v>
      </c>
      <c r="V14" s="122">
        <v>30</v>
      </c>
      <c r="W14" s="122">
        <v>202</v>
      </c>
      <c r="X14" s="122">
        <v>30</v>
      </c>
      <c r="Y14" s="122">
        <v>214</v>
      </c>
      <c r="Z14" s="122">
        <v>0</v>
      </c>
      <c r="AA14" s="10">
        <f t="shared" si="5"/>
        <v>1809</v>
      </c>
      <c r="AB14" s="88"/>
      <c r="AC14" s="92"/>
      <c r="AD14" s="88"/>
      <c r="AE14" s="92"/>
      <c r="AF14" s="88"/>
      <c r="AG14" s="92"/>
    </row>
    <row r="15" spans="1:33" x14ac:dyDescent="0.3">
      <c r="A15" s="9" t="s">
        <v>243</v>
      </c>
      <c r="B15" s="3">
        <v>32</v>
      </c>
      <c r="C15" s="3" t="s">
        <v>28</v>
      </c>
      <c r="D15" s="503">
        <v>12</v>
      </c>
      <c r="E15" s="510"/>
      <c r="F15" s="6">
        <f t="shared" si="0"/>
        <v>1748</v>
      </c>
      <c r="G15" s="6">
        <f xml:space="preserve"> COUNT(N15,O15,P15,Q15,R15,S15,U15,W15,Y15,AB15,AC15,#REF!,AD15)</f>
        <v>9</v>
      </c>
      <c r="H15" s="7">
        <f t="shared" si="1"/>
        <v>194.22222222222223</v>
      </c>
      <c r="I15" s="457">
        <f t="shared" si="6"/>
        <v>2</v>
      </c>
      <c r="J15" s="457">
        <f t="shared" si="7"/>
        <v>1</v>
      </c>
      <c r="K15" s="52">
        <f t="shared" si="2"/>
        <v>225</v>
      </c>
      <c r="L15" s="90">
        <f t="shared" si="3"/>
        <v>668</v>
      </c>
      <c r="M15" s="3"/>
      <c r="N15" s="122">
        <v>225</v>
      </c>
      <c r="O15" s="122">
        <v>223</v>
      </c>
      <c r="P15" s="122">
        <v>220</v>
      </c>
      <c r="Q15" s="122">
        <v>213</v>
      </c>
      <c r="R15" s="122">
        <v>193</v>
      </c>
      <c r="S15" s="122">
        <v>145</v>
      </c>
      <c r="T15" s="10">
        <f t="shared" si="4"/>
        <v>1219</v>
      </c>
      <c r="U15" s="105">
        <v>169</v>
      </c>
      <c r="V15" s="122">
        <v>0</v>
      </c>
      <c r="W15" s="122">
        <v>202</v>
      </c>
      <c r="X15" s="122">
        <v>30</v>
      </c>
      <c r="Y15" s="122">
        <v>158</v>
      </c>
      <c r="Z15" s="122">
        <v>30</v>
      </c>
      <c r="AA15" s="10">
        <f t="shared" si="5"/>
        <v>1808</v>
      </c>
      <c r="AB15" s="88"/>
      <c r="AC15" s="92"/>
      <c r="AD15" s="88"/>
      <c r="AE15" s="92"/>
      <c r="AF15" s="88"/>
      <c r="AG15" s="92"/>
    </row>
    <row r="16" spans="1:33" x14ac:dyDescent="0.3">
      <c r="A16" s="9" t="s">
        <v>166</v>
      </c>
      <c r="B16" s="3">
        <v>32</v>
      </c>
      <c r="C16" s="3" t="s">
        <v>28</v>
      </c>
      <c r="D16" s="503">
        <v>13</v>
      </c>
      <c r="E16" s="246"/>
      <c r="F16" s="6">
        <f t="shared" si="0"/>
        <v>1742</v>
      </c>
      <c r="G16" s="6">
        <f xml:space="preserve"> COUNT(N16,O16,P16,Q16,R16,S16,U16,W16,Y16,AB16,AC16,#REF!,AD16)</f>
        <v>9</v>
      </c>
      <c r="H16" s="7">
        <f t="shared" si="1"/>
        <v>193.55555555555554</v>
      </c>
      <c r="I16" s="457">
        <f t="shared" si="6"/>
        <v>2</v>
      </c>
      <c r="J16" s="457">
        <f t="shared" si="7"/>
        <v>1</v>
      </c>
      <c r="K16" s="52">
        <f t="shared" si="2"/>
        <v>296</v>
      </c>
      <c r="L16" s="90">
        <f t="shared" si="3"/>
        <v>720</v>
      </c>
      <c r="M16" s="3"/>
      <c r="N16" s="122">
        <v>188</v>
      </c>
      <c r="O16" s="122">
        <v>123</v>
      </c>
      <c r="P16" s="122">
        <v>166</v>
      </c>
      <c r="Q16" s="122">
        <v>296</v>
      </c>
      <c r="R16" s="122">
        <v>188</v>
      </c>
      <c r="S16" s="122">
        <v>236</v>
      </c>
      <c r="T16" s="10">
        <f t="shared" si="4"/>
        <v>1197</v>
      </c>
      <c r="U16" s="105">
        <v>176</v>
      </c>
      <c r="V16" s="122">
        <v>30</v>
      </c>
      <c r="W16" s="122">
        <v>204</v>
      </c>
      <c r="X16" s="122">
        <v>30</v>
      </c>
      <c r="Y16" s="122">
        <v>165</v>
      </c>
      <c r="Z16" s="122">
        <v>0</v>
      </c>
      <c r="AA16" s="10">
        <f t="shared" si="5"/>
        <v>1802</v>
      </c>
      <c r="AB16" s="88"/>
      <c r="AC16" s="92"/>
      <c r="AD16" s="88"/>
      <c r="AE16" s="92"/>
      <c r="AF16" s="88"/>
      <c r="AG16" s="92"/>
    </row>
    <row r="17" spans="1:33" x14ac:dyDescent="0.3">
      <c r="A17" s="9" t="s">
        <v>915</v>
      </c>
      <c r="B17" s="3">
        <v>32</v>
      </c>
      <c r="C17" s="3" t="s">
        <v>28</v>
      </c>
      <c r="D17" s="503">
        <v>14</v>
      </c>
      <c r="E17" s="246"/>
      <c r="F17" s="6">
        <f t="shared" si="0"/>
        <v>1765</v>
      </c>
      <c r="G17" s="6">
        <f xml:space="preserve"> COUNT(N17,O17,P17,Q17,R17,S17,U17,W17,Y17,AB17,AC17,#REF!,AD17)</f>
        <v>9</v>
      </c>
      <c r="H17" s="7">
        <f t="shared" si="1"/>
        <v>196.11111111111111</v>
      </c>
      <c r="I17" s="159">
        <f t="shared" ref="I17:I23" si="8">(SUM(V17+X17+Z17)/30)+(COUNTIFS(AC17,"W"))+(COUNTIFS(AE17,"W"))+(COUNTIFS(AG17,"W"))+(COUNTIFS(AI17,"W"))</f>
        <v>1</v>
      </c>
      <c r="J17" s="159">
        <f t="shared" ref="J17:J23" si="9">(3-(SUM(V17+X17+Z17)/30))+(COUNTIFS(AC17,"L")+(COUNTIFS(AE17,"L"))+(COUNTIFS(AG17,"L"))+(COUNTIFS(AI17,"L")))</f>
        <v>2</v>
      </c>
      <c r="K17" s="52">
        <f t="shared" si="2"/>
        <v>232</v>
      </c>
      <c r="L17" s="90">
        <f t="shared" si="3"/>
        <v>611</v>
      </c>
      <c r="M17" s="3"/>
      <c r="N17" s="122">
        <v>191</v>
      </c>
      <c r="O17" s="122">
        <v>180</v>
      </c>
      <c r="P17" s="122">
        <v>178</v>
      </c>
      <c r="Q17" s="122">
        <v>226</v>
      </c>
      <c r="R17" s="453">
        <v>232</v>
      </c>
      <c r="S17" s="122">
        <v>153</v>
      </c>
      <c r="T17" s="10">
        <f t="shared" si="4"/>
        <v>1160</v>
      </c>
      <c r="U17" s="425">
        <v>172</v>
      </c>
      <c r="V17" s="490">
        <v>0</v>
      </c>
      <c r="W17" s="490">
        <v>226</v>
      </c>
      <c r="X17" s="490">
        <v>30</v>
      </c>
      <c r="Y17" s="490">
        <v>207</v>
      </c>
      <c r="Z17" s="490">
        <v>0</v>
      </c>
      <c r="AA17" s="10">
        <f t="shared" si="5"/>
        <v>1795</v>
      </c>
      <c r="AB17" s="88"/>
      <c r="AC17" s="92"/>
      <c r="AD17" s="88"/>
      <c r="AE17" s="92"/>
      <c r="AF17" s="88"/>
      <c r="AG17" s="92"/>
    </row>
    <row r="18" spans="1:33" x14ac:dyDescent="0.3">
      <c r="A18" s="9" t="s">
        <v>134</v>
      </c>
      <c r="B18" s="3">
        <v>32</v>
      </c>
      <c r="C18" s="3" t="s">
        <v>28</v>
      </c>
      <c r="D18" s="503">
        <v>15</v>
      </c>
      <c r="E18" s="510"/>
      <c r="F18" s="6">
        <f t="shared" si="0"/>
        <v>1745</v>
      </c>
      <c r="G18" s="6">
        <f xml:space="preserve"> COUNT(N18,O18,P18,Q18,R18,S18,U18,W18,Y18,AB18,AC18,#REF!,AD18)</f>
        <v>9</v>
      </c>
      <c r="H18" s="7">
        <f t="shared" si="1"/>
        <v>193.88888888888889</v>
      </c>
      <c r="I18" s="159">
        <f t="shared" si="8"/>
        <v>1</v>
      </c>
      <c r="J18" s="159">
        <f t="shared" si="9"/>
        <v>2</v>
      </c>
      <c r="K18" s="52">
        <f t="shared" si="2"/>
        <v>255</v>
      </c>
      <c r="L18" s="90">
        <f t="shared" si="3"/>
        <v>614</v>
      </c>
      <c r="M18" s="3"/>
      <c r="N18" s="122">
        <v>214</v>
      </c>
      <c r="O18" s="122">
        <v>145</v>
      </c>
      <c r="P18" s="122">
        <v>198</v>
      </c>
      <c r="Q18" s="122">
        <v>190</v>
      </c>
      <c r="R18" s="122">
        <v>169</v>
      </c>
      <c r="S18" s="122">
        <v>255</v>
      </c>
      <c r="T18" s="10">
        <f t="shared" si="4"/>
        <v>1171</v>
      </c>
      <c r="U18" s="453">
        <v>205</v>
      </c>
      <c r="V18" s="453">
        <v>30</v>
      </c>
      <c r="W18" s="453">
        <v>203</v>
      </c>
      <c r="X18" s="453">
        <v>0</v>
      </c>
      <c r="Y18" s="453">
        <v>166</v>
      </c>
      <c r="Z18" s="453">
        <v>0</v>
      </c>
      <c r="AA18" s="10">
        <f t="shared" si="5"/>
        <v>1775</v>
      </c>
      <c r="AB18" s="88"/>
      <c r="AC18" s="92"/>
      <c r="AD18" s="88"/>
      <c r="AE18" s="92"/>
      <c r="AF18" s="88"/>
      <c r="AG18" s="92"/>
    </row>
    <row r="19" spans="1:33" x14ac:dyDescent="0.3">
      <c r="A19" s="9" t="s">
        <v>137</v>
      </c>
      <c r="B19" s="3">
        <v>32</v>
      </c>
      <c r="C19" s="3" t="s">
        <v>28</v>
      </c>
      <c r="D19" s="503">
        <v>16</v>
      </c>
      <c r="E19" s="249"/>
      <c r="F19" s="6">
        <f t="shared" si="0"/>
        <v>1739</v>
      </c>
      <c r="G19" s="6">
        <f xml:space="preserve"> COUNT(N19,O19,P19,Q19,R19,S19,U19,W19,Y19,AB19,AC19,#REF!,AD19)</f>
        <v>9</v>
      </c>
      <c r="H19" s="7">
        <f t="shared" si="1"/>
        <v>193.22222222222223</v>
      </c>
      <c r="I19" s="159">
        <f t="shared" si="8"/>
        <v>1</v>
      </c>
      <c r="J19" s="159">
        <f t="shared" si="9"/>
        <v>2</v>
      </c>
      <c r="K19" s="52">
        <f t="shared" si="2"/>
        <v>211</v>
      </c>
      <c r="L19" s="90">
        <f t="shared" si="3"/>
        <v>600</v>
      </c>
      <c r="M19" s="3"/>
      <c r="N19" s="122">
        <v>189</v>
      </c>
      <c r="O19" s="122">
        <v>200</v>
      </c>
      <c r="P19" s="122">
        <v>211</v>
      </c>
      <c r="Q19" s="122">
        <v>200</v>
      </c>
      <c r="R19" s="122">
        <v>203</v>
      </c>
      <c r="S19" s="122">
        <v>172</v>
      </c>
      <c r="T19" s="10">
        <f t="shared" si="4"/>
        <v>1175</v>
      </c>
      <c r="U19" s="453">
        <v>181</v>
      </c>
      <c r="V19" s="122">
        <v>0</v>
      </c>
      <c r="W19" s="122">
        <v>172</v>
      </c>
      <c r="X19" s="122">
        <v>0</v>
      </c>
      <c r="Y19" s="122">
        <v>211</v>
      </c>
      <c r="Z19" s="122">
        <v>30</v>
      </c>
      <c r="AA19" s="10">
        <f t="shared" si="5"/>
        <v>1769</v>
      </c>
      <c r="AB19" s="88"/>
      <c r="AC19" s="92"/>
      <c r="AD19" s="88"/>
      <c r="AE19" s="92"/>
      <c r="AF19" s="88"/>
      <c r="AG19" s="92"/>
    </row>
    <row r="20" spans="1:33" x14ac:dyDescent="0.3">
      <c r="A20" s="9" t="s">
        <v>129</v>
      </c>
      <c r="B20" s="3">
        <v>32</v>
      </c>
      <c r="C20" s="3" t="s">
        <v>28</v>
      </c>
      <c r="D20" s="503">
        <v>17</v>
      </c>
      <c r="E20" s="510"/>
      <c r="F20" s="6">
        <f t="shared" si="0"/>
        <v>1717</v>
      </c>
      <c r="G20" s="6">
        <f xml:space="preserve"> COUNT(N20,O20,P20,Q20,R20,S20,U20,W20,Y20,AB20,AC20,#REF!,AD20)</f>
        <v>9</v>
      </c>
      <c r="H20" s="7">
        <f t="shared" si="1"/>
        <v>190.77777777777777</v>
      </c>
      <c r="I20" s="159">
        <f t="shared" si="8"/>
        <v>1</v>
      </c>
      <c r="J20" s="159">
        <f t="shared" si="9"/>
        <v>2</v>
      </c>
      <c r="K20" s="52">
        <f t="shared" si="2"/>
        <v>223</v>
      </c>
      <c r="L20" s="90">
        <f t="shared" si="3"/>
        <v>633</v>
      </c>
      <c r="M20" s="3"/>
      <c r="N20" s="122">
        <v>223</v>
      </c>
      <c r="O20" s="122">
        <v>217</v>
      </c>
      <c r="P20" s="122">
        <v>193</v>
      </c>
      <c r="Q20" s="122">
        <v>207</v>
      </c>
      <c r="R20" s="122">
        <v>161</v>
      </c>
      <c r="S20" s="122">
        <v>205</v>
      </c>
      <c r="T20" s="10">
        <f t="shared" si="4"/>
        <v>1206</v>
      </c>
      <c r="U20" s="453">
        <v>166</v>
      </c>
      <c r="V20" s="453">
        <v>0</v>
      </c>
      <c r="W20" s="453">
        <v>189</v>
      </c>
      <c r="X20" s="453">
        <v>30</v>
      </c>
      <c r="Y20" s="453">
        <v>156</v>
      </c>
      <c r="Z20" s="453">
        <v>0</v>
      </c>
      <c r="AA20" s="10">
        <f t="shared" si="5"/>
        <v>1747</v>
      </c>
      <c r="AB20" s="88"/>
      <c r="AC20" s="92"/>
      <c r="AD20" s="88"/>
      <c r="AE20" s="92"/>
      <c r="AF20" s="88"/>
      <c r="AG20" s="92"/>
    </row>
    <row r="21" spans="1:33" x14ac:dyDescent="0.3">
      <c r="A21" s="9" t="s">
        <v>269</v>
      </c>
      <c r="B21" s="3">
        <v>32</v>
      </c>
      <c r="C21" s="3" t="s">
        <v>28</v>
      </c>
      <c r="D21" s="503">
        <v>18</v>
      </c>
      <c r="E21" s="246"/>
      <c r="F21" s="6">
        <f t="shared" si="0"/>
        <v>1707</v>
      </c>
      <c r="G21" s="6">
        <f xml:space="preserve"> COUNT(N21,O21,P21,Q21,R21,S21,U21,W21,Y21,AB21,AC21,#REF!,AD21)</f>
        <v>9</v>
      </c>
      <c r="H21" s="7">
        <f t="shared" si="1"/>
        <v>189.66666666666666</v>
      </c>
      <c r="I21" s="159">
        <f t="shared" si="8"/>
        <v>1</v>
      </c>
      <c r="J21" s="159">
        <f t="shared" si="9"/>
        <v>2</v>
      </c>
      <c r="K21" s="52">
        <f t="shared" si="2"/>
        <v>221</v>
      </c>
      <c r="L21" s="90">
        <f t="shared" si="3"/>
        <v>622</v>
      </c>
      <c r="M21" s="3"/>
      <c r="N21" s="122">
        <v>190</v>
      </c>
      <c r="O21" s="122">
        <v>168</v>
      </c>
      <c r="P21" s="122">
        <v>200</v>
      </c>
      <c r="Q21" s="122">
        <v>192</v>
      </c>
      <c r="R21" s="122">
        <v>218</v>
      </c>
      <c r="S21" s="122">
        <v>212</v>
      </c>
      <c r="T21" s="10">
        <f t="shared" si="4"/>
        <v>1180</v>
      </c>
      <c r="U21" s="105">
        <v>149</v>
      </c>
      <c r="V21" s="122">
        <v>0</v>
      </c>
      <c r="W21" s="122">
        <v>157</v>
      </c>
      <c r="X21" s="122">
        <v>0</v>
      </c>
      <c r="Y21" s="122">
        <v>221</v>
      </c>
      <c r="Z21" s="122">
        <v>30</v>
      </c>
      <c r="AA21" s="10">
        <f t="shared" si="5"/>
        <v>1737</v>
      </c>
      <c r="AB21" s="88"/>
      <c r="AC21" s="92"/>
      <c r="AD21" s="88"/>
      <c r="AE21" s="92"/>
      <c r="AF21" s="88"/>
      <c r="AG21" s="92"/>
    </row>
    <row r="22" spans="1:33" x14ac:dyDescent="0.3">
      <c r="A22" s="9" t="s">
        <v>148</v>
      </c>
      <c r="B22" s="3">
        <v>32</v>
      </c>
      <c r="C22" s="3" t="s">
        <v>28</v>
      </c>
      <c r="D22" s="503">
        <v>19</v>
      </c>
      <c r="E22" s="246"/>
      <c r="F22" s="6">
        <f t="shared" si="0"/>
        <v>1694</v>
      </c>
      <c r="G22" s="6">
        <f xml:space="preserve"> COUNT(N22,O22,P22,Q22,R22,S22,U22,W22,Y22,AB22,AC22,#REF!,AD22)</f>
        <v>9</v>
      </c>
      <c r="H22" s="7">
        <f t="shared" si="1"/>
        <v>188.22222222222223</v>
      </c>
      <c r="I22" s="457">
        <f t="shared" si="8"/>
        <v>1</v>
      </c>
      <c r="J22" s="457">
        <f t="shared" si="9"/>
        <v>2</v>
      </c>
      <c r="K22" s="52">
        <f t="shared" si="2"/>
        <v>224</v>
      </c>
      <c r="L22" s="90">
        <f t="shared" si="3"/>
        <v>597</v>
      </c>
      <c r="M22" s="3"/>
      <c r="N22" s="122">
        <v>206</v>
      </c>
      <c r="O22" s="122">
        <v>169</v>
      </c>
      <c r="P22" s="122">
        <v>195</v>
      </c>
      <c r="Q22" s="122">
        <v>224</v>
      </c>
      <c r="R22" s="501">
        <v>201</v>
      </c>
      <c r="S22" s="122">
        <v>172</v>
      </c>
      <c r="T22" s="10">
        <f t="shared" si="4"/>
        <v>1167</v>
      </c>
      <c r="U22" s="452">
        <v>188</v>
      </c>
      <c r="V22" s="453">
        <v>0</v>
      </c>
      <c r="W22" s="453">
        <v>135</v>
      </c>
      <c r="X22" s="453">
        <v>0</v>
      </c>
      <c r="Y22" s="453">
        <v>204</v>
      </c>
      <c r="Z22" s="453">
        <v>30</v>
      </c>
      <c r="AA22" s="434">
        <f t="shared" si="5"/>
        <v>1724</v>
      </c>
      <c r="AB22" s="88"/>
      <c r="AC22" s="92"/>
      <c r="AD22" s="88"/>
      <c r="AE22" s="92"/>
      <c r="AF22" s="88"/>
      <c r="AG22" s="92"/>
    </row>
    <row r="23" spans="1:33" x14ac:dyDescent="0.3">
      <c r="A23" s="9" t="s">
        <v>917</v>
      </c>
      <c r="B23" s="3">
        <v>32</v>
      </c>
      <c r="C23" s="3" t="s">
        <v>28</v>
      </c>
      <c r="D23" s="503">
        <v>20</v>
      </c>
      <c r="E23" s="246"/>
      <c r="F23" s="6">
        <f t="shared" si="0"/>
        <v>1648</v>
      </c>
      <c r="G23" s="6">
        <f xml:space="preserve"> COUNT(N23,O23,P23,Q23,R23,S23,U23,W23,Y23,AB23,AC23,#REF!,AD23)</f>
        <v>9</v>
      </c>
      <c r="H23" s="7">
        <f t="shared" si="1"/>
        <v>183.11111111111111</v>
      </c>
      <c r="I23" s="457">
        <f t="shared" si="8"/>
        <v>0</v>
      </c>
      <c r="J23" s="457">
        <f t="shared" si="9"/>
        <v>3</v>
      </c>
      <c r="K23" s="52">
        <f t="shared" si="2"/>
        <v>215</v>
      </c>
      <c r="L23" s="90">
        <f t="shared" si="3"/>
        <v>572</v>
      </c>
      <c r="M23" s="3"/>
      <c r="N23" s="122">
        <v>196</v>
      </c>
      <c r="O23" s="122">
        <v>190</v>
      </c>
      <c r="P23" s="122">
        <v>186</v>
      </c>
      <c r="Q23" s="122">
        <v>201</v>
      </c>
      <c r="R23" s="122">
        <v>194</v>
      </c>
      <c r="S23" s="122">
        <v>163</v>
      </c>
      <c r="T23" s="10">
        <f t="shared" si="4"/>
        <v>1130</v>
      </c>
      <c r="U23" s="452">
        <v>163</v>
      </c>
      <c r="V23" s="453">
        <v>0</v>
      </c>
      <c r="W23" s="453">
        <v>140</v>
      </c>
      <c r="X23" s="453">
        <v>0</v>
      </c>
      <c r="Y23" s="453">
        <v>215</v>
      </c>
      <c r="Z23" s="453">
        <v>0</v>
      </c>
      <c r="AA23" s="434">
        <f t="shared" si="5"/>
        <v>1648</v>
      </c>
      <c r="AB23" s="88"/>
      <c r="AC23" s="92"/>
      <c r="AD23" s="88"/>
      <c r="AE23" s="92"/>
      <c r="AF23" s="88"/>
      <c r="AG23" s="92"/>
    </row>
    <row r="24" spans="1:33" x14ac:dyDescent="0.3">
      <c r="A24" s="9" t="s">
        <v>264</v>
      </c>
      <c r="B24" s="3">
        <v>32</v>
      </c>
      <c r="C24" s="3" t="s">
        <v>28</v>
      </c>
      <c r="D24" s="11">
        <v>21</v>
      </c>
      <c r="E24" s="249"/>
      <c r="F24" s="6">
        <f t="shared" ref="F24:F48" si="10">SUM(N24:S24)+U24+W24+Y24+AB24+AD24+AF24</f>
        <v>1119</v>
      </c>
      <c r="G24" s="6">
        <f xml:space="preserve"> COUNT(N24,O24,P24,Q24,R24,S24,U24,W24,Y24,AB24,AC24,#REF!,AD24)</f>
        <v>6</v>
      </c>
      <c r="H24" s="7">
        <f t="shared" ref="H24:H49" si="11">F24/G24</f>
        <v>186.5</v>
      </c>
      <c r="I24" s="3"/>
      <c r="J24" s="3"/>
      <c r="K24" s="52">
        <f t="shared" ref="K24:K48" si="12">MAX(N24:S24,U24:Z24,AB24:AH24)</f>
        <v>216</v>
      </c>
      <c r="L24" s="90">
        <f t="shared" ref="L24:L48" si="13">MAX((SUM(N24:P24)), (SUM(Q24:S24)), (SUM(U24,W24,Y24)))</f>
        <v>565</v>
      </c>
      <c r="M24" s="3"/>
      <c r="N24" s="122">
        <v>170</v>
      </c>
      <c r="O24" s="122">
        <v>181</v>
      </c>
      <c r="P24" s="122">
        <v>203</v>
      </c>
      <c r="Q24" s="122">
        <v>193</v>
      </c>
      <c r="R24" s="122">
        <v>156</v>
      </c>
      <c r="S24" s="122">
        <v>216</v>
      </c>
      <c r="T24" s="10">
        <f t="shared" ref="T24:T48" si="14">SUM(N24:S24)</f>
        <v>1119</v>
      </c>
      <c r="U24" s="250"/>
      <c r="V24" s="250"/>
      <c r="W24" s="250"/>
      <c r="X24" s="250"/>
      <c r="Y24" s="250"/>
      <c r="Z24" s="250"/>
      <c r="AA24" s="56"/>
      <c r="AB24" s="88"/>
      <c r="AC24" s="92"/>
      <c r="AD24" s="88"/>
      <c r="AE24" s="92"/>
      <c r="AF24" s="88"/>
      <c r="AG24" s="92"/>
    </row>
    <row r="25" spans="1:33" x14ac:dyDescent="0.3">
      <c r="A25" s="9" t="s">
        <v>132</v>
      </c>
      <c r="B25" s="3">
        <v>32</v>
      </c>
      <c r="C25" s="3" t="s">
        <v>28</v>
      </c>
      <c r="D25" s="11">
        <v>22</v>
      </c>
      <c r="E25" s="249"/>
      <c r="F25" s="6">
        <f t="shared" si="10"/>
        <v>1116</v>
      </c>
      <c r="G25" s="6">
        <f xml:space="preserve"> COUNT(N25,O25,P25,Q25,R25,S25,U25,W25,Y25,AB25,AC25,#REF!,AD25)</f>
        <v>6</v>
      </c>
      <c r="H25" s="7">
        <f t="shared" si="11"/>
        <v>186</v>
      </c>
      <c r="I25" s="3"/>
      <c r="J25" s="3"/>
      <c r="K25" s="52">
        <f t="shared" si="12"/>
        <v>201</v>
      </c>
      <c r="L25" s="90">
        <f t="shared" si="13"/>
        <v>565</v>
      </c>
      <c r="M25" s="3"/>
      <c r="N25" s="122">
        <v>169</v>
      </c>
      <c r="O25" s="122">
        <v>200</v>
      </c>
      <c r="P25" s="122">
        <v>196</v>
      </c>
      <c r="Q25" s="122">
        <v>201</v>
      </c>
      <c r="R25" s="122">
        <v>188</v>
      </c>
      <c r="S25" s="122">
        <v>162</v>
      </c>
      <c r="T25" s="10">
        <f t="shared" si="14"/>
        <v>1116</v>
      </c>
      <c r="U25" s="250"/>
      <c r="V25" s="250"/>
      <c r="W25" s="250"/>
      <c r="X25" s="250"/>
      <c r="Y25" s="250"/>
      <c r="Z25" s="250"/>
      <c r="AA25" s="56"/>
      <c r="AB25" s="88"/>
      <c r="AC25" s="92"/>
      <c r="AD25" s="88"/>
      <c r="AE25" s="92"/>
      <c r="AF25" s="88"/>
      <c r="AG25" s="92"/>
    </row>
    <row r="26" spans="1:33" x14ac:dyDescent="0.3">
      <c r="A26" s="9" t="s">
        <v>196</v>
      </c>
      <c r="B26" s="3">
        <v>32</v>
      </c>
      <c r="C26" s="3" t="s">
        <v>28</v>
      </c>
      <c r="D26" s="503">
        <v>23</v>
      </c>
      <c r="E26" s="249"/>
      <c r="F26" s="6">
        <f t="shared" si="10"/>
        <v>1111</v>
      </c>
      <c r="G26" s="6">
        <f xml:space="preserve"> COUNT(N26,O26,P26,Q26,R26,S26,U26,W26,Y26,AB26,AC26,#REF!,AD26)</f>
        <v>6</v>
      </c>
      <c r="H26" s="7">
        <f t="shared" si="11"/>
        <v>185.16666666666666</v>
      </c>
      <c r="I26" s="3"/>
      <c r="J26" s="3"/>
      <c r="K26" s="52">
        <f t="shared" si="12"/>
        <v>214</v>
      </c>
      <c r="L26" s="90">
        <f t="shared" si="13"/>
        <v>573</v>
      </c>
      <c r="M26" s="3"/>
      <c r="N26" s="122">
        <v>171</v>
      </c>
      <c r="O26" s="122">
        <v>187</v>
      </c>
      <c r="P26" s="122">
        <v>180</v>
      </c>
      <c r="Q26" s="122">
        <v>202</v>
      </c>
      <c r="R26" s="122">
        <v>214</v>
      </c>
      <c r="S26" s="122">
        <v>157</v>
      </c>
      <c r="T26" s="10">
        <f t="shared" si="14"/>
        <v>1111</v>
      </c>
      <c r="U26" s="250"/>
      <c r="V26" s="250"/>
      <c r="W26" s="250"/>
      <c r="X26" s="250"/>
      <c r="Y26" s="250"/>
      <c r="Z26" s="250"/>
      <c r="AA26" s="56"/>
      <c r="AB26" s="88"/>
      <c r="AC26" s="92"/>
      <c r="AD26" s="88"/>
      <c r="AE26" s="92"/>
      <c r="AF26" s="88"/>
      <c r="AG26" s="92"/>
    </row>
    <row r="27" spans="1:33" x14ac:dyDescent="0.3">
      <c r="A27" s="9" t="s">
        <v>242</v>
      </c>
      <c r="B27" s="3">
        <v>32</v>
      </c>
      <c r="C27" s="3" t="s">
        <v>28</v>
      </c>
      <c r="D27" s="503">
        <v>24</v>
      </c>
      <c r="E27" s="249"/>
      <c r="F27" s="6">
        <f t="shared" si="10"/>
        <v>1111</v>
      </c>
      <c r="G27" s="6">
        <f xml:space="preserve"> COUNT(N27,O27,P27,Q27,R27,S27,U27,W27,Y27,AB27,AC27,#REF!,AD27)</f>
        <v>6</v>
      </c>
      <c r="H27" s="7">
        <f t="shared" si="11"/>
        <v>185.16666666666666</v>
      </c>
      <c r="I27" s="3"/>
      <c r="J27" s="3"/>
      <c r="K27" s="52">
        <f t="shared" si="12"/>
        <v>220</v>
      </c>
      <c r="L27" s="90">
        <f t="shared" si="13"/>
        <v>580</v>
      </c>
      <c r="M27" s="3"/>
      <c r="N27" s="122">
        <v>192</v>
      </c>
      <c r="O27" s="122">
        <v>171</v>
      </c>
      <c r="P27" s="122">
        <v>168</v>
      </c>
      <c r="Q27" s="122">
        <v>183</v>
      </c>
      <c r="R27" s="122">
        <v>220</v>
      </c>
      <c r="S27" s="122">
        <v>177</v>
      </c>
      <c r="T27" s="10">
        <f t="shared" si="14"/>
        <v>1111</v>
      </c>
      <c r="U27" s="250"/>
      <c r="V27" s="250"/>
      <c r="W27" s="250"/>
      <c r="X27" s="250"/>
      <c r="Y27" s="250"/>
      <c r="Z27" s="250"/>
      <c r="AA27" s="56"/>
      <c r="AB27" s="88"/>
      <c r="AC27" s="92"/>
      <c r="AD27" s="88"/>
      <c r="AE27" s="92"/>
      <c r="AF27" s="88"/>
      <c r="AG27" s="92"/>
    </row>
    <row r="28" spans="1:33" x14ac:dyDescent="0.3">
      <c r="A28" s="9" t="s">
        <v>235</v>
      </c>
      <c r="B28" s="3">
        <v>32</v>
      </c>
      <c r="C28" s="3" t="s">
        <v>28</v>
      </c>
      <c r="D28" s="503">
        <v>25</v>
      </c>
      <c r="E28" s="249"/>
      <c r="F28" s="6">
        <f t="shared" si="10"/>
        <v>1109</v>
      </c>
      <c r="G28" s="6">
        <f xml:space="preserve"> COUNT(N28,O28,P28,Q28,R28,S28,U28,W28,Y28,AB28,AC28,#REF!,AD28)</f>
        <v>6</v>
      </c>
      <c r="H28" s="7">
        <f t="shared" si="11"/>
        <v>184.83333333333334</v>
      </c>
      <c r="I28" s="3"/>
      <c r="J28" s="3"/>
      <c r="K28" s="52">
        <f t="shared" si="12"/>
        <v>202</v>
      </c>
      <c r="L28" s="90">
        <f t="shared" si="13"/>
        <v>577</v>
      </c>
      <c r="M28" s="3"/>
      <c r="N28" s="122">
        <v>174</v>
      </c>
      <c r="O28" s="122">
        <v>202</v>
      </c>
      <c r="P28" s="122">
        <v>201</v>
      </c>
      <c r="Q28" s="122">
        <v>163</v>
      </c>
      <c r="R28" s="122">
        <v>178</v>
      </c>
      <c r="S28" s="122">
        <v>191</v>
      </c>
      <c r="T28" s="10">
        <f t="shared" si="14"/>
        <v>1109</v>
      </c>
      <c r="U28" s="250"/>
      <c r="V28" s="250"/>
      <c r="W28" s="250"/>
      <c r="X28" s="250"/>
      <c r="Y28" s="250"/>
      <c r="Z28" s="250"/>
      <c r="AA28" s="56"/>
      <c r="AB28" s="88"/>
      <c r="AC28" s="92"/>
      <c r="AD28" s="88"/>
      <c r="AE28" s="92"/>
      <c r="AF28" s="88"/>
      <c r="AG28" s="92"/>
    </row>
    <row r="29" spans="1:33" x14ac:dyDescent="0.3">
      <c r="A29" s="9" t="s">
        <v>714</v>
      </c>
      <c r="B29" s="3">
        <v>32</v>
      </c>
      <c r="C29" s="3" t="s">
        <v>28</v>
      </c>
      <c r="D29" s="503">
        <v>26</v>
      </c>
      <c r="E29" s="249"/>
      <c r="F29" s="6">
        <f t="shared" si="10"/>
        <v>1105</v>
      </c>
      <c r="G29" s="6">
        <f xml:space="preserve"> COUNT(N29,O29,P29,Q29,R29,S29,U29,W29,Y29,AB29,AC29,#REF!,AD29)</f>
        <v>6</v>
      </c>
      <c r="H29" s="7">
        <f t="shared" si="11"/>
        <v>184.16666666666666</v>
      </c>
      <c r="I29" s="3"/>
      <c r="J29" s="3"/>
      <c r="K29" s="52">
        <f t="shared" si="12"/>
        <v>224</v>
      </c>
      <c r="L29" s="90">
        <f t="shared" si="13"/>
        <v>580</v>
      </c>
      <c r="M29" s="3"/>
      <c r="N29" s="122">
        <v>193</v>
      </c>
      <c r="O29" s="122">
        <v>161</v>
      </c>
      <c r="P29" s="122">
        <v>171</v>
      </c>
      <c r="Q29" s="122">
        <v>224</v>
      </c>
      <c r="R29" s="122">
        <v>181</v>
      </c>
      <c r="S29" s="122">
        <v>175</v>
      </c>
      <c r="T29" s="10">
        <f t="shared" si="14"/>
        <v>1105</v>
      </c>
      <c r="U29" s="250"/>
      <c r="V29" s="250"/>
      <c r="W29" s="250"/>
      <c r="X29" s="250"/>
      <c r="Y29" s="250"/>
      <c r="Z29" s="250"/>
      <c r="AA29" s="56"/>
      <c r="AB29" s="88"/>
      <c r="AC29" s="92"/>
      <c r="AD29" s="88"/>
      <c r="AE29" s="92"/>
      <c r="AF29" s="88"/>
      <c r="AG29" s="92"/>
    </row>
    <row r="30" spans="1:33" x14ac:dyDescent="0.3">
      <c r="A30" s="9" t="s">
        <v>515</v>
      </c>
      <c r="B30" s="3">
        <v>32</v>
      </c>
      <c r="C30" s="3" t="s">
        <v>28</v>
      </c>
      <c r="D30" s="503">
        <v>27</v>
      </c>
      <c r="E30" s="249"/>
      <c r="F30" s="6">
        <f t="shared" si="10"/>
        <v>1099</v>
      </c>
      <c r="G30" s="6">
        <f xml:space="preserve"> COUNT(N30,O30,P30,Q30,R30,S30,U30,W30,Y30,AB30,AC30,#REF!,AD30)</f>
        <v>6</v>
      </c>
      <c r="H30" s="7">
        <f t="shared" si="11"/>
        <v>183.16666666666666</v>
      </c>
      <c r="I30" s="3"/>
      <c r="J30" s="3"/>
      <c r="K30" s="52">
        <f t="shared" si="12"/>
        <v>200</v>
      </c>
      <c r="L30" s="90">
        <f t="shared" si="13"/>
        <v>562</v>
      </c>
      <c r="M30" s="3"/>
      <c r="N30" s="122">
        <v>165</v>
      </c>
      <c r="O30" s="122">
        <v>172</v>
      </c>
      <c r="P30" s="122">
        <v>200</v>
      </c>
      <c r="Q30" s="122">
        <v>188</v>
      </c>
      <c r="R30" s="122">
        <v>197</v>
      </c>
      <c r="S30" s="122">
        <v>177</v>
      </c>
      <c r="T30" s="10">
        <f t="shared" si="14"/>
        <v>1099</v>
      </c>
      <c r="U30" s="250"/>
      <c r="V30" s="250"/>
      <c r="W30" s="250"/>
      <c r="X30" s="250"/>
      <c r="Y30" s="250"/>
      <c r="Z30" s="250"/>
      <c r="AA30" s="56"/>
      <c r="AB30" s="88"/>
      <c r="AC30" s="92"/>
      <c r="AD30" s="88"/>
      <c r="AE30" s="92"/>
      <c r="AF30" s="88"/>
      <c r="AG30" s="92"/>
    </row>
    <row r="31" spans="1:33" x14ac:dyDescent="0.3">
      <c r="A31" s="9" t="s">
        <v>713</v>
      </c>
      <c r="B31" s="3">
        <v>32</v>
      </c>
      <c r="C31" s="3" t="s">
        <v>28</v>
      </c>
      <c r="D31" s="503">
        <v>28</v>
      </c>
      <c r="E31" s="249"/>
      <c r="F31" s="6">
        <f t="shared" si="10"/>
        <v>1095</v>
      </c>
      <c r="G31" s="6">
        <f xml:space="preserve"> COUNT(N31,O31,P31,Q31,R31,S31,U31,W31,Y31,AB31,AC31,#REF!,AD31)</f>
        <v>6</v>
      </c>
      <c r="H31" s="7">
        <f t="shared" si="11"/>
        <v>182.5</v>
      </c>
      <c r="I31" s="3"/>
      <c r="J31" s="3"/>
      <c r="K31" s="52">
        <f t="shared" si="12"/>
        <v>212</v>
      </c>
      <c r="L31" s="90">
        <f t="shared" si="13"/>
        <v>553</v>
      </c>
      <c r="M31" s="3"/>
      <c r="N31" s="122">
        <v>162</v>
      </c>
      <c r="O31" s="122">
        <v>203</v>
      </c>
      <c r="P31" s="122">
        <v>177</v>
      </c>
      <c r="Q31" s="122">
        <v>168</v>
      </c>
      <c r="R31" s="122">
        <v>212</v>
      </c>
      <c r="S31" s="122">
        <v>173</v>
      </c>
      <c r="T31" s="10">
        <f t="shared" si="14"/>
        <v>1095</v>
      </c>
      <c r="U31" s="250"/>
      <c r="V31" s="250"/>
      <c r="W31" s="250"/>
      <c r="X31" s="250"/>
      <c r="Y31" s="250"/>
      <c r="Z31" s="250"/>
      <c r="AA31" s="56"/>
      <c r="AB31" s="88"/>
      <c r="AC31" s="92"/>
      <c r="AD31" s="88"/>
      <c r="AE31" s="92"/>
      <c r="AF31" s="88"/>
      <c r="AG31" s="92"/>
    </row>
    <row r="32" spans="1:33" x14ac:dyDescent="0.3">
      <c r="A32" s="9" t="s">
        <v>722</v>
      </c>
      <c r="B32" s="3">
        <v>32</v>
      </c>
      <c r="C32" s="3" t="s">
        <v>28</v>
      </c>
      <c r="D32" s="503">
        <v>29</v>
      </c>
      <c r="E32" s="249"/>
      <c r="F32" s="6">
        <f t="shared" si="10"/>
        <v>1091</v>
      </c>
      <c r="G32" s="6">
        <f xml:space="preserve"> COUNT(N32,O32,P32,Q32,R32,S32,U32,W32,Y32,AB32,AC32,#REF!,AD32)</f>
        <v>6</v>
      </c>
      <c r="H32" s="7">
        <f t="shared" si="11"/>
        <v>181.83333333333334</v>
      </c>
      <c r="I32" s="3"/>
      <c r="J32" s="3"/>
      <c r="K32" s="52">
        <f t="shared" si="12"/>
        <v>238</v>
      </c>
      <c r="L32" s="90">
        <f t="shared" si="13"/>
        <v>570</v>
      </c>
      <c r="M32" s="3"/>
      <c r="N32" s="122">
        <v>191</v>
      </c>
      <c r="O32" s="122">
        <v>141</v>
      </c>
      <c r="P32" s="122">
        <v>238</v>
      </c>
      <c r="Q32" s="122">
        <v>178</v>
      </c>
      <c r="R32" s="122">
        <v>170</v>
      </c>
      <c r="S32" s="122">
        <v>173</v>
      </c>
      <c r="T32" s="10">
        <f t="shared" si="14"/>
        <v>1091</v>
      </c>
      <c r="U32" s="250"/>
      <c r="V32" s="250"/>
      <c r="W32" s="250"/>
      <c r="X32" s="250"/>
      <c r="Y32" s="250"/>
      <c r="Z32" s="250"/>
      <c r="AA32" s="56"/>
      <c r="AB32" s="88"/>
      <c r="AC32" s="92"/>
      <c r="AD32" s="88"/>
      <c r="AE32" s="92"/>
      <c r="AF32" s="88"/>
      <c r="AG32" s="92"/>
    </row>
    <row r="33" spans="1:33" x14ac:dyDescent="0.3">
      <c r="A33" s="9" t="s">
        <v>125</v>
      </c>
      <c r="B33" s="3">
        <v>32</v>
      </c>
      <c r="C33" s="3" t="s">
        <v>28</v>
      </c>
      <c r="D33" s="503">
        <v>30</v>
      </c>
      <c r="E33" s="249"/>
      <c r="F33" s="6">
        <f t="shared" si="10"/>
        <v>1089</v>
      </c>
      <c r="G33" s="6">
        <f xml:space="preserve"> COUNT(N33,O33,P33,Q33,R33,S33,U33,W33,Y33,AB33,AC33,#REF!,AD33)</f>
        <v>6</v>
      </c>
      <c r="H33" s="7">
        <f t="shared" si="11"/>
        <v>181.5</v>
      </c>
      <c r="I33" s="3"/>
      <c r="J33" s="3"/>
      <c r="K33" s="52">
        <f t="shared" si="12"/>
        <v>213</v>
      </c>
      <c r="L33" s="90">
        <f t="shared" si="13"/>
        <v>601</v>
      </c>
      <c r="M33" s="3"/>
      <c r="N33" s="122">
        <v>213</v>
      </c>
      <c r="O33" s="122">
        <v>196</v>
      </c>
      <c r="P33" s="122">
        <v>192</v>
      </c>
      <c r="Q33" s="122">
        <v>159</v>
      </c>
      <c r="R33" s="122">
        <v>192</v>
      </c>
      <c r="S33" s="122">
        <v>137</v>
      </c>
      <c r="T33" s="10">
        <f t="shared" si="14"/>
        <v>1089</v>
      </c>
      <c r="U33" s="250"/>
      <c r="V33" s="250"/>
      <c r="W33" s="250"/>
      <c r="X33" s="250"/>
      <c r="Y33" s="250"/>
      <c r="Z33" s="250"/>
      <c r="AA33" s="56"/>
      <c r="AB33" s="88"/>
      <c r="AC33" s="92"/>
      <c r="AD33" s="88"/>
      <c r="AE33" s="92"/>
      <c r="AF33" s="88"/>
      <c r="AG33" s="92"/>
    </row>
    <row r="34" spans="1:33" x14ac:dyDescent="0.3">
      <c r="A34" s="9" t="s">
        <v>237</v>
      </c>
      <c r="B34" s="3">
        <v>32</v>
      </c>
      <c r="C34" s="3" t="s">
        <v>28</v>
      </c>
      <c r="D34" s="503">
        <v>31</v>
      </c>
      <c r="E34" s="249"/>
      <c r="F34" s="6">
        <f t="shared" si="10"/>
        <v>1087</v>
      </c>
      <c r="G34" s="6">
        <f xml:space="preserve"> COUNT(N34,O34,P34,Q34,R34,S34,U34,W34,Y34,AB34,AC34,#REF!,AD34)</f>
        <v>6</v>
      </c>
      <c r="H34" s="7">
        <f t="shared" si="11"/>
        <v>181.16666666666666</v>
      </c>
      <c r="I34" s="3"/>
      <c r="J34" s="3"/>
      <c r="K34" s="52">
        <f t="shared" si="12"/>
        <v>212</v>
      </c>
      <c r="L34" s="90">
        <f t="shared" si="13"/>
        <v>622</v>
      </c>
      <c r="M34" s="3"/>
      <c r="N34" s="122">
        <v>141</v>
      </c>
      <c r="O34" s="122">
        <v>191</v>
      </c>
      <c r="P34" s="122">
        <v>133</v>
      </c>
      <c r="Q34" s="122">
        <v>209</v>
      </c>
      <c r="R34" s="122">
        <v>201</v>
      </c>
      <c r="S34" s="122">
        <v>212</v>
      </c>
      <c r="T34" s="10">
        <f t="shared" si="14"/>
        <v>1087</v>
      </c>
      <c r="U34" s="250"/>
      <c r="V34" s="250"/>
      <c r="W34" s="250"/>
      <c r="X34" s="250"/>
      <c r="Y34" s="250"/>
      <c r="Z34" s="250"/>
      <c r="AA34" s="56"/>
      <c r="AB34" s="88"/>
      <c r="AC34" s="92"/>
      <c r="AD34" s="88"/>
      <c r="AE34" s="92"/>
      <c r="AF34" s="88"/>
      <c r="AG34" s="92"/>
    </row>
    <row r="35" spans="1:33" x14ac:dyDescent="0.3">
      <c r="A35" s="9" t="s">
        <v>188</v>
      </c>
      <c r="B35" s="3">
        <v>32</v>
      </c>
      <c r="C35" s="3" t="s">
        <v>28</v>
      </c>
      <c r="D35" s="503">
        <v>32</v>
      </c>
      <c r="E35" s="249"/>
      <c r="F35" s="6">
        <f t="shared" si="10"/>
        <v>1086</v>
      </c>
      <c r="G35" s="6">
        <f xml:space="preserve"> COUNT(N35,O35,P35,Q35,R35,S35,U35,W35,Y35,AB35,AC35,#REF!,AD35)</f>
        <v>6</v>
      </c>
      <c r="H35" s="7">
        <f t="shared" si="11"/>
        <v>181</v>
      </c>
      <c r="I35" s="3"/>
      <c r="J35" s="3"/>
      <c r="K35" s="52">
        <f t="shared" si="12"/>
        <v>202</v>
      </c>
      <c r="L35" s="90">
        <f t="shared" si="13"/>
        <v>568</v>
      </c>
      <c r="M35" s="3"/>
      <c r="N35" s="122">
        <v>184</v>
      </c>
      <c r="O35" s="122">
        <v>182</v>
      </c>
      <c r="P35" s="122">
        <v>202</v>
      </c>
      <c r="Q35" s="122">
        <v>186</v>
      </c>
      <c r="R35" s="122">
        <v>178</v>
      </c>
      <c r="S35" s="122">
        <v>154</v>
      </c>
      <c r="T35" s="10">
        <f t="shared" si="14"/>
        <v>1086</v>
      </c>
      <c r="U35" s="250"/>
      <c r="V35" s="250"/>
      <c r="W35" s="250"/>
      <c r="X35" s="250"/>
      <c r="Y35" s="250"/>
      <c r="Z35" s="250"/>
      <c r="AA35" s="56"/>
      <c r="AB35" s="88"/>
      <c r="AC35" s="92"/>
      <c r="AD35" s="88"/>
      <c r="AE35" s="92"/>
      <c r="AF35" s="88"/>
      <c r="AG35" s="92"/>
    </row>
    <row r="36" spans="1:33" x14ac:dyDescent="0.3">
      <c r="A36" s="9" t="s">
        <v>219</v>
      </c>
      <c r="B36" s="3">
        <v>32</v>
      </c>
      <c r="C36" s="3" t="s">
        <v>28</v>
      </c>
      <c r="D36" s="503">
        <v>33</v>
      </c>
      <c r="E36" s="249"/>
      <c r="F36" s="6">
        <f t="shared" si="10"/>
        <v>1080</v>
      </c>
      <c r="G36" s="6">
        <f xml:space="preserve"> COUNT(N36,O36,P36,Q36,R36,S36,U36,W36,Y36,AB36,AC36,#REF!,AD36)</f>
        <v>6</v>
      </c>
      <c r="H36" s="7">
        <f t="shared" si="11"/>
        <v>180</v>
      </c>
      <c r="I36" s="3"/>
      <c r="J36" s="3"/>
      <c r="K36" s="52">
        <f t="shared" si="12"/>
        <v>199</v>
      </c>
      <c r="L36" s="90">
        <f t="shared" si="13"/>
        <v>553</v>
      </c>
      <c r="M36" s="3"/>
      <c r="N36" s="122">
        <v>199</v>
      </c>
      <c r="O36" s="122">
        <v>194</v>
      </c>
      <c r="P36" s="122">
        <v>160</v>
      </c>
      <c r="Q36" s="122">
        <v>163</v>
      </c>
      <c r="R36" s="122">
        <v>190</v>
      </c>
      <c r="S36" s="122">
        <v>174</v>
      </c>
      <c r="T36" s="10">
        <f t="shared" si="14"/>
        <v>1080</v>
      </c>
      <c r="U36" s="250"/>
      <c r="V36" s="250"/>
      <c r="W36" s="250"/>
      <c r="X36" s="250"/>
      <c r="Y36" s="250"/>
      <c r="Z36" s="250"/>
      <c r="AA36" s="56"/>
      <c r="AB36" s="88"/>
      <c r="AC36" s="92"/>
      <c r="AD36" s="88"/>
      <c r="AE36" s="92"/>
      <c r="AF36" s="88"/>
      <c r="AG36" s="92"/>
    </row>
    <row r="37" spans="1:33" x14ac:dyDescent="0.3">
      <c r="A37" s="9" t="s">
        <v>682</v>
      </c>
      <c r="B37" s="3">
        <v>32</v>
      </c>
      <c r="C37" s="3" t="s">
        <v>28</v>
      </c>
      <c r="D37" s="503">
        <v>34</v>
      </c>
      <c r="E37" s="249"/>
      <c r="F37" s="6">
        <f t="shared" si="10"/>
        <v>1078</v>
      </c>
      <c r="G37" s="6">
        <f xml:space="preserve"> COUNT(N37,O37,P37,Q37,R37,S37,U37,W37,Y37,AB37,AC37,#REF!,AD37)</f>
        <v>6</v>
      </c>
      <c r="H37" s="7">
        <f t="shared" si="11"/>
        <v>179.66666666666666</v>
      </c>
      <c r="I37" s="3"/>
      <c r="J37" s="3"/>
      <c r="K37" s="52">
        <f t="shared" si="12"/>
        <v>220</v>
      </c>
      <c r="L37" s="90">
        <f t="shared" si="13"/>
        <v>605</v>
      </c>
      <c r="M37" s="3"/>
      <c r="N37" s="122">
        <v>220</v>
      </c>
      <c r="O37" s="122">
        <v>198</v>
      </c>
      <c r="P37" s="122">
        <v>187</v>
      </c>
      <c r="Q37" s="122">
        <v>119</v>
      </c>
      <c r="R37" s="122">
        <v>182</v>
      </c>
      <c r="S37" s="122">
        <v>172</v>
      </c>
      <c r="T37" s="10">
        <f t="shared" si="14"/>
        <v>1078</v>
      </c>
      <c r="U37" s="250"/>
      <c r="V37" s="250"/>
      <c r="W37" s="250"/>
      <c r="X37" s="250"/>
      <c r="Y37" s="250"/>
      <c r="Z37" s="250"/>
      <c r="AA37" s="56"/>
      <c r="AB37" s="88"/>
      <c r="AC37" s="92"/>
      <c r="AD37" s="88"/>
      <c r="AE37" s="92"/>
      <c r="AF37" s="88"/>
      <c r="AG37" s="92"/>
    </row>
    <row r="38" spans="1:33" x14ac:dyDescent="0.3">
      <c r="A38" s="9" t="s">
        <v>236</v>
      </c>
      <c r="B38" s="3">
        <v>32</v>
      </c>
      <c r="C38" s="3" t="s">
        <v>28</v>
      </c>
      <c r="D38" s="503">
        <v>35</v>
      </c>
      <c r="E38" s="249"/>
      <c r="F38" s="6">
        <f t="shared" si="10"/>
        <v>1069</v>
      </c>
      <c r="G38" s="6">
        <f xml:space="preserve"> COUNT(N38,O38,P38,Q38,R38,S38,U38,W38,Y38,AB38,AC38,#REF!,AD38)</f>
        <v>6</v>
      </c>
      <c r="H38" s="7">
        <f t="shared" si="11"/>
        <v>178.16666666666666</v>
      </c>
      <c r="I38" s="3"/>
      <c r="J38" s="3"/>
      <c r="K38" s="52">
        <f t="shared" si="12"/>
        <v>212</v>
      </c>
      <c r="L38" s="90">
        <f t="shared" si="13"/>
        <v>535</v>
      </c>
      <c r="M38" s="3"/>
      <c r="N38" s="122">
        <v>187</v>
      </c>
      <c r="O38" s="122">
        <v>198</v>
      </c>
      <c r="P38" s="122">
        <v>150</v>
      </c>
      <c r="Q38" s="122">
        <v>165</v>
      </c>
      <c r="R38" s="122">
        <v>157</v>
      </c>
      <c r="S38" s="122">
        <v>212</v>
      </c>
      <c r="T38" s="10">
        <f t="shared" si="14"/>
        <v>1069</v>
      </c>
      <c r="U38" s="250"/>
      <c r="V38" s="250"/>
      <c r="W38" s="250"/>
      <c r="X38" s="250"/>
      <c r="Y38" s="250"/>
      <c r="Z38" s="250"/>
      <c r="AA38" s="56"/>
      <c r="AB38" s="88"/>
      <c r="AC38" s="92"/>
      <c r="AD38" s="88"/>
      <c r="AE38" s="92"/>
      <c r="AF38" s="88"/>
      <c r="AG38" s="92"/>
    </row>
    <row r="39" spans="1:33" x14ac:dyDescent="0.3">
      <c r="A39" s="9" t="s">
        <v>319</v>
      </c>
      <c r="B39" s="3">
        <v>32</v>
      </c>
      <c r="C39" s="3" t="s">
        <v>28</v>
      </c>
      <c r="D39" s="503">
        <v>36</v>
      </c>
      <c r="E39" s="249"/>
      <c r="F39" s="6">
        <f t="shared" si="10"/>
        <v>1063</v>
      </c>
      <c r="G39" s="6">
        <f xml:space="preserve"> COUNT(N39,O39,P39,Q39,R39,S39,U39,W39,Y39,AB39,AC39,#REF!,AD39)</f>
        <v>6</v>
      </c>
      <c r="H39" s="7">
        <f t="shared" si="11"/>
        <v>177.16666666666666</v>
      </c>
      <c r="I39" s="3"/>
      <c r="J39" s="3"/>
      <c r="K39" s="52">
        <f t="shared" si="12"/>
        <v>199</v>
      </c>
      <c r="L39" s="90">
        <f t="shared" si="13"/>
        <v>544</v>
      </c>
      <c r="M39" s="3"/>
      <c r="N39" s="122">
        <v>199</v>
      </c>
      <c r="O39" s="122">
        <v>166</v>
      </c>
      <c r="P39" s="122">
        <v>179</v>
      </c>
      <c r="Q39" s="122">
        <v>182</v>
      </c>
      <c r="R39" s="122">
        <v>158</v>
      </c>
      <c r="S39" s="122">
        <v>179</v>
      </c>
      <c r="T39" s="10">
        <f t="shared" si="14"/>
        <v>1063</v>
      </c>
      <c r="U39" s="250"/>
      <c r="V39" s="250"/>
      <c r="W39" s="250"/>
      <c r="X39" s="250"/>
      <c r="Y39" s="250"/>
      <c r="Z39" s="250"/>
      <c r="AA39" s="56"/>
      <c r="AB39" s="88"/>
      <c r="AC39" s="92"/>
      <c r="AD39" s="88"/>
      <c r="AE39" s="92"/>
      <c r="AF39" s="88"/>
      <c r="AG39" s="92"/>
    </row>
    <row r="40" spans="1:33" x14ac:dyDescent="0.3">
      <c r="A40" s="9" t="s">
        <v>697</v>
      </c>
      <c r="B40" s="3">
        <v>32</v>
      </c>
      <c r="C40" s="3" t="s">
        <v>28</v>
      </c>
      <c r="D40" s="503">
        <v>37</v>
      </c>
      <c r="E40" s="249"/>
      <c r="F40" s="6">
        <f t="shared" si="10"/>
        <v>1062</v>
      </c>
      <c r="G40" s="6">
        <f xml:space="preserve"> COUNT(N40,O40,P40,Q40,R40,S40,U40,W40,Y40,AB40,AC40,#REF!,AD40)</f>
        <v>6</v>
      </c>
      <c r="H40" s="7">
        <f t="shared" si="11"/>
        <v>177</v>
      </c>
      <c r="I40" s="3"/>
      <c r="J40" s="3"/>
      <c r="K40" s="52">
        <f t="shared" si="12"/>
        <v>214</v>
      </c>
      <c r="L40" s="90">
        <f t="shared" si="13"/>
        <v>540</v>
      </c>
      <c r="M40" s="3"/>
      <c r="N40" s="122">
        <v>164</v>
      </c>
      <c r="O40" s="122">
        <v>144</v>
      </c>
      <c r="P40" s="122">
        <v>214</v>
      </c>
      <c r="Q40" s="122">
        <v>184</v>
      </c>
      <c r="R40" s="122">
        <v>155</v>
      </c>
      <c r="S40" s="122">
        <v>201</v>
      </c>
      <c r="T40" s="10">
        <f t="shared" si="14"/>
        <v>1062</v>
      </c>
      <c r="U40" s="88"/>
      <c r="V40" s="88"/>
      <c r="W40" s="88"/>
      <c r="X40" s="88"/>
      <c r="Y40" s="88"/>
      <c r="Z40" s="88"/>
      <c r="AA40" s="88"/>
      <c r="AB40" s="88"/>
      <c r="AC40" s="92"/>
      <c r="AD40" s="88"/>
      <c r="AE40" s="92"/>
      <c r="AF40" s="88"/>
      <c r="AG40" s="92"/>
    </row>
    <row r="41" spans="1:33" x14ac:dyDescent="0.3">
      <c r="A41" s="9" t="s">
        <v>439</v>
      </c>
      <c r="B41" s="3">
        <v>32</v>
      </c>
      <c r="C41" s="3" t="s">
        <v>28</v>
      </c>
      <c r="D41" s="503">
        <v>38</v>
      </c>
      <c r="E41" s="249"/>
      <c r="F41" s="6">
        <f t="shared" si="10"/>
        <v>1051</v>
      </c>
      <c r="G41" s="6">
        <f xml:space="preserve"> COUNT(N41,O41,P41,Q41,R41,S41,U41,W41,Y41,AB41,AC41,#REF!,AD41)</f>
        <v>6</v>
      </c>
      <c r="H41" s="7">
        <f t="shared" si="11"/>
        <v>175.16666666666666</v>
      </c>
      <c r="I41" s="3"/>
      <c r="J41" s="3"/>
      <c r="K41" s="52">
        <f t="shared" si="12"/>
        <v>191</v>
      </c>
      <c r="L41" s="90">
        <f t="shared" si="13"/>
        <v>536</v>
      </c>
      <c r="M41" s="3"/>
      <c r="N41" s="122">
        <v>171</v>
      </c>
      <c r="O41" s="122">
        <v>188</v>
      </c>
      <c r="P41" s="122">
        <v>156</v>
      </c>
      <c r="Q41" s="122">
        <v>191</v>
      </c>
      <c r="R41" s="122">
        <v>163</v>
      </c>
      <c r="S41" s="122">
        <v>182</v>
      </c>
      <c r="T41" s="10">
        <f t="shared" si="14"/>
        <v>1051</v>
      </c>
      <c r="U41" s="88"/>
      <c r="V41" s="88"/>
      <c r="W41" s="88"/>
      <c r="X41" s="88"/>
      <c r="Y41" s="88"/>
      <c r="Z41" s="88"/>
      <c r="AA41" s="88"/>
      <c r="AB41" s="88"/>
      <c r="AC41" s="92"/>
      <c r="AD41" s="88"/>
      <c r="AE41" s="92"/>
      <c r="AF41" s="88"/>
      <c r="AG41" s="92"/>
    </row>
    <row r="42" spans="1:33" x14ac:dyDescent="0.3">
      <c r="A42" s="9" t="s">
        <v>214</v>
      </c>
      <c r="B42" s="3">
        <v>32</v>
      </c>
      <c r="C42" s="3" t="s">
        <v>28</v>
      </c>
      <c r="D42" s="503">
        <v>39</v>
      </c>
      <c r="E42" s="249"/>
      <c r="F42" s="6">
        <f t="shared" si="10"/>
        <v>1046</v>
      </c>
      <c r="G42" s="6">
        <f xml:space="preserve"> COUNT(N42,O42,P42,Q42,R42,S42,U42,W42,Y42,AB42,AC42,#REF!,AD42)</f>
        <v>6</v>
      </c>
      <c r="H42" s="7">
        <f t="shared" si="11"/>
        <v>174.33333333333334</v>
      </c>
      <c r="I42" s="3"/>
      <c r="J42" s="3"/>
      <c r="K42" s="52">
        <f t="shared" si="12"/>
        <v>205</v>
      </c>
      <c r="L42" s="90">
        <f t="shared" si="13"/>
        <v>524</v>
      </c>
      <c r="M42" s="3"/>
      <c r="N42" s="122">
        <v>193</v>
      </c>
      <c r="O42" s="122">
        <v>195</v>
      </c>
      <c r="P42" s="122">
        <v>136</v>
      </c>
      <c r="Q42" s="122">
        <v>162</v>
      </c>
      <c r="R42" s="122">
        <v>205</v>
      </c>
      <c r="S42" s="122">
        <v>155</v>
      </c>
      <c r="T42" s="10">
        <f t="shared" si="14"/>
        <v>1046</v>
      </c>
      <c r="U42" s="88"/>
      <c r="V42" s="88"/>
      <c r="W42" s="88"/>
      <c r="X42" s="88"/>
      <c r="Y42" s="88"/>
      <c r="Z42" s="88"/>
      <c r="AA42" s="88"/>
      <c r="AB42" s="88"/>
      <c r="AC42" s="92"/>
      <c r="AD42" s="88"/>
      <c r="AE42" s="92"/>
      <c r="AF42" s="88"/>
      <c r="AG42" s="92"/>
    </row>
    <row r="43" spans="1:33" x14ac:dyDescent="0.3">
      <c r="A43" s="9" t="s">
        <v>112</v>
      </c>
      <c r="B43" s="3">
        <v>32</v>
      </c>
      <c r="C43" s="3" t="s">
        <v>28</v>
      </c>
      <c r="D43" s="503">
        <v>40</v>
      </c>
      <c r="E43" s="249"/>
      <c r="F43" s="6">
        <f t="shared" si="10"/>
        <v>1032</v>
      </c>
      <c r="G43" s="6">
        <f xml:space="preserve"> COUNT(N43,O43,P43,Q43,R43,S43,U43,W43,Y43,AB43,AC43,#REF!,AD43)</f>
        <v>6</v>
      </c>
      <c r="H43" s="7">
        <f t="shared" si="11"/>
        <v>172</v>
      </c>
      <c r="I43" s="3"/>
      <c r="J43" s="3"/>
      <c r="K43" s="52">
        <f t="shared" si="12"/>
        <v>202</v>
      </c>
      <c r="L43" s="90">
        <f t="shared" si="13"/>
        <v>521</v>
      </c>
      <c r="M43" s="3"/>
      <c r="N43" s="122">
        <v>169</v>
      </c>
      <c r="O43" s="122">
        <v>150</v>
      </c>
      <c r="P43" s="122">
        <v>202</v>
      </c>
      <c r="Q43" s="122">
        <v>147</v>
      </c>
      <c r="R43" s="122">
        <v>185</v>
      </c>
      <c r="S43" s="122">
        <v>179</v>
      </c>
      <c r="T43" s="10">
        <f t="shared" si="14"/>
        <v>1032</v>
      </c>
      <c r="U43" s="88"/>
      <c r="V43" s="88"/>
      <c r="W43" s="88"/>
      <c r="X43" s="88"/>
      <c r="Y43" s="88"/>
      <c r="Z43" s="88"/>
      <c r="AA43" s="88"/>
      <c r="AB43" s="88"/>
      <c r="AC43" s="92"/>
      <c r="AD43" s="88"/>
      <c r="AE43" s="92"/>
      <c r="AF43" s="88"/>
      <c r="AG43" s="92"/>
    </row>
    <row r="44" spans="1:33" x14ac:dyDescent="0.3">
      <c r="A44" s="9" t="s">
        <v>870</v>
      </c>
      <c r="B44" s="3">
        <v>32</v>
      </c>
      <c r="C44" s="3" t="s">
        <v>28</v>
      </c>
      <c r="D44" s="503">
        <v>41</v>
      </c>
      <c r="E44" s="249"/>
      <c r="F44" s="6">
        <f t="shared" si="10"/>
        <v>1025</v>
      </c>
      <c r="G44" s="6">
        <f xml:space="preserve"> COUNT(N44,O44,P44,Q44,R44,S44,U44,W44,Y44,AB44,AC44,#REF!,AD44)</f>
        <v>6</v>
      </c>
      <c r="H44" s="7">
        <f t="shared" si="11"/>
        <v>170.83333333333334</v>
      </c>
      <c r="I44" s="3"/>
      <c r="J44" s="3"/>
      <c r="K44" s="52">
        <f t="shared" si="12"/>
        <v>227</v>
      </c>
      <c r="L44" s="90">
        <f t="shared" si="13"/>
        <v>524</v>
      </c>
      <c r="M44" s="3"/>
      <c r="N44" s="122">
        <v>126</v>
      </c>
      <c r="O44" s="122">
        <v>227</v>
      </c>
      <c r="P44" s="122">
        <v>171</v>
      </c>
      <c r="Q44" s="122">
        <v>169</v>
      </c>
      <c r="R44" s="122">
        <v>121</v>
      </c>
      <c r="S44" s="122">
        <v>211</v>
      </c>
      <c r="T44" s="10">
        <f t="shared" si="14"/>
        <v>1025</v>
      </c>
      <c r="U44" s="88"/>
      <c r="V44" s="88"/>
      <c r="W44" s="88"/>
      <c r="X44" s="88"/>
      <c r="Y44" s="88"/>
      <c r="Z44" s="88"/>
      <c r="AA44" s="88"/>
      <c r="AB44" s="88"/>
      <c r="AC44" s="92"/>
      <c r="AD44" s="88"/>
      <c r="AE44" s="92"/>
      <c r="AF44" s="88"/>
      <c r="AG44" s="92"/>
    </row>
    <row r="45" spans="1:33" x14ac:dyDescent="0.3">
      <c r="A45" s="9" t="s">
        <v>209</v>
      </c>
      <c r="B45" s="3">
        <v>32</v>
      </c>
      <c r="C45" s="3" t="s">
        <v>28</v>
      </c>
      <c r="D45" s="503">
        <v>42</v>
      </c>
      <c r="E45" s="249"/>
      <c r="F45" s="6">
        <f t="shared" si="10"/>
        <v>1000</v>
      </c>
      <c r="G45" s="6">
        <f xml:space="preserve"> COUNT(N45,O45,P45,Q45,R45,S45,U45,W45,Y45,AB45,AC45,#REF!,AD45)</f>
        <v>6</v>
      </c>
      <c r="H45" s="7">
        <f t="shared" si="11"/>
        <v>166.66666666666666</v>
      </c>
      <c r="I45" s="3"/>
      <c r="J45" s="3"/>
      <c r="K45" s="52">
        <f t="shared" si="12"/>
        <v>206</v>
      </c>
      <c r="L45" s="90">
        <f t="shared" si="13"/>
        <v>551</v>
      </c>
      <c r="M45" s="3"/>
      <c r="N45" s="122">
        <v>187</v>
      </c>
      <c r="O45" s="122">
        <v>158</v>
      </c>
      <c r="P45" s="122">
        <v>206</v>
      </c>
      <c r="Q45" s="122">
        <v>155</v>
      </c>
      <c r="R45" s="122">
        <v>138</v>
      </c>
      <c r="S45" s="122">
        <v>156</v>
      </c>
      <c r="T45" s="10">
        <f t="shared" si="14"/>
        <v>1000</v>
      </c>
      <c r="U45" s="88"/>
      <c r="V45" s="88"/>
      <c r="W45" s="88"/>
      <c r="X45" s="88"/>
      <c r="Y45" s="88"/>
      <c r="Z45" s="88"/>
      <c r="AA45" s="88"/>
      <c r="AB45" s="88"/>
      <c r="AC45" s="92"/>
      <c r="AD45" s="88"/>
      <c r="AE45" s="92"/>
      <c r="AF45" s="88"/>
      <c r="AG45" s="92"/>
    </row>
    <row r="46" spans="1:33" x14ac:dyDescent="0.3">
      <c r="A46" s="9" t="s">
        <v>145</v>
      </c>
      <c r="B46" s="3">
        <v>32</v>
      </c>
      <c r="C46" s="3" t="s">
        <v>28</v>
      </c>
      <c r="D46" s="503">
        <v>43</v>
      </c>
      <c r="E46" s="88"/>
      <c r="F46" s="6">
        <f t="shared" si="10"/>
        <v>1000</v>
      </c>
      <c r="G46" s="6">
        <f xml:space="preserve"> COUNT(N46,O46,P46,Q46,R46,S46,U46,W46,Y46,AB46,AC46,#REF!,AD46)</f>
        <v>6</v>
      </c>
      <c r="H46" s="7">
        <f t="shared" si="11"/>
        <v>166.66666666666666</v>
      </c>
      <c r="I46" s="3"/>
      <c r="J46" s="3"/>
      <c r="K46" s="52">
        <f t="shared" si="12"/>
        <v>208</v>
      </c>
      <c r="L46" s="90">
        <f t="shared" si="13"/>
        <v>504</v>
      </c>
      <c r="M46" s="3"/>
      <c r="N46" s="123">
        <v>165</v>
      </c>
      <c r="O46" s="123">
        <v>131</v>
      </c>
      <c r="P46" s="123">
        <v>208</v>
      </c>
      <c r="Q46" s="123">
        <v>155</v>
      </c>
      <c r="R46" s="123">
        <v>150</v>
      </c>
      <c r="S46" s="123">
        <v>191</v>
      </c>
      <c r="T46" s="10">
        <f t="shared" si="14"/>
        <v>1000</v>
      </c>
      <c r="U46" s="88"/>
      <c r="V46" s="88"/>
      <c r="W46" s="88"/>
      <c r="X46" s="88"/>
      <c r="Y46" s="88"/>
      <c r="Z46" s="88"/>
      <c r="AA46" s="88"/>
      <c r="AB46" s="88"/>
      <c r="AC46" s="92"/>
      <c r="AD46" s="88"/>
      <c r="AE46" s="92"/>
      <c r="AF46" s="88"/>
      <c r="AG46" s="92"/>
    </row>
    <row r="47" spans="1:33" x14ac:dyDescent="0.3">
      <c r="A47" s="9" t="s">
        <v>133</v>
      </c>
      <c r="B47" s="3">
        <v>32</v>
      </c>
      <c r="C47" s="3" t="s">
        <v>28</v>
      </c>
      <c r="D47" s="503">
        <v>44</v>
      </c>
      <c r="E47" s="88"/>
      <c r="F47" s="6">
        <f t="shared" si="10"/>
        <v>991</v>
      </c>
      <c r="G47" s="6">
        <f xml:space="preserve"> COUNT(N47,O47,P47,Q47,R47,S47,U47,W47,Y47,AB47,AC47,#REF!,AD47)</f>
        <v>6</v>
      </c>
      <c r="H47" s="7">
        <f t="shared" si="11"/>
        <v>165.16666666666666</v>
      </c>
      <c r="I47" s="3"/>
      <c r="J47" s="3"/>
      <c r="K47" s="52">
        <f t="shared" si="12"/>
        <v>186</v>
      </c>
      <c r="L47" s="90">
        <f t="shared" si="13"/>
        <v>512</v>
      </c>
      <c r="M47" s="3"/>
      <c r="N47" s="123">
        <v>155</v>
      </c>
      <c r="O47" s="123">
        <v>138</v>
      </c>
      <c r="P47" s="123">
        <v>186</v>
      </c>
      <c r="Q47" s="123">
        <v>174</v>
      </c>
      <c r="R47" s="123">
        <v>155</v>
      </c>
      <c r="S47" s="123">
        <v>183</v>
      </c>
      <c r="T47" s="10">
        <f t="shared" si="14"/>
        <v>991</v>
      </c>
      <c r="U47" s="88"/>
      <c r="V47" s="88"/>
      <c r="W47" s="88"/>
      <c r="X47" s="88"/>
      <c r="Y47" s="88"/>
      <c r="Z47" s="88"/>
      <c r="AA47" s="88"/>
      <c r="AB47" s="88"/>
      <c r="AC47" s="92"/>
      <c r="AD47" s="88"/>
      <c r="AE47" s="92"/>
      <c r="AF47" s="88"/>
      <c r="AG47" s="92"/>
    </row>
    <row r="48" spans="1:33" x14ac:dyDescent="0.3">
      <c r="A48" s="9" t="s">
        <v>114</v>
      </c>
      <c r="B48" s="3">
        <v>32</v>
      </c>
      <c r="C48" s="3" t="s">
        <v>28</v>
      </c>
      <c r="D48" s="503">
        <v>45</v>
      </c>
      <c r="E48" s="88"/>
      <c r="F48" s="6">
        <f t="shared" si="10"/>
        <v>962</v>
      </c>
      <c r="G48" s="6">
        <f xml:space="preserve"> COUNT(N48,O48,P48,Q48,R48,S48,U48,W48,Y48,AB48,AC48,#REF!,AD48)</f>
        <v>6</v>
      </c>
      <c r="H48" s="7">
        <f t="shared" si="11"/>
        <v>160.33333333333334</v>
      </c>
      <c r="I48" s="3"/>
      <c r="J48" s="3"/>
      <c r="K48" s="52">
        <f t="shared" si="12"/>
        <v>199</v>
      </c>
      <c r="L48" s="90">
        <f t="shared" si="13"/>
        <v>502</v>
      </c>
      <c r="M48" s="3"/>
      <c r="N48" s="123">
        <v>155</v>
      </c>
      <c r="O48" s="123">
        <v>161</v>
      </c>
      <c r="P48" s="123">
        <v>144</v>
      </c>
      <c r="Q48" s="123">
        <v>141</v>
      </c>
      <c r="R48" s="123">
        <v>162</v>
      </c>
      <c r="S48" s="123">
        <v>199</v>
      </c>
      <c r="T48" s="10">
        <f t="shared" si="14"/>
        <v>962</v>
      </c>
      <c r="U48" s="88"/>
      <c r="V48" s="88"/>
      <c r="W48" s="88"/>
      <c r="X48" s="88"/>
      <c r="Y48" s="88"/>
      <c r="Z48" s="88"/>
      <c r="AA48" s="88"/>
      <c r="AB48" s="88"/>
      <c r="AC48" s="92"/>
      <c r="AD48" s="88"/>
      <c r="AE48" s="92"/>
      <c r="AF48" s="88"/>
      <c r="AG48" s="92"/>
    </row>
    <row r="49" spans="1:33" x14ac:dyDescent="0.3">
      <c r="A49" s="88"/>
      <c r="B49" s="88"/>
      <c r="C49" s="88"/>
      <c r="D49" s="88"/>
      <c r="E49" s="88"/>
      <c r="F49" s="6">
        <f>SUM(F4:F48)</f>
        <v>64263</v>
      </c>
      <c r="G49" s="48">
        <f>SUM(G4:G48)</f>
        <v>337</v>
      </c>
      <c r="H49" s="49">
        <f t="shared" si="11"/>
        <v>190.69139465875372</v>
      </c>
      <c r="I49" s="88"/>
      <c r="J49" s="88"/>
      <c r="K49" s="88"/>
      <c r="L49" s="88"/>
      <c r="M49" s="88"/>
      <c r="N49" s="88">
        <f>AVERAGE(N4:N48)</f>
        <v>183.6</v>
      </c>
      <c r="O49" s="443">
        <f t="shared" ref="O49:Y49" si="15">AVERAGE(O4:O48)</f>
        <v>180.71111111111111</v>
      </c>
      <c r="P49" s="443">
        <f t="shared" si="15"/>
        <v>187.28888888888889</v>
      </c>
      <c r="Q49" s="443">
        <f t="shared" si="15"/>
        <v>187.6</v>
      </c>
      <c r="R49" s="443">
        <f t="shared" si="15"/>
        <v>188.6888888888889</v>
      </c>
      <c r="S49" s="443">
        <f t="shared" si="15"/>
        <v>191.26666666666668</v>
      </c>
      <c r="T49" s="88"/>
      <c r="U49" s="443">
        <f t="shared" si="15"/>
        <v>189</v>
      </c>
      <c r="V49" s="88"/>
      <c r="W49" s="443">
        <f t="shared" si="15"/>
        <v>192.6</v>
      </c>
      <c r="X49" s="88"/>
      <c r="Y49" s="443">
        <f t="shared" si="15"/>
        <v>211.9</v>
      </c>
      <c r="Z49" s="88"/>
      <c r="AA49" s="88"/>
      <c r="AB49" s="443">
        <f t="shared" ref="AB49" si="16">AVERAGE(AB4:AB48)</f>
        <v>223.75</v>
      </c>
      <c r="AC49" s="92"/>
      <c r="AD49" s="443">
        <f t="shared" ref="AD49" si="17">AVERAGE(AD4:AD48)</f>
        <v>221</v>
      </c>
      <c r="AE49" s="92"/>
      <c r="AF49" s="443">
        <f t="shared" ref="AF49" si="18">AVERAGE(AF4:AF48)</f>
        <v>236.5</v>
      </c>
      <c r="AG49" s="92"/>
    </row>
    <row r="50" spans="1:33" x14ac:dyDescent="0.3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92"/>
      <c r="AD50" s="88"/>
      <c r="AE50" s="92"/>
      <c r="AF50" s="88"/>
      <c r="AG50" s="92"/>
    </row>
    <row r="51" spans="1:33" x14ac:dyDescent="0.3">
      <c r="A51" s="587" t="s">
        <v>80</v>
      </c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</row>
    <row r="52" spans="1:33" x14ac:dyDescent="0.3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</row>
    <row r="53" spans="1:33" x14ac:dyDescent="0.3">
      <c r="A53" s="10" t="s">
        <v>0</v>
      </c>
      <c r="B53" s="10"/>
      <c r="C53" s="10"/>
      <c r="D53" s="10" t="s">
        <v>2</v>
      </c>
      <c r="E53" s="61">
        <f>SUM(E54:E63)</f>
        <v>730</v>
      </c>
      <c r="F53" s="11" t="s">
        <v>4</v>
      </c>
      <c r="G53" s="10" t="s">
        <v>5</v>
      </c>
      <c r="H53" s="10" t="s">
        <v>6</v>
      </c>
      <c r="I53" s="1" t="s">
        <v>23</v>
      </c>
      <c r="J53" s="1" t="s">
        <v>24</v>
      </c>
      <c r="K53" s="1" t="s">
        <v>25</v>
      </c>
      <c r="L53" s="1" t="s">
        <v>26</v>
      </c>
      <c r="M53" s="10" t="s">
        <v>9</v>
      </c>
      <c r="N53" s="10">
        <v>1</v>
      </c>
      <c r="O53" s="10">
        <v>2</v>
      </c>
      <c r="P53" s="10">
        <v>3</v>
      </c>
      <c r="Q53" s="10">
        <v>4</v>
      </c>
      <c r="R53" s="10">
        <v>5</v>
      </c>
      <c r="S53" s="10">
        <v>6</v>
      </c>
      <c r="T53" s="10" t="s">
        <v>8</v>
      </c>
      <c r="U53" s="10">
        <v>7</v>
      </c>
      <c r="V53" s="10" t="s">
        <v>7</v>
      </c>
      <c r="W53" s="10">
        <v>8</v>
      </c>
      <c r="X53" s="10" t="s">
        <v>7</v>
      </c>
      <c r="Y53" s="10">
        <v>9</v>
      </c>
      <c r="Z53" s="10" t="s">
        <v>7</v>
      </c>
      <c r="AA53" s="10" t="s">
        <v>8</v>
      </c>
      <c r="AB53" s="1">
        <v>10</v>
      </c>
      <c r="AC53" s="1"/>
      <c r="AD53" s="1">
        <v>11</v>
      </c>
      <c r="AE53" s="1"/>
      <c r="AF53" s="1">
        <v>12</v>
      </c>
      <c r="AG53" s="1"/>
    </row>
    <row r="54" spans="1:33" x14ac:dyDescent="0.3">
      <c r="A54" s="17" t="s">
        <v>919</v>
      </c>
      <c r="B54" s="12">
        <v>32</v>
      </c>
      <c r="C54" s="12" t="s">
        <v>28</v>
      </c>
      <c r="D54" s="10">
        <v>1</v>
      </c>
      <c r="E54" s="239">
        <v>300</v>
      </c>
      <c r="F54" s="11">
        <f t="shared" ref="F54:F73" si="19">SUM(N54:S54)+U54+W54+Y54+AB54+AF54+AD54</f>
        <v>1104</v>
      </c>
      <c r="G54" s="10">
        <f t="shared" ref="G54:G61" si="20">COUNT(N54,O54,P54,Q54,R54,S54,U54,W54,Y54,AB54,AF54, AD54)</f>
        <v>12</v>
      </c>
      <c r="H54" s="15">
        <f t="shared" ref="H54:H73" si="21">F54/G54</f>
        <v>92</v>
      </c>
      <c r="I54" s="159">
        <f t="shared" ref="I54:I69" si="22">(SUM(V54+X54+Z54)/30)+(COUNTIFS(AC54,"W"))+(COUNTIFS(AE54,"W"))+(COUNTIFS(AG54,"W"))+(COUNTIFS(AI54,"W"))</f>
        <v>3</v>
      </c>
      <c r="J54" s="159">
        <f t="shared" ref="J54:J69" si="23">(3-(SUM(V54+X54+Z54)/30))+(COUNTIFS(AC54,"L")+(COUNTIFS(AE54,"L"))+(COUNTIFS(AG54,"L"))+(COUNTIFS(AI54,"L")))</f>
        <v>1</v>
      </c>
      <c r="K54" s="52">
        <f t="shared" ref="K54:K73" si="24">MAX(N54:S54,U54:Z54,AB54:AH54)</f>
        <v>125</v>
      </c>
      <c r="L54" s="90">
        <f t="shared" ref="L54:L73" si="25">MAX((SUM(N54:P54)), (SUM(Q54:S54)), (SUM(U54,W54,Y54)))</f>
        <v>312</v>
      </c>
      <c r="M54" s="459">
        <v>116</v>
      </c>
      <c r="N54" s="90">
        <v>80</v>
      </c>
      <c r="O54" s="90">
        <v>83</v>
      </c>
      <c r="P54" s="90">
        <v>67</v>
      </c>
      <c r="Q54" s="90">
        <v>120</v>
      </c>
      <c r="R54" s="90">
        <v>82</v>
      </c>
      <c r="S54" s="90">
        <v>110</v>
      </c>
      <c r="T54" s="10">
        <f t="shared" ref="T54:T73" si="26">SUM(N54:S54)+(M54*6)</f>
        <v>1238</v>
      </c>
      <c r="U54" s="90">
        <v>89</v>
      </c>
      <c r="V54" s="90">
        <v>30</v>
      </c>
      <c r="W54" s="90">
        <v>90</v>
      </c>
      <c r="X54" s="90">
        <v>0</v>
      </c>
      <c r="Y54" s="90">
        <v>125</v>
      </c>
      <c r="Z54" s="90">
        <v>30</v>
      </c>
      <c r="AA54" s="10">
        <f t="shared" ref="AA54:AA73" si="27">SUM(T54:Z54)+(M54*3)</f>
        <v>1950</v>
      </c>
      <c r="AB54" s="452">
        <v>88</v>
      </c>
      <c r="AC54" s="269"/>
      <c r="AD54" s="536">
        <v>93</v>
      </c>
      <c r="AE54" s="76"/>
      <c r="AF54" s="474">
        <v>77</v>
      </c>
      <c r="AG54" s="243" t="s">
        <v>23</v>
      </c>
    </row>
    <row r="55" spans="1:33" x14ac:dyDescent="0.3">
      <c r="A55" s="502" t="s">
        <v>170</v>
      </c>
      <c r="B55" s="431">
        <v>32</v>
      </c>
      <c r="C55" s="431" t="s">
        <v>28</v>
      </c>
      <c r="D55" s="10">
        <v>2</v>
      </c>
      <c r="E55" s="239">
        <v>150</v>
      </c>
      <c r="F55" s="11">
        <f t="shared" si="19"/>
        <v>2408</v>
      </c>
      <c r="G55" s="10">
        <f t="shared" si="20"/>
        <v>12</v>
      </c>
      <c r="H55" s="15">
        <f t="shared" si="21"/>
        <v>200.66666666666666</v>
      </c>
      <c r="I55" s="159">
        <f t="shared" si="22"/>
        <v>2</v>
      </c>
      <c r="J55" s="159">
        <f t="shared" si="23"/>
        <v>2</v>
      </c>
      <c r="K55" s="52">
        <f t="shared" si="24"/>
        <v>266</v>
      </c>
      <c r="L55" s="90">
        <f t="shared" si="25"/>
        <v>679</v>
      </c>
      <c r="M55" s="458">
        <v>9</v>
      </c>
      <c r="N55" s="90">
        <v>231</v>
      </c>
      <c r="O55" s="90">
        <v>213</v>
      </c>
      <c r="P55" s="90">
        <v>235</v>
      </c>
      <c r="Q55" s="90">
        <v>223</v>
      </c>
      <c r="R55" s="90">
        <v>156</v>
      </c>
      <c r="S55" s="90">
        <v>187</v>
      </c>
      <c r="T55" s="10">
        <f t="shared" si="26"/>
        <v>1299</v>
      </c>
      <c r="U55" s="90">
        <v>199</v>
      </c>
      <c r="V55" s="90">
        <v>30</v>
      </c>
      <c r="W55" s="90">
        <v>266</v>
      </c>
      <c r="X55" s="90">
        <v>30</v>
      </c>
      <c r="Y55" s="90">
        <v>172</v>
      </c>
      <c r="Z55" s="90">
        <v>0</v>
      </c>
      <c r="AA55" s="10">
        <f t="shared" si="27"/>
        <v>2023</v>
      </c>
      <c r="AB55" s="240">
        <v>186</v>
      </c>
      <c r="AC55" s="535"/>
      <c r="AD55" s="523">
        <v>192</v>
      </c>
      <c r="AE55" s="535"/>
      <c r="AF55" s="523">
        <v>148</v>
      </c>
      <c r="AG55" s="535" t="s">
        <v>24</v>
      </c>
    </row>
    <row r="56" spans="1:33" x14ac:dyDescent="0.3">
      <c r="A56" s="9" t="s">
        <v>180</v>
      </c>
      <c r="B56" s="436">
        <v>32</v>
      </c>
      <c r="C56" s="436" t="s">
        <v>28</v>
      </c>
      <c r="D56" s="10">
        <v>3</v>
      </c>
      <c r="E56" s="239">
        <v>100</v>
      </c>
      <c r="F56" s="11">
        <f t="shared" si="19"/>
        <v>1853</v>
      </c>
      <c r="G56" s="10">
        <f t="shared" si="20"/>
        <v>11</v>
      </c>
      <c r="H56" s="15">
        <f t="shared" si="21"/>
        <v>168.45454545454547</v>
      </c>
      <c r="I56" s="159">
        <f t="shared" si="22"/>
        <v>2.5</v>
      </c>
      <c r="J56" s="159">
        <f t="shared" si="23"/>
        <v>0.5</v>
      </c>
      <c r="K56" s="52">
        <f t="shared" si="24"/>
        <v>193</v>
      </c>
      <c r="L56" s="90">
        <f t="shared" si="25"/>
        <v>533</v>
      </c>
      <c r="M56" s="182">
        <v>42</v>
      </c>
      <c r="N56" s="90">
        <v>161</v>
      </c>
      <c r="O56" s="90">
        <v>178</v>
      </c>
      <c r="P56" s="90">
        <v>162</v>
      </c>
      <c r="Q56" s="90">
        <v>151</v>
      </c>
      <c r="R56" s="90">
        <v>189</v>
      </c>
      <c r="S56" s="90">
        <v>158</v>
      </c>
      <c r="T56" s="10">
        <f t="shared" si="26"/>
        <v>1251</v>
      </c>
      <c r="U56" s="90">
        <v>193</v>
      </c>
      <c r="V56" s="90">
        <v>30</v>
      </c>
      <c r="W56" s="90">
        <v>163</v>
      </c>
      <c r="X56" s="90">
        <v>15</v>
      </c>
      <c r="Y56" s="90">
        <v>177</v>
      </c>
      <c r="Z56" s="90">
        <v>30</v>
      </c>
      <c r="AA56" s="10">
        <f t="shared" si="27"/>
        <v>1985</v>
      </c>
      <c r="AB56" s="453">
        <v>170</v>
      </c>
      <c r="AC56" s="265"/>
      <c r="AD56" s="453">
        <v>151</v>
      </c>
      <c r="AE56" s="265"/>
      <c r="AF56" s="464"/>
      <c r="AG56" s="295"/>
    </row>
    <row r="57" spans="1:33" x14ac:dyDescent="0.3">
      <c r="A57" s="9" t="s">
        <v>861</v>
      </c>
      <c r="B57" s="3">
        <v>32</v>
      </c>
      <c r="C57" s="3" t="s">
        <v>28</v>
      </c>
      <c r="D57" s="10">
        <v>4</v>
      </c>
      <c r="E57" s="463">
        <v>75</v>
      </c>
      <c r="F57" s="11">
        <f t="shared" si="19"/>
        <v>1527</v>
      </c>
      <c r="G57" s="10">
        <f t="shared" si="20"/>
        <v>10</v>
      </c>
      <c r="H57" s="15">
        <f t="shared" si="21"/>
        <v>152.69999999999999</v>
      </c>
      <c r="I57" s="159">
        <f t="shared" si="22"/>
        <v>3</v>
      </c>
      <c r="J57" s="159">
        <f t="shared" si="23"/>
        <v>0</v>
      </c>
      <c r="K57" s="52">
        <f t="shared" si="24"/>
        <v>182</v>
      </c>
      <c r="L57" s="90">
        <f t="shared" si="25"/>
        <v>487</v>
      </c>
      <c r="M57" s="182">
        <v>51</v>
      </c>
      <c r="N57" s="90">
        <v>160</v>
      </c>
      <c r="O57" s="90">
        <v>139</v>
      </c>
      <c r="P57" s="90">
        <v>146</v>
      </c>
      <c r="Q57" s="90">
        <v>182</v>
      </c>
      <c r="R57" s="90">
        <v>150</v>
      </c>
      <c r="S57" s="90">
        <v>155</v>
      </c>
      <c r="T57" s="10">
        <f t="shared" si="26"/>
        <v>1238</v>
      </c>
      <c r="U57" s="90">
        <v>153</v>
      </c>
      <c r="V57" s="90">
        <v>30</v>
      </c>
      <c r="W57" s="90">
        <v>130</v>
      </c>
      <c r="X57" s="90">
        <v>30</v>
      </c>
      <c r="Y57" s="90">
        <v>170</v>
      </c>
      <c r="Z57" s="90">
        <v>30</v>
      </c>
      <c r="AA57" s="10">
        <f t="shared" si="27"/>
        <v>1934</v>
      </c>
      <c r="AB57" s="122">
        <v>142</v>
      </c>
      <c r="AC57" s="265"/>
      <c r="AD57" s="266"/>
      <c r="AE57" s="266"/>
      <c r="AF57" s="88"/>
      <c r="AG57" s="92"/>
    </row>
    <row r="58" spans="1:33" x14ac:dyDescent="0.3">
      <c r="A58" s="9" t="s">
        <v>732</v>
      </c>
      <c r="B58" s="12">
        <v>32</v>
      </c>
      <c r="C58" s="12" t="s">
        <v>28</v>
      </c>
      <c r="D58" s="10">
        <v>5</v>
      </c>
      <c r="E58" s="463">
        <v>40</v>
      </c>
      <c r="F58" s="11">
        <f t="shared" si="19"/>
        <v>1411</v>
      </c>
      <c r="G58" s="10">
        <f t="shared" si="20"/>
        <v>9</v>
      </c>
      <c r="H58" s="15">
        <f t="shared" si="21"/>
        <v>156.77777777777777</v>
      </c>
      <c r="I58" s="159">
        <f t="shared" si="22"/>
        <v>3</v>
      </c>
      <c r="J58" s="159">
        <f t="shared" si="23"/>
        <v>0</v>
      </c>
      <c r="K58" s="52">
        <f t="shared" si="24"/>
        <v>235</v>
      </c>
      <c r="L58" s="90">
        <f t="shared" si="25"/>
        <v>478</v>
      </c>
      <c r="M58" s="182">
        <v>43</v>
      </c>
      <c r="N58" s="90">
        <v>235</v>
      </c>
      <c r="O58" s="90">
        <v>119</v>
      </c>
      <c r="P58" s="90">
        <v>105</v>
      </c>
      <c r="Q58" s="90">
        <v>171</v>
      </c>
      <c r="R58" s="90">
        <v>149</v>
      </c>
      <c r="S58" s="90">
        <v>158</v>
      </c>
      <c r="T58" s="10">
        <f t="shared" si="26"/>
        <v>1195</v>
      </c>
      <c r="U58" s="90">
        <v>136</v>
      </c>
      <c r="V58" s="90">
        <v>30</v>
      </c>
      <c r="W58" s="90">
        <v>180</v>
      </c>
      <c r="X58" s="90">
        <v>30</v>
      </c>
      <c r="Y58" s="90">
        <v>158</v>
      </c>
      <c r="Z58" s="90">
        <v>30</v>
      </c>
      <c r="AA58" s="10">
        <f t="shared" si="27"/>
        <v>1888</v>
      </c>
      <c r="AB58" s="266"/>
      <c r="AC58" s="266"/>
      <c r="AD58" s="244"/>
      <c r="AE58" s="92"/>
      <c r="AF58" s="88"/>
      <c r="AG58" s="92"/>
    </row>
    <row r="59" spans="1:33" x14ac:dyDescent="0.3">
      <c r="A59" s="9" t="s">
        <v>535</v>
      </c>
      <c r="B59" s="3">
        <v>32</v>
      </c>
      <c r="C59" s="3" t="s">
        <v>28</v>
      </c>
      <c r="D59" s="10">
        <v>6</v>
      </c>
      <c r="E59" s="463">
        <v>35</v>
      </c>
      <c r="F59" s="11">
        <f t="shared" si="19"/>
        <v>1691</v>
      </c>
      <c r="G59" s="10">
        <f t="shared" si="20"/>
        <v>9</v>
      </c>
      <c r="H59" s="15">
        <f t="shared" si="21"/>
        <v>187.88888888888889</v>
      </c>
      <c r="I59" s="159">
        <f t="shared" si="22"/>
        <v>1</v>
      </c>
      <c r="J59" s="159">
        <f t="shared" si="23"/>
        <v>2</v>
      </c>
      <c r="K59" s="52">
        <f t="shared" si="24"/>
        <v>254</v>
      </c>
      <c r="L59" s="90">
        <f t="shared" si="25"/>
        <v>607</v>
      </c>
      <c r="M59" s="238">
        <v>13</v>
      </c>
      <c r="N59" s="431">
        <v>189</v>
      </c>
      <c r="O59" s="90">
        <v>183</v>
      </c>
      <c r="P59" s="90">
        <v>166</v>
      </c>
      <c r="Q59" s="90">
        <v>202</v>
      </c>
      <c r="R59" s="90">
        <v>185</v>
      </c>
      <c r="S59" s="90">
        <v>159</v>
      </c>
      <c r="T59" s="10">
        <f t="shared" si="26"/>
        <v>1162</v>
      </c>
      <c r="U59" s="90">
        <v>213</v>
      </c>
      <c r="V59" s="90">
        <v>0</v>
      </c>
      <c r="W59" s="90">
        <v>140</v>
      </c>
      <c r="X59" s="90">
        <v>0</v>
      </c>
      <c r="Y59" s="90">
        <v>254</v>
      </c>
      <c r="Z59" s="90">
        <v>30</v>
      </c>
      <c r="AA59" s="10">
        <f t="shared" si="27"/>
        <v>1838</v>
      </c>
      <c r="AB59" s="266"/>
      <c r="AC59" s="266"/>
      <c r="AD59" s="244"/>
      <c r="AE59" s="92"/>
      <c r="AF59" s="88"/>
      <c r="AG59" s="92"/>
    </row>
    <row r="60" spans="1:33" x14ac:dyDescent="0.3">
      <c r="A60" s="9" t="s">
        <v>795</v>
      </c>
      <c r="B60" s="12">
        <v>32</v>
      </c>
      <c r="C60" s="12" t="s">
        <v>28</v>
      </c>
      <c r="D60" s="10">
        <v>7</v>
      </c>
      <c r="E60" s="463">
        <v>30</v>
      </c>
      <c r="F60" s="11">
        <f t="shared" si="19"/>
        <v>1501</v>
      </c>
      <c r="G60" s="10">
        <f t="shared" si="20"/>
        <v>9</v>
      </c>
      <c r="H60" s="15">
        <f t="shared" si="21"/>
        <v>166.77777777777777</v>
      </c>
      <c r="I60" s="159">
        <f t="shared" si="22"/>
        <v>2</v>
      </c>
      <c r="J60" s="159">
        <f t="shared" si="23"/>
        <v>1</v>
      </c>
      <c r="K60" s="52">
        <f t="shared" si="24"/>
        <v>215</v>
      </c>
      <c r="L60" s="90">
        <f t="shared" si="25"/>
        <v>548</v>
      </c>
      <c r="M60" s="182">
        <v>30</v>
      </c>
      <c r="N60" s="90">
        <v>175</v>
      </c>
      <c r="O60" s="90">
        <v>158</v>
      </c>
      <c r="P60" s="90">
        <v>215</v>
      </c>
      <c r="Q60" s="90">
        <v>141</v>
      </c>
      <c r="R60" s="90">
        <v>146</v>
      </c>
      <c r="S60" s="90">
        <v>145</v>
      </c>
      <c r="T60" s="10">
        <f t="shared" si="26"/>
        <v>1160</v>
      </c>
      <c r="U60" s="90">
        <v>170</v>
      </c>
      <c r="V60" s="90">
        <v>0</v>
      </c>
      <c r="W60" s="90">
        <v>159</v>
      </c>
      <c r="X60" s="90">
        <v>30</v>
      </c>
      <c r="Y60" s="90">
        <v>192</v>
      </c>
      <c r="Z60" s="90">
        <v>30</v>
      </c>
      <c r="AA60" s="10">
        <f t="shared" si="27"/>
        <v>1831</v>
      </c>
      <c r="AB60" s="264"/>
      <c r="AC60" s="264"/>
      <c r="AD60" s="264"/>
      <c r="AE60" s="92"/>
      <c r="AF60" s="88"/>
      <c r="AG60" s="92"/>
    </row>
    <row r="61" spans="1:33" x14ac:dyDescent="0.3">
      <c r="A61" s="9" t="s">
        <v>921</v>
      </c>
      <c r="B61" s="431">
        <v>32</v>
      </c>
      <c r="C61" s="431" t="s">
        <v>28</v>
      </c>
      <c r="D61" s="10">
        <v>8</v>
      </c>
      <c r="E61" s="472"/>
      <c r="F61" s="11">
        <f t="shared" si="19"/>
        <v>1494</v>
      </c>
      <c r="G61" s="10">
        <f t="shared" si="20"/>
        <v>9</v>
      </c>
      <c r="H61" s="15">
        <f t="shared" si="21"/>
        <v>166</v>
      </c>
      <c r="I61" s="159">
        <f t="shared" si="22"/>
        <v>1</v>
      </c>
      <c r="J61" s="159">
        <f t="shared" si="23"/>
        <v>2</v>
      </c>
      <c r="K61" s="52">
        <f t="shared" si="24"/>
        <v>190</v>
      </c>
      <c r="L61" s="90">
        <f t="shared" si="25"/>
        <v>514</v>
      </c>
      <c r="M61" s="182">
        <v>33</v>
      </c>
      <c r="N61" s="453">
        <v>190</v>
      </c>
      <c r="O61" s="453">
        <v>158</v>
      </c>
      <c r="P61" s="453">
        <v>157</v>
      </c>
      <c r="Q61" s="453">
        <v>187</v>
      </c>
      <c r="R61" s="453">
        <v>149</v>
      </c>
      <c r="S61" s="453">
        <v>139</v>
      </c>
      <c r="T61" s="10">
        <f t="shared" si="26"/>
        <v>1178</v>
      </c>
      <c r="U61" s="453">
        <v>176</v>
      </c>
      <c r="V61" s="453">
        <v>0</v>
      </c>
      <c r="W61" s="453">
        <v>148</v>
      </c>
      <c r="X61" s="453">
        <v>30</v>
      </c>
      <c r="Y61" s="453">
        <v>190</v>
      </c>
      <c r="Z61" s="453">
        <v>0</v>
      </c>
      <c r="AA61" s="10">
        <f t="shared" si="27"/>
        <v>1821</v>
      </c>
      <c r="AB61" s="264"/>
      <c r="AC61" s="264"/>
      <c r="AD61" s="264"/>
      <c r="AE61" s="92"/>
      <c r="AF61" s="88"/>
      <c r="AG61" s="92"/>
    </row>
    <row r="62" spans="1:33" x14ac:dyDescent="0.3">
      <c r="A62" s="9" t="s">
        <v>922</v>
      </c>
      <c r="B62" s="436">
        <v>32</v>
      </c>
      <c r="C62" s="436" t="s">
        <v>28</v>
      </c>
      <c r="D62" s="10">
        <v>9</v>
      </c>
      <c r="E62" s="92"/>
      <c r="F62" s="11">
        <f t="shared" si="19"/>
        <v>1495</v>
      </c>
      <c r="G62" s="10">
        <f>COUNT(N62,O62,P62,Q62,R62,S62,U62,W62,Y62,AB62,AC62,#REF!, AD62)</f>
        <v>9</v>
      </c>
      <c r="H62" s="15">
        <f t="shared" si="21"/>
        <v>166.11111111111111</v>
      </c>
      <c r="I62" s="159">
        <f t="shared" si="22"/>
        <v>1.5</v>
      </c>
      <c r="J62" s="159">
        <f t="shared" si="23"/>
        <v>1.5</v>
      </c>
      <c r="K62" s="52">
        <f t="shared" si="24"/>
        <v>202</v>
      </c>
      <c r="L62" s="90">
        <f t="shared" si="25"/>
        <v>552</v>
      </c>
      <c r="M62" s="182">
        <v>31</v>
      </c>
      <c r="N62" s="90">
        <v>137</v>
      </c>
      <c r="O62" s="90">
        <v>134</v>
      </c>
      <c r="P62" s="90">
        <v>148</v>
      </c>
      <c r="Q62" s="90">
        <v>178</v>
      </c>
      <c r="R62" s="90">
        <v>187</v>
      </c>
      <c r="S62" s="90">
        <v>187</v>
      </c>
      <c r="T62" s="10">
        <f t="shared" si="26"/>
        <v>1157</v>
      </c>
      <c r="U62" s="90">
        <v>202</v>
      </c>
      <c r="V62" s="90">
        <v>30</v>
      </c>
      <c r="W62" s="90">
        <v>174</v>
      </c>
      <c r="X62" s="90">
        <v>15</v>
      </c>
      <c r="Y62" s="90">
        <v>148</v>
      </c>
      <c r="Z62" s="90">
        <v>0</v>
      </c>
      <c r="AA62" s="10">
        <f t="shared" si="27"/>
        <v>1819</v>
      </c>
      <c r="AB62" s="92"/>
      <c r="AC62" s="92"/>
      <c r="AD62" s="92"/>
      <c r="AE62" s="92"/>
      <c r="AF62" s="88"/>
      <c r="AG62" s="92"/>
    </row>
    <row r="63" spans="1:33" x14ac:dyDescent="0.3">
      <c r="A63" s="170" t="s">
        <v>918</v>
      </c>
      <c r="B63" s="431">
        <v>32</v>
      </c>
      <c r="C63" s="431" t="s">
        <v>28</v>
      </c>
      <c r="D63" s="10">
        <v>10</v>
      </c>
      <c r="E63" s="510"/>
      <c r="F63" s="11">
        <f t="shared" si="19"/>
        <v>1575</v>
      </c>
      <c r="G63" s="10">
        <f>COUNT(N63,O63,P63,Q63,R63,S63,U63,W63,Y63,AB63,AF63, AD63)</f>
        <v>9</v>
      </c>
      <c r="H63" s="15">
        <f t="shared" si="21"/>
        <v>175</v>
      </c>
      <c r="I63" s="159">
        <f t="shared" si="22"/>
        <v>0</v>
      </c>
      <c r="J63" s="159">
        <f t="shared" si="23"/>
        <v>3</v>
      </c>
      <c r="K63" s="52">
        <f t="shared" si="24"/>
        <v>204</v>
      </c>
      <c r="L63" s="90">
        <f t="shared" si="25"/>
        <v>558</v>
      </c>
      <c r="M63" s="182">
        <v>26</v>
      </c>
      <c r="N63" s="90">
        <v>166</v>
      </c>
      <c r="O63" s="90">
        <v>188</v>
      </c>
      <c r="P63" s="90">
        <v>204</v>
      </c>
      <c r="Q63" s="90">
        <v>164</v>
      </c>
      <c r="R63" s="90">
        <v>178</v>
      </c>
      <c r="S63" s="90">
        <v>190</v>
      </c>
      <c r="T63" s="10">
        <f t="shared" si="26"/>
        <v>1246</v>
      </c>
      <c r="U63" s="90">
        <v>156</v>
      </c>
      <c r="V63" s="90">
        <v>0</v>
      </c>
      <c r="W63" s="90">
        <v>170</v>
      </c>
      <c r="X63" s="90">
        <v>0</v>
      </c>
      <c r="Y63" s="90">
        <v>159</v>
      </c>
      <c r="Z63" s="90">
        <v>0</v>
      </c>
      <c r="AA63" s="10">
        <f t="shared" si="27"/>
        <v>1809</v>
      </c>
      <c r="AB63" s="92"/>
      <c r="AC63" s="92"/>
      <c r="AD63" s="92"/>
      <c r="AE63" s="92"/>
      <c r="AF63" s="88"/>
      <c r="AG63" s="92"/>
    </row>
    <row r="64" spans="1:33" x14ac:dyDescent="0.3">
      <c r="A64" s="9" t="s">
        <v>311</v>
      </c>
      <c r="B64" s="436">
        <v>32</v>
      </c>
      <c r="C64" s="436" t="s">
        <v>28</v>
      </c>
      <c r="D64" s="10">
        <v>11</v>
      </c>
      <c r="E64" s="447"/>
      <c r="F64" s="11">
        <f t="shared" si="19"/>
        <v>1415</v>
      </c>
      <c r="G64" s="10">
        <f>COUNT(N64,O64,P64,Q64,R64,S64,U64,W64,Y64,AB64,AF64, AD64)</f>
        <v>9</v>
      </c>
      <c r="H64" s="15">
        <f t="shared" si="21"/>
        <v>157.22222222222223</v>
      </c>
      <c r="I64" s="159">
        <f t="shared" si="22"/>
        <v>1.5</v>
      </c>
      <c r="J64" s="159">
        <f t="shared" si="23"/>
        <v>1.5</v>
      </c>
      <c r="K64" s="52">
        <f t="shared" si="24"/>
        <v>179</v>
      </c>
      <c r="L64" s="90">
        <f t="shared" si="25"/>
        <v>484</v>
      </c>
      <c r="M64" s="182">
        <v>38</v>
      </c>
      <c r="N64" s="90">
        <v>178</v>
      </c>
      <c r="O64" s="90">
        <v>165</v>
      </c>
      <c r="P64" s="90">
        <v>141</v>
      </c>
      <c r="Q64" s="90">
        <v>163</v>
      </c>
      <c r="R64" s="90">
        <v>142</v>
      </c>
      <c r="S64" s="90">
        <v>166</v>
      </c>
      <c r="T64" s="10">
        <f t="shared" si="26"/>
        <v>1183</v>
      </c>
      <c r="U64" s="90">
        <v>127</v>
      </c>
      <c r="V64" s="90">
        <v>15</v>
      </c>
      <c r="W64" s="90">
        <v>154</v>
      </c>
      <c r="X64" s="90">
        <v>0</v>
      </c>
      <c r="Y64" s="90">
        <v>179</v>
      </c>
      <c r="Z64" s="90">
        <v>30</v>
      </c>
      <c r="AA64" s="10">
        <f t="shared" si="27"/>
        <v>1802</v>
      </c>
      <c r="AB64" s="92"/>
      <c r="AC64" s="92"/>
      <c r="AD64" s="92"/>
      <c r="AE64" s="92"/>
      <c r="AF64" s="88"/>
      <c r="AG64" s="92"/>
    </row>
    <row r="65" spans="1:33" x14ac:dyDescent="0.3">
      <c r="A65" s="9" t="s">
        <v>119</v>
      </c>
      <c r="B65" s="3">
        <v>32</v>
      </c>
      <c r="C65" s="3" t="s">
        <v>28</v>
      </c>
      <c r="D65" s="10">
        <v>12</v>
      </c>
      <c r="E65" s="246"/>
      <c r="F65" s="11">
        <f t="shared" si="19"/>
        <v>1725</v>
      </c>
      <c r="G65" s="10">
        <f>COUNT(N65,O65,P65,Q65,R65,S65,U65,W65,Y65,AB65,AF65, AD65)</f>
        <v>9</v>
      </c>
      <c r="H65" s="15">
        <f t="shared" si="21"/>
        <v>191.66666666666666</v>
      </c>
      <c r="I65" s="159">
        <f t="shared" si="22"/>
        <v>1</v>
      </c>
      <c r="J65" s="159">
        <f t="shared" si="23"/>
        <v>2</v>
      </c>
      <c r="K65" s="52">
        <f t="shared" si="24"/>
        <v>244</v>
      </c>
      <c r="L65" s="90">
        <f t="shared" si="25"/>
        <v>604</v>
      </c>
      <c r="M65" s="182">
        <v>4</v>
      </c>
      <c r="N65" s="90">
        <v>169</v>
      </c>
      <c r="O65" s="90">
        <v>244</v>
      </c>
      <c r="P65" s="90">
        <v>191</v>
      </c>
      <c r="Q65" s="90">
        <v>198</v>
      </c>
      <c r="R65" s="90">
        <v>227</v>
      </c>
      <c r="S65" s="90">
        <v>156</v>
      </c>
      <c r="T65" s="10">
        <f t="shared" si="26"/>
        <v>1209</v>
      </c>
      <c r="U65" s="90">
        <v>170</v>
      </c>
      <c r="V65" s="90">
        <v>0</v>
      </c>
      <c r="W65" s="90">
        <v>173</v>
      </c>
      <c r="X65" s="90">
        <v>0</v>
      </c>
      <c r="Y65" s="90">
        <v>197</v>
      </c>
      <c r="Z65" s="90">
        <v>30</v>
      </c>
      <c r="AA65" s="10">
        <f t="shared" si="27"/>
        <v>1791</v>
      </c>
      <c r="AB65" s="92"/>
      <c r="AC65" s="92"/>
      <c r="AD65" s="92"/>
      <c r="AE65" s="92"/>
      <c r="AF65" s="88"/>
      <c r="AG65" s="92"/>
    </row>
    <row r="66" spans="1:33" x14ac:dyDescent="0.3">
      <c r="A66" s="9" t="s">
        <v>123</v>
      </c>
      <c r="B66" s="436">
        <v>32</v>
      </c>
      <c r="C66" s="436" t="s">
        <v>28</v>
      </c>
      <c r="D66" s="10">
        <v>13</v>
      </c>
      <c r="E66" s="510"/>
      <c r="F66" s="11">
        <f t="shared" si="19"/>
        <v>1706</v>
      </c>
      <c r="G66" s="10">
        <f>COUNT(N66,O66,P66,Q66,R66,S66,U66,W66,Y66,AB66,AF66, AD66)</f>
        <v>9</v>
      </c>
      <c r="H66" s="15">
        <f t="shared" si="21"/>
        <v>189.55555555555554</v>
      </c>
      <c r="I66" s="159">
        <f t="shared" si="22"/>
        <v>1</v>
      </c>
      <c r="J66" s="159">
        <f t="shared" si="23"/>
        <v>2</v>
      </c>
      <c r="K66" s="52">
        <f t="shared" si="24"/>
        <v>224</v>
      </c>
      <c r="L66" s="90">
        <f t="shared" si="25"/>
        <v>605</v>
      </c>
      <c r="M66" s="458">
        <v>5</v>
      </c>
      <c r="N66" s="445">
        <v>180</v>
      </c>
      <c r="O66" s="445">
        <v>208</v>
      </c>
      <c r="P66" s="445">
        <v>217</v>
      </c>
      <c r="Q66" s="445">
        <v>167</v>
      </c>
      <c r="R66" s="445">
        <v>205</v>
      </c>
      <c r="S66" s="445">
        <v>224</v>
      </c>
      <c r="T66" s="10">
        <f t="shared" si="26"/>
        <v>1231</v>
      </c>
      <c r="U66" s="445">
        <v>175</v>
      </c>
      <c r="V66" s="445">
        <v>30</v>
      </c>
      <c r="W66" s="445">
        <v>153</v>
      </c>
      <c r="X66" s="445">
        <v>0</v>
      </c>
      <c r="Y66" s="445">
        <v>177</v>
      </c>
      <c r="Z66" s="445">
        <v>0</v>
      </c>
      <c r="AA66" s="10">
        <f t="shared" si="27"/>
        <v>1781</v>
      </c>
      <c r="AB66" s="92"/>
      <c r="AC66" s="92"/>
      <c r="AD66" s="92"/>
      <c r="AE66" s="92"/>
      <c r="AF66" s="88"/>
      <c r="AG66" s="92"/>
    </row>
    <row r="67" spans="1:33" x14ac:dyDescent="0.3">
      <c r="A67" s="9" t="s">
        <v>841</v>
      </c>
      <c r="B67" s="431">
        <v>32</v>
      </c>
      <c r="C67" s="431" t="s">
        <v>28</v>
      </c>
      <c r="D67" s="10">
        <v>14</v>
      </c>
      <c r="E67" s="448"/>
      <c r="F67" s="11">
        <f t="shared" si="19"/>
        <v>1590</v>
      </c>
      <c r="G67" s="10">
        <f>COUNT(N67,O67,P67,Q67,R67,S67,U67,W67,Y67,AB67,AF67, AD67)</f>
        <v>9</v>
      </c>
      <c r="H67" s="15">
        <f t="shared" si="21"/>
        <v>176.66666666666666</v>
      </c>
      <c r="I67" s="159">
        <f t="shared" si="22"/>
        <v>2</v>
      </c>
      <c r="J67" s="159">
        <f t="shared" si="23"/>
        <v>1</v>
      </c>
      <c r="K67" s="52">
        <f t="shared" si="24"/>
        <v>224</v>
      </c>
      <c r="L67" s="90">
        <f t="shared" si="25"/>
        <v>581</v>
      </c>
      <c r="M67" s="182">
        <v>14</v>
      </c>
      <c r="N67" s="445">
        <v>164</v>
      </c>
      <c r="O67" s="90">
        <v>133</v>
      </c>
      <c r="P67" s="90">
        <v>222</v>
      </c>
      <c r="Q67" s="90">
        <v>177</v>
      </c>
      <c r="R67" s="90">
        <v>180</v>
      </c>
      <c r="S67" s="90">
        <v>224</v>
      </c>
      <c r="T67" s="10">
        <f t="shared" si="26"/>
        <v>1184</v>
      </c>
      <c r="U67" s="90">
        <v>169</v>
      </c>
      <c r="V67" s="90">
        <v>30</v>
      </c>
      <c r="W67" s="90">
        <v>158</v>
      </c>
      <c r="X67" s="90">
        <v>30</v>
      </c>
      <c r="Y67" s="90">
        <v>163</v>
      </c>
      <c r="Z67" s="90">
        <v>0</v>
      </c>
      <c r="AA67" s="10">
        <f t="shared" si="27"/>
        <v>1776</v>
      </c>
      <c r="AB67" s="92"/>
      <c r="AC67" s="92"/>
      <c r="AD67" s="92"/>
      <c r="AE67" s="92"/>
      <c r="AF67" s="88"/>
      <c r="AG67" s="92"/>
    </row>
    <row r="68" spans="1:33" x14ac:dyDescent="0.3">
      <c r="A68" s="9" t="s">
        <v>281</v>
      </c>
      <c r="B68" s="12">
        <v>32</v>
      </c>
      <c r="C68" s="12" t="s">
        <v>28</v>
      </c>
      <c r="D68" s="10">
        <v>15</v>
      </c>
      <c r="E68" s="92"/>
      <c r="F68" s="11">
        <f t="shared" si="19"/>
        <v>1359</v>
      </c>
      <c r="G68" s="10">
        <f>COUNT(N68,O68,P68,Q68,R68,S68,U68,W68,Y68,AB68,AC68,#REF!, AD68)</f>
        <v>9</v>
      </c>
      <c r="H68" s="15">
        <f t="shared" si="21"/>
        <v>151</v>
      </c>
      <c r="I68" s="431">
        <f t="shared" si="22"/>
        <v>2.5</v>
      </c>
      <c r="J68" s="431">
        <f t="shared" si="23"/>
        <v>0.5</v>
      </c>
      <c r="K68" s="52">
        <f t="shared" si="24"/>
        <v>201</v>
      </c>
      <c r="L68" s="90">
        <f t="shared" si="25"/>
        <v>482</v>
      </c>
      <c r="M68" s="182">
        <v>37</v>
      </c>
      <c r="N68" s="90">
        <v>138</v>
      </c>
      <c r="O68" s="90">
        <v>141</v>
      </c>
      <c r="P68" s="90">
        <v>173</v>
      </c>
      <c r="Q68" s="90">
        <v>201</v>
      </c>
      <c r="R68" s="90">
        <v>123</v>
      </c>
      <c r="S68" s="90">
        <v>158</v>
      </c>
      <c r="T68" s="10">
        <f t="shared" si="26"/>
        <v>1156</v>
      </c>
      <c r="U68" s="90">
        <v>128</v>
      </c>
      <c r="V68" s="90">
        <v>15</v>
      </c>
      <c r="W68" s="90">
        <v>168</v>
      </c>
      <c r="X68" s="90">
        <v>30</v>
      </c>
      <c r="Y68" s="90">
        <v>129</v>
      </c>
      <c r="Z68" s="90">
        <v>30</v>
      </c>
      <c r="AA68" s="10">
        <f t="shared" si="27"/>
        <v>1767</v>
      </c>
      <c r="AB68" s="92"/>
      <c r="AC68" s="92"/>
      <c r="AD68" s="92"/>
      <c r="AE68" s="92"/>
      <c r="AF68" s="88"/>
      <c r="AG68" s="92"/>
    </row>
    <row r="69" spans="1:33" x14ac:dyDescent="0.3">
      <c r="A69" s="502" t="s">
        <v>690</v>
      </c>
      <c r="B69" s="3">
        <v>32</v>
      </c>
      <c r="C69" s="3" t="s">
        <v>28</v>
      </c>
      <c r="D69" s="10">
        <v>16</v>
      </c>
      <c r="E69" s="286"/>
      <c r="F69" s="11">
        <f t="shared" si="19"/>
        <v>1235</v>
      </c>
      <c r="G69" s="10">
        <f>COUNT(N69,O69,P69,Q69,R69,S69,U69,W69,Y69,AB69,AC69,#REF!, AD69)</f>
        <v>9</v>
      </c>
      <c r="H69" s="15">
        <f t="shared" si="21"/>
        <v>137.22222222222223</v>
      </c>
      <c r="I69" s="159">
        <f t="shared" si="22"/>
        <v>1</v>
      </c>
      <c r="J69" s="159">
        <f t="shared" si="23"/>
        <v>2</v>
      </c>
      <c r="K69" s="52">
        <f t="shared" si="24"/>
        <v>156</v>
      </c>
      <c r="L69" s="90">
        <f t="shared" si="25"/>
        <v>455</v>
      </c>
      <c r="M69" s="182">
        <v>55</v>
      </c>
      <c r="N69" s="90">
        <v>136</v>
      </c>
      <c r="O69" s="90">
        <v>143</v>
      </c>
      <c r="P69" s="90">
        <v>125</v>
      </c>
      <c r="Q69" s="90">
        <v>146</v>
      </c>
      <c r="R69" s="90">
        <v>153</v>
      </c>
      <c r="S69" s="90">
        <v>156</v>
      </c>
      <c r="T69" s="10">
        <f t="shared" si="26"/>
        <v>1189</v>
      </c>
      <c r="U69" s="90">
        <v>104</v>
      </c>
      <c r="V69" s="90">
        <v>0</v>
      </c>
      <c r="W69" s="90">
        <v>132</v>
      </c>
      <c r="X69" s="90">
        <v>30</v>
      </c>
      <c r="Y69" s="90">
        <v>140</v>
      </c>
      <c r="Z69" s="90">
        <v>0</v>
      </c>
      <c r="AA69" s="10">
        <f t="shared" si="27"/>
        <v>1760</v>
      </c>
      <c r="AB69" s="92"/>
      <c r="AC69" s="92"/>
      <c r="AD69" s="92"/>
      <c r="AE69" s="92"/>
      <c r="AF69" s="88"/>
      <c r="AG69" s="92"/>
    </row>
    <row r="70" spans="1:33" x14ac:dyDescent="0.3">
      <c r="A70" s="9" t="s">
        <v>923</v>
      </c>
      <c r="B70" s="436">
        <v>32</v>
      </c>
      <c r="C70" s="436" t="s">
        <v>28</v>
      </c>
      <c r="D70" s="10">
        <v>17</v>
      </c>
      <c r="E70" s="92"/>
      <c r="F70" s="11">
        <f t="shared" si="19"/>
        <v>1542</v>
      </c>
      <c r="G70" s="10">
        <f>COUNT(N70,O70,P70,Q70,R70,S70,U70,W70,Y70,AB70,AC70,#REF!, AD70)</f>
        <v>9</v>
      </c>
      <c r="H70" s="15">
        <f t="shared" si="21"/>
        <v>171.33333333333334</v>
      </c>
      <c r="I70" s="457">
        <f t="shared" ref="I70:I73" si="28">(SUM(V70+X70+Z70)/30)+(COUNTIFS(AC70,"W"))+(COUNTIFS(AE70,"W"))+(COUNTIFS(AG70,"W"))+(COUNTIFS(AI70,"W"))</f>
        <v>1</v>
      </c>
      <c r="J70" s="457">
        <f t="shared" ref="J70:J73" si="29">(3-(SUM(V70+X70+Z70)/30))+(COUNTIFS(AC70,"L")+(COUNTIFS(AE70,"L"))+(COUNTIFS(AG70,"L"))+(COUNTIFS(AI70,"L")))</f>
        <v>2</v>
      </c>
      <c r="K70" s="52">
        <f t="shared" si="24"/>
        <v>238</v>
      </c>
      <c r="L70" s="90">
        <f t="shared" si="25"/>
        <v>569</v>
      </c>
      <c r="M70" s="182">
        <v>18</v>
      </c>
      <c r="N70" s="90">
        <v>122</v>
      </c>
      <c r="O70" s="90">
        <v>175</v>
      </c>
      <c r="P70" s="90">
        <v>170</v>
      </c>
      <c r="Q70" s="90">
        <v>238</v>
      </c>
      <c r="R70" s="90">
        <v>117</v>
      </c>
      <c r="S70" s="90">
        <v>214</v>
      </c>
      <c r="T70" s="10">
        <f t="shared" si="26"/>
        <v>1144</v>
      </c>
      <c r="U70" s="445">
        <v>153</v>
      </c>
      <c r="V70" s="445">
        <v>0</v>
      </c>
      <c r="W70" s="445">
        <v>208</v>
      </c>
      <c r="X70" s="445">
        <v>30</v>
      </c>
      <c r="Y70" s="445">
        <v>145</v>
      </c>
      <c r="Z70" s="445">
        <v>0</v>
      </c>
      <c r="AA70" s="434">
        <f t="shared" si="27"/>
        <v>1734</v>
      </c>
      <c r="AB70" s="92"/>
      <c r="AC70" s="92"/>
      <c r="AD70" s="92"/>
      <c r="AE70" s="92"/>
      <c r="AF70" s="88"/>
      <c r="AG70" s="92"/>
    </row>
    <row r="71" spans="1:33" x14ac:dyDescent="0.3">
      <c r="A71" s="9" t="s">
        <v>920</v>
      </c>
      <c r="B71" s="431">
        <v>32</v>
      </c>
      <c r="C71" s="431" t="s">
        <v>28</v>
      </c>
      <c r="D71" s="10">
        <v>18</v>
      </c>
      <c r="E71" s="246"/>
      <c r="F71" s="11">
        <f t="shared" si="19"/>
        <v>1162</v>
      </c>
      <c r="G71" s="10">
        <f>COUNT(N71,O71,P71,Q71,R71,S71,U71,W71,Y71,AB71,AF71, AD71)</f>
        <v>9</v>
      </c>
      <c r="H71" s="15">
        <f t="shared" si="21"/>
        <v>129.11111111111111</v>
      </c>
      <c r="I71" s="457">
        <f t="shared" si="28"/>
        <v>0</v>
      </c>
      <c r="J71" s="457">
        <f t="shared" si="29"/>
        <v>3</v>
      </c>
      <c r="K71" s="52">
        <f t="shared" si="24"/>
        <v>165</v>
      </c>
      <c r="L71" s="90">
        <f t="shared" si="25"/>
        <v>427</v>
      </c>
      <c r="M71" s="182">
        <v>63</v>
      </c>
      <c r="N71" s="90">
        <v>116</v>
      </c>
      <c r="O71" s="90">
        <v>146</v>
      </c>
      <c r="P71" s="90">
        <v>165</v>
      </c>
      <c r="Q71" s="90">
        <v>156</v>
      </c>
      <c r="R71" s="90">
        <v>146</v>
      </c>
      <c r="S71" s="90">
        <v>106</v>
      </c>
      <c r="T71" s="10">
        <f t="shared" si="26"/>
        <v>1213</v>
      </c>
      <c r="U71" s="445">
        <v>106</v>
      </c>
      <c r="V71" s="445">
        <v>0</v>
      </c>
      <c r="W71" s="445">
        <v>116</v>
      </c>
      <c r="X71" s="445">
        <v>0</v>
      </c>
      <c r="Y71" s="445">
        <v>105</v>
      </c>
      <c r="Z71" s="445">
        <v>0</v>
      </c>
      <c r="AA71" s="434">
        <f t="shared" si="27"/>
        <v>1729</v>
      </c>
      <c r="AB71" s="92"/>
      <c r="AC71" s="92"/>
      <c r="AD71" s="92"/>
      <c r="AE71" s="92"/>
      <c r="AF71" s="88"/>
      <c r="AG71" s="92"/>
    </row>
    <row r="72" spans="1:33" x14ac:dyDescent="0.3">
      <c r="A72" s="9" t="s">
        <v>161</v>
      </c>
      <c r="B72" s="12">
        <v>32</v>
      </c>
      <c r="C72" s="12" t="s">
        <v>28</v>
      </c>
      <c r="D72" s="10">
        <v>19</v>
      </c>
      <c r="E72" s="92"/>
      <c r="F72" s="11">
        <f t="shared" si="19"/>
        <v>1468</v>
      </c>
      <c r="G72" s="10">
        <f>COUNT(N72,O72,P72,Q72,R72,S72,U72,W72,Y72,AB72,AC72,#REF!, AD72)</f>
        <v>9</v>
      </c>
      <c r="H72" s="15">
        <f t="shared" si="21"/>
        <v>163.11111111111111</v>
      </c>
      <c r="I72" s="457">
        <f t="shared" si="28"/>
        <v>1</v>
      </c>
      <c r="J72" s="457">
        <f t="shared" si="29"/>
        <v>2</v>
      </c>
      <c r="K72" s="52">
        <f t="shared" si="24"/>
        <v>227</v>
      </c>
      <c r="L72" s="90">
        <f t="shared" si="25"/>
        <v>570</v>
      </c>
      <c r="M72" s="182">
        <v>17</v>
      </c>
      <c r="N72" s="90">
        <v>160</v>
      </c>
      <c r="O72" s="90">
        <v>155</v>
      </c>
      <c r="P72" s="90">
        <v>142</v>
      </c>
      <c r="Q72" s="90">
        <v>227</v>
      </c>
      <c r="R72" s="90">
        <v>170</v>
      </c>
      <c r="S72" s="90">
        <v>173</v>
      </c>
      <c r="T72" s="10">
        <f t="shared" si="26"/>
        <v>1129</v>
      </c>
      <c r="U72" s="445">
        <v>159</v>
      </c>
      <c r="V72" s="445">
        <v>0</v>
      </c>
      <c r="W72" s="445">
        <v>134</v>
      </c>
      <c r="X72" s="445">
        <v>0</v>
      </c>
      <c r="Y72" s="445">
        <v>148</v>
      </c>
      <c r="Z72" s="445">
        <v>30</v>
      </c>
      <c r="AA72" s="434">
        <f t="shared" si="27"/>
        <v>1651</v>
      </c>
      <c r="AB72" s="92"/>
      <c r="AC72" s="92"/>
      <c r="AD72" s="92"/>
      <c r="AE72" s="92"/>
      <c r="AF72" s="88"/>
      <c r="AG72" s="92"/>
    </row>
    <row r="73" spans="1:33" x14ac:dyDescent="0.3">
      <c r="A73" s="9" t="s">
        <v>874</v>
      </c>
      <c r="B73" s="3">
        <v>32</v>
      </c>
      <c r="C73" s="3" t="s">
        <v>28</v>
      </c>
      <c r="D73" s="10">
        <v>20</v>
      </c>
      <c r="E73" s="92"/>
      <c r="F73" s="11">
        <f t="shared" si="19"/>
        <v>1135</v>
      </c>
      <c r="G73" s="10">
        <f>COUNT(N73,O73,P73,Q73,R73,S73,U73,W73,Y73,AB73,AC73,#REF!, AD73)</f>
        <v>9</v>
      </c>
      <c r="H73" s="15">
        <f t="shared" si="21"/>
        <v>126.11111111111111</v>
      </c>
      <c r="I73" s="457">
        <f t="shared" si="28"/>
        <v>1</v>
      </c>
      <c r="J73" s="457">
        <f t="shared" si="29"/>
        <v>2</v>
      </c>
      <c r="K73" s="52">
        <f t="shared" si="24"/>
        <v>162</v>
      </c>
      <c r="L73" s="90">
        <f t="shared" si="25"/>
        <v>425</v>
      </c>
      <c r="M73" s="182">
        <v>50</v>
      </c>
      <c r="N73" s="90">
        <v>128</v>
      </c>
      <c r="O73" s="90">
        <v>146</v>
      </c>
      <c r="P73" s="90">
        <v>151</v>
      </c>
      <c r="Q73" s="90">
        <v>120</v>
      </c>
      <c r="R73" s="90">
        <v>162</v>
      </c>
      <c r="S73" s="90">
        <v>117</v>
      </c>
      <c r="T73" s="10">
        <f t="shared" si="26"/>
        <v>1124</v>
      </c>
      <c r="U73" s="445">
        <v>121</v>
      </c>
      <c r="V73" s="445">
        <v>30</v>
      </c>
      <c r="W73" s="445">
        <v>92</v>
      </c>
      <c r="X73" s="445">
        <v>0</v>
      </c>
      <c r="Y73" s="445">
        <v>98</v>
      </c>
      <c r="Z73" s="445">
        <v>0</v>
      </c>
      <c r="AA73" s="434">
        <f t="shared" si="27"/>
        <v>1615</v>
      </c>
      <c r="AB73" s="92"/>
      <c r="AC73" s="92"/>
      <c r="AD73" s="92"/>
      <c r="AE73" s="92"/>
      <c r="AF73" s="88"/>
      <c r="AG73" s="92"/>
    </row>
    <row r="74" spans="1:33" x14ac:dyDescent="0.3">
      <c r="A74" s="9" t="s">
        <v>155</v>
      </c>
      <c r="B74" s="12">
        <v>32</v>
      </c>
      <c r="C74" s="12" t="s">
        <v>28</v>
      </c>
      <c r="D74" s="10">
        <v>21</v>
      </c>
      <c r="E74" s="92"/>
      <c r="F74" s="11">
        <f t="shared" ref="F74:F89" si="30">SUM(N74:S74)+U74+W74+Y74+AB74+AF74+AD74</f>
        <v>951</v>
      </c>
      <c r="G74" s="10">
        <f>COUNT(N74,O74,P74,Q74,R74,S74,U74,W74,Y74,AB74,AC74,#REF!, AD74)</f>
        <v>6</v>
      </c>
      <c r="H74" s="15">
        <f t="shared" ref="H74:H89" si="31">F74/G74</f>
        <v>158.5</v>
      </c>
      <c r="I74" s="3"/>
      <c r="J74" s="3"/>
      <c r="K74" s="52">
        <f t="shared" ref="K74:K89" si="32">MAX(N74:S74,U74:Z74,AB74:AH74)</f>
        <v>182</v>
      </c>
      <c r="L74" s="90">
        <f t="shared" ref="L74:L89" si="33">MAX((SUM(N74:P74)), (SUM(Q74:S74)), (SUM(U74,W74,Y74)))</f>
        <v>497</v>
      </c>
      <c r="M74" s="182">
        <v>28</v>
      </c>
      <c r="N74" s="90">
        <v>172</v>
      </c>
      <c r="O74" s="90">
        <v>146</v>
      </c>
      <c r="P74" s="90">
        <v>136</v>
      </c>
      <c r="Q74" s="90">
        <v>182</v>
      </c>
      <c r="R74" s="90">
        <v>164</v>
      </c>
      <c r="S74" s="90">
        <v>151</v>
      </c>
      <c r="T74" s="10">
        <f t="shared" ref="T74:T89" si="34">SUM(N74:S74)+(M74*6)</f>
        <v>1119</v>
      </c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88"/>
      <c r="AG74" s="92"/>
    </row>
    <row r="75" spans="1:33" x14ac:dyDescent="0.3">
      <c r="A75" s="9" t="s">
        <v>252</v>
      </c>
      <c r="B75" s="3">
        <v>32</v>
      </c>
      <c r="C75" s="3" t="s">
        <v>28</v>
      </c>
      <c r="D75" s="434">
        <v>22</v>
      </c>
      <c r="E75" s="92"/>
      <c r="F75" s="11">
        <f t="shared" si="30"/>
        <v>1062</v>
      </c>
      <c r="G75" s="10">
        <f>COUNT(N75,O75,P75,Q75,R75,S75,U75,W75,Y75,AB75,AC75,#REF!, AD75)</f>
        <v>6</v>
      </c>
      <c r="H75" s="15">
        <f t="shared" si="31"/>
        <v>177</v>
      </c>
      <c r="I75" s="3"/>
      <c r="J75" s="3"/>
      <c r="K75" s="52">
        <f t="shared" si="32"/>
        <v>204</v>
      </c>
      <c r="L75" s="90">
        <f t="shared" si="33"/>
        <v>532</v>
      </c>
      <c r="M75" s="182">
        <v>9</v>
      </c>
      <c r="N75" s="90">
        <v>140</v>
      </c>
      <c r="O75" s="90">
        <v>186</v>
      </c>
      <c r="P75" s="90">
        <v>204</v>
      </c>
      <c r="Q75" s="90">
        <v>193</v>
      </c>
      <c r="R75" s="90">
        <v>146</v>
      </c>
      <c r="S75" s="90">
        <v>193</v>
      </c>
      <c r="T75" s="10">
        <f t="shared" si="34"/>
        <v>1116</v>
      </c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88"/>
      <c r="AG75" s="92"/>
    </row>
    <row r="76" spans="1:33" x14ac:dyDescent="0.3">
      <c r="A76" s="9" t="s">
        <v>120</v>
      </c>
      <c r="B76" s="12">
        <v>32</v>
      </c>
      <c r="C76" s="12" t="s">
        <v>28</v>
      </c>
      <c r="D76" s="434">
        <v>23</v>
      </c>
      <c r="E76" s="92"/>
      <c r="F76" s="11">
        <f t="shared" si="30"/>
        <v>1030</v>
      </c>
      <c r="G76" s="10">
        <f>COUNT(N76,O76,P76,Q76,R76,S76,U76,W76,Y76,AB76,AC76,#REF!, AD76)</f>
        <v>6</v>
      </c>
      <c r="H76" s="15">
        <f t="shared" si="31"/>
        <v>171.66666666666666</v>
      </c>
      <c r="I76" s="3"/>
      <c r="J76" s="3"/>
      <c r="K76" s="52">
        <f t="shared" si="32"/>
        <v>200</v>
      </c>
      <c r="L76" s="90">
        <f t="shared" si="33"/>
        <v>530</v>
      </c>
      <c r="M76" s="182">
        <v>13</v>
      </c>
      <c r="N76" s="90">
        <v>139</v>
      </c>
      <c r="O76" s="90">
        <v>191</v>
      </c>
      <c r="P76" s="90">
        <v>200</v>
      </c>
      <c r="Q76" s="90">
        <v>174</v>
      </c>
      <c r="R76" s="90">
        <v>176</v>
      </c>
      <c r="S76" s="90">
        <v>150</v>
      </c>
      <c r="T76" s="10">
        <f t="shared" si="34"/>
        <v>1108</v>
      </c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88"/>
      <c r="AG76" s="92"/>
    </row>
    <row r="77" spans="1:33" x14ac:dyDescent="0.3">
      <c r="A77" s="9" t="s">
        <v>325</v>
      </c>
      <c r="B77" s="3">
        <v>32</v>
      </c>
      <c r="C77" s="3" t="s">
        <v>28</v>
      </c>
      <c r="D77" s="434">
        <v>24</v>
      </c>
      <c r="E77" s="92"/>
      <c r="F77" s="11">
        <f t="shared" si="30"/>
        <v>841</v>
      </c>
      <c r="G77" s="10">
        <f>COUNT(N77,O77,P77,Q77,R77,S77,U77,W77,Y77,AB77,AC77,#REF!, AD77)</f>
        <v>6</v>
      </c>
      <c r="H77" s="15">
        <f t="shared" si="31"/>
        <v>140.16666666666666</v>
      </c>
      <c r="I77" s="3"/>
      <c r="J77" s="3"/>
      <c r="K77" s="52">
        <f t="shared" si="32"/>
        <v>150</v>
      </c>
      <c r="L77" s="90">
        <f t="shared" si="33"/>
        <v>438</v>
      </c>
      <c r="M77" s="182">
        <v>44</v>
      </c>
      <c r="N77" s="90">
        <v>106</v>
      </c>
      <c r="O77" s="90">
        <v>149</v>
      </c>
      <c r="P77" s="90">
        <v>148</v>
      </c>
      <c r="Q77" s="90">
        <v>139</v>
      </c>
      <c r="R77" s="90">
        <v>149</v>
      </c>
      <c r="S77" s="90">
        <v>150</v>
      </c>
      <c r="T77" s="10">
        <f t="shared" si="34"/>
        <v>1105</v>
      </c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88"/>
      <c r="AG77" s="92"/>
    </row>
    <row r="78" spans="1:33" x14ac:dyDescent="0.3">
      <c r="A78" s="9" t="s">
        <v>509</v>
      </c>
      <c r="B78" s="12">
        <v>32</v>
      </c>
      <c r="C78" s="12" t="s">
        <v>28</v>
      </c>
      <c r="D78" s="434">
        <v>25</v>
      </c>
      <c r="E78" s="92"/>
      <c r="F78" s="11">
        <f t="shared" si="30"/>
        <v>983</v>
      </c>
      <c r="G78" s="10">
        <f>COUNT(N78,O78,P78,Q78,R78,S78,U78,W78,Y78,AB78,AC78,#REF!, AD78)</f>
        <v>6</v>
      </c>
      <c r="H78" s="15">
        <f t="shared" si="31"/>
        <v>163.83333333333334</v>
      </c>
      <c r="I78" s="3"/>
      <c r="J78" s="3"/>
      <c r="K78" s="52">
        <f t="shared" si="32"/>
        <v>200</v>
      </c>
      <c r="L78" s="90">
        <f t="shared" si="33"/>
        <v>494</v>
      </c>
      <c r="M78" s="182">
        <v>20</v>
      </c>
      <c r="N78" s="90">
        <v>156</v>
      </c>
      <c r="O78" s="90">
        <v>186</v>
      </c>
      <c r="P78" s="90">
        <v>147</v>
      </c>
      <c r="Q78" s="90">
        <v>144</v>
      </c>
      <c r="R78" s="90">
        <v>200</v>
      </c>
      <c r="S78" s="90">
        <v>150</v>
      </c>
      <c r="T78" s="10">
        <f t="shared" si="34"/>
        <v>1103</v>
      </c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88"/>
      <c r="AG78" s="92"/>
    </row>
    <row r="79" spans="1:33" x14ac:dyDescent="0.3">
      <c r="A79" s="9" t="s">
        <v>924</v>
      </c>
      <c r="B79" s="3">
        <v>32</v>
      </c>
      <c r="C79" s="3" t="s">
        <v>28</v>
      </c>
      <c r="D79" s="434">
        <v>26</v>
      </c>
      <c r="E79" s="92"/>
      <c r="F79" s="11">
        <f t="shared" si="30"/>
        <v>997</v>
      </c>
      <c r="G79" s="10">
        <f>COUNT(N79,O79,P79,Q79,R79,S79,U79,W79,Y79,AB79,AC79,#REF!, AD79)</f>
        <v>6</v>
      </c>
      <c r="H79" s="15">
        <f t="shared" si="31"/>
        <v>166.16666666666666</v>
      </c>
      <c r="I79" s="3"/>
      <c r="J79" s="3"/>
      <c r="K79" s="52">
        <f t="shared" si="32"/>
        <v>201</v>
      </c>
      <c r="L79" s="90">
        <f t="shared" si="33"/>
        <v>508</v>
      </c>
      <c r="M79" s="182">
        <v>17</v>
      </c>
      <c r="N79" s="90">
        <v>188</v>
      </c>
      <c r="O79" s="90">
        <v>136</v>
      </c>
      <c r="P79" s="90">
        <v>165</v>
      </c>
      <c r="Q79" s="90">
        <v>158</v>
      </c>
      <c r="R79" s="90">
        <v>201</v>
      </c>
      <c r="S79" s="90">
        <v>149</v>
      </c>
      <c r="T79" s="10">
        <f t="shared" si="34"/>
        <v>1099</v>
      </c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88"/>
      <c r="AG79" s="92"/>
    </row>
    <row r="80" spans="1:33" x14ac:dyDescent="0.3">
      <c r="A80" s="9" t="s">
        <v>925</v>
      </c>
      <c r="B80" s="12">
        <v>32</v>
      </c>
      <c r="C80" s="12" t="s">
        <v>28</v>
      </c>
      <c r="D80" s="434">
        <v>27</v>
      </c>
      <c r="E80" s="92"/>
      <c r="F80" s="11">
        <f t="shared" si="30"/>
        <v>811</v>
      </c>
      <c r="G80" s="10">
        <f>COUNT(N80,O80,P80,Q80,R80,S80,U80,W80,Y80,AB80,AC80,#REF!, AD80)</f>
        <v>6</v>
      </c>
      <c r="H80" s="15">
        <f t="shared" si="31"/>
        <v>135.16666666666666</v>
      </c>
      <c r="I80" s="3"/>
      <c r="J80" s="3"/>
      <c r="K80" s="52">
        <f t="shared" si="32"/>
        <v>171</v>
      </c>
      <c r="L80" s="90">
        <f t="shared" si="33"/>
        <v>462</v>
      </c>
      <c r="M80" s="182">
        <v>48</v>
      </c>
      <c r="N80" s="90">
        <v>153</v>
      </c>
      <c r="O80" s="90">
        <v>171</v>
      </c>
      <c r="P80" s="90">
        <v>138</v>
      </c>
      <c r="Q80" s="90">
        <v>101</v>
      </c>
      <c r="R80" s="90">
        <v>111</v>
      </c>
      <c r="S80" s="90">
        <v>137</v>
      </c>
      <c r="T80" s="10">
        <f t="shared" si="34"/>
        <v>1099</v>
      </c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88"/>
      <c r="AG80" s="92"/>
    </row>
    <row r="81" spans="1:33" x14ac:dyDescent="0.3">
      <c r="A81" s="9" t="s">
        <v>102</v>
      </c>
      <c r="B81" s="3">
        <v>32</v>
      </c>
      <c r="C81" s="3" t="s">
        <v>28</v>
      </c>
      <c r="D81" s="434">
        <v>28</v>
      </c>
      <c r="E81" s="92"/>
      <c r="F81" s="11">
        <f t="shared" si="30"/>
        <v>1033</v>
      </c>
      <c r="G81" s="10">
        <f>COUNT(N81,O81,P81,Q81,R81,S81,U81,W81,Y81,AB81,AC81,#REF!, AD81)</f>
        <v>6</v>
      </c>
      <c r="H81" s="15">
        <f t="shared" si="31"/>
        <v>172.16666666666666</v>
      </c>
      <c r="I81" s="3"/>
      <c r="J81" s="3"/>
      <c r="K81" s="52">
        <f t="shared" si="32"/>
        <v>232</v>
      </c>
      <c r="L81" s="90">
        <f t="shared" si="33"/>
        <v>523</v>
      </c>
      <c r="M81" s="182">
        <v>10</v>
      </c>
      <c r="N81" s="90">
        <v>161</v>
      </c>
      <c r="O81" s="90">
        <v>195</v>
      </c>
      <c r="P81" s="90">
        <v>154</v>
      </c>
      <c r="Q81" s="90">
        <v>148</v>
      </c>
      <c r="R81" s="90">
        <v>143</v>
      </c>
      <c r="S81" s="90">
        <v>232</v>
      </c>
      <c r="T81" s="10">
        <f t="shared" si="34"/>
        <v>1093</v>
      </c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88"/>
      <c r="AG81" s="92"/>
    </row>
    <row r="82" spans="1:33" x14ac:dyDescent="0.3">
      <c r="A82" s="9" t="s">
        <v>537</v>
      </c>
      <c r="B82" s="12">
        <v>32</v>
      </c>
      <c r="C82" s="12" t="s">
        <v>28</v>
      </c>
      <c r="D82" s="434">
        <v>29</v>
      </c>
      <c r="E82" s="92"/>
      <c r="F82" s="11">
        <f t="shared" si="30"/>
        <v>891</v>
      </c>
      <c r="G82" s="10">
        <f>COUNT(N82,O82,P82,Q82,R82,S82,U82,W82,Y82,AB82,AC82,#REF!, AD82)</f>
        <v>6</v>
      </c>
      <c r="H82" s="15">
        <f t="shared" si="31"/>
        <v>148.5</v>
      </c>
      <c r="I82" s="3"/>
      <c r="J82" s="3"/>
      <c r="K82" s="52">
        <f t="shared" si="32"/>
        <v>191</v>
      </c>
      <c r="L82" s="90">
        <f t="shared" si="33"/>
        <v>465</v>
      </c>
      <c r="M82" s="182">
        <v>32</v>
      </c>
      <c r="N82" s="90">
        <v>143</v>
      </c>
      <c r="O82" s="90">
        <v>131</v>
      </c>
      <c r="P82" s="90">
        <v>191</v>
      </c>
      <c r="Q82" s="90">
        <v>149</v>
      </c>
      <c r="R82" s="90">
        <v>130</v>
      </c>
      <c r="S82" s="90">
        <v>147</v>
      </c>
      <c r="T82" s="10">
        <f t="shared" si="34"/>
        <v>1083</v>
      </c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88"/>
      <c r="AG82" s="92"/>
    </row>
    <row r="83" spans="1:33" x14ac:dyDescent="0.3">
      <c r="A83" s="9" t="s">
        <v>253</v>
      </c>
      <c r="B83" s="3">
        <v>32</v>
      </c>
      <c r="C83" s="3" t="s">
        <v>28</v>
      </c>
      <c r="D83" s="434">
        <v>30</v>
      </c>
      <c r="E83" s="92"/>
      <c r="F83" s="11">
        <f t="shared" si="30"/>
        <v>940</v>
      </c>
      <c r="G83" s="10">
        <f>COUNT(N83,O83,P83,Q83,R83,S83,U83,W83,Y83,AB83,AC83,#REF!, AD83)</f>
        <v>6</v>
      </c>
      <c r="H83" s="15">
        <f t="shared" si="31"/>
        <v>156.66666666666666</v>
      </c>
      <c r="I83" s="3"/>
      <c r="J83" s="3"/>
      <c r="K83" s="52">
        <f t="shared" si="32"/>
        <v>220</v>
      </c>
      <c r="L83" s="90">
        <f t="shared" si="33"/>
        <v>493</v>
      </c>
      <c r="M83" s="182">
        <v>22</v>
      </c>
      <c r="N83" s="90">
        <v>220</v>
      </c>
      <c r="O83" s="90">
        <v>126</v>
      </c>
      <c r="P83" s="90">
        <v>147</v>
      </c>
      <c r="Q83" s="90">
        <v>179</v>
      </c>
      <c r="R83" s="90">
        <v>145</v>
      </c>
      <c r="S83" s="90">
        <v>123</v>
      </c>
      <c r="T83" s="10">
        <f t="shared" si="34"/>
        <v>1072</v>
      </c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88"/>
      <c r="AG83" s="92"/>
    </row>
    <row r="84" spans="1:33" x14ac:dyDescent="0.3">
      <c r="A84" s="9" t="s">
        <v>283</v>
      </c>
      <c r="B84" s="12">
        <v>32</v>
      </c>
      <c r="C84" s="12" t="s">
        <v>28</v>
      </c>
      <c r="D84" s="434">
        <v>31</v>
      </c>
      <c r="E84" s="92"/>
      <c r="F84" s="11">
        <f t="shared" si="30"/>
        <v>1007</v>
      </c>
      <c r="G84" s="10">
        <f>COUNT(N84,O84,P84,Q84,R84,S84,U84,W84,Y84,AB84,AC84,#REF!, AD84)</f>
        <v>6</v>
      </c>
      <c r="H84" s="15">
        <f t="shared" si="31"/>
        <v>167.83333333333334</v>
      </c>
      <c r="I84" s="3"/>
      <c r="J84" s="3"/>
      <c r="K84" s="52">
        <f t="shared" si="32"/>
        <v>223</v>
      </c>
      <c r="L84" s="90">
        <f t="shared" si="33"/>
        <v>512</v>
      </c>
      <c r="M84" s="182">
        <v>10</v>
      </c>
      <c r="N84" s="90">
        <v>158</v>
      </c>
      <c r="O84" s="90">
        <v>155</v>
      </c>
      <c r="P84" s="90">
        <v>182</v>
      </c>
      <c r="Q84" s="90">
        <v>168</v>
      </c>
      <c r="R84" s="90">
        <v>121</v>
      </c>
      <c r="S84" s="90">
        <v>223</v>
      </c>
      <c r="T84" s="10">
        <f t="shared" si="34"/>
        <v>1067</v>
      </c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88"/>
      <c r="AG84" s="92"/>
    </row>
    <row r="85" spans="1:33" x14ac:dyDescent="0.3">
      <c r="A85" s="9" t="s">
        <v>151</v>
      </c>
      <c r="B85" s="3">
        <v>32</v>
      </c>
      <c r="C85" s="3" t="s">
        <v>28</v>
      </c>
      <c r="D85" s="434">
        <v>32</v>
      </c>
      <c r="E85" s="92"/>
      <c r="F85" s="11">
        <f t="shared" si="30"/>
        <v>808</v>
      </c>
      <c r="G85" s="10">
        <f>COUNT(N85,O85,P85,Q85,R85,S85,U85,W85,Y85,AB85,AC85,#REF!, AD85)</f>
        <v>6</v>
      </c>
      <c r="H85" s="15">
        <f t="shared" si="31"/>
        <v>134.66666666666666</v>
      </c>
      <c r="I85" s="3"/>
      <c r="J85" s="3"/>
      <c r="K85" s="52">
        <f t="shared" si="32"/>
        <v>170</v>
      </c>
      <c r="L85" s="90">
        <f t="shared" si="33"/>
        <v>410</v>
      </c>
      <c r="M85" s="182">
        <v>43</v>
      </c>
      <c r="N85" s="90">
        <v>97</v>
      </c>
      <c r="O85" s="90">
        <v>131</v>
      </c>
      <c r="P85" s="90">
        <v>170</v>
      </c>
      <c r="Q85" s="90">
        <v>132</v>
      </c>
      <c r="R85" s="90">
        <v>134</v>
      </c>
      <c r="S85" s="90">
        <v>144</v>
      </c>
      <c r="T85" s="10">
        <f t="shared" si="34"/>
        <v>1066</v>
      </c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88"/>
      <c r="AG85" s="92"/>
    </row>
    <row r="86" spans="1:33" x14ac:dyDescent="0.3">
      <c r="A86" s="9" t="s">
        <v>175</v>
      </c>
      <c r="B86" s="12">
        <v>32</v>
      </c>
      <c r="C86" s="12" t="s">
        <v>28</v>
      </c>
      <c r="D86" s="434">
        <v>33</v>
      </c>
      <c r="E86" s="92"/>
      <c r="F86" s="11">
        <f t="shared" si="30"/>
        <v>950</v>
      </c>
      <c r="G86" s="10">
        <f>COUNT(N86,O86,P86,Q86,R86,S86,U86,W86,Y86,AB86,AC86,#REF!, AD86)</f>
        <v>6</v>
      </c>
      <c r="H86" s="15">
        <f t="shared" si="31"/>
        <v>158.33333333333334</v>
      </c>
      <c r="I86" s="3"/>
      <c r="J86" s="3"/>
      <c r="K86" s="52">
        <f t="shared" si="32"/>
        <v>213</v>
      </c>
      <c r="L86" s="90">
        <f t="shared" si="33"/>
        <v>508</v>
      </c>
      <c r="M86" s="182">
        <v>19</v>
      </c>
      <c r="N86" s="90">
        <v>181</v>
      </c>
      <c r="O86" s="90">
        <v>150</v>
      </c>
      <c r="P86" s="90">
        <v>111</v>
      </c>
      <c r="Q86" s="90">
        <v>138</v>
      </c>
      <c r="R86" s="90">
        <v>213</v>
      </c>
      <c r="S86" s="90">
        <v>157</v>
      </c>
      <c r="T86" s="10">
        <f t="shared" si="34"/>
        <v>1064</v>
      </c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88"/>
      <c r="AG86" s="92"/>
    </row>
    <row r="87" spans="1:33" x14ac:dyDescent="0.3">
      <c r="A87" s="9" t="s">
        <v>105</v>
      </c>
      <c r="B87" s="3">
        <v>32</v>
      </c>
      <c r="C87" s="3" t="s">
        <v>28</v>
      </c>
      <c r="D87" s="434">
        <v>34</v>
      </c>
      <c r="E87" s="92"/>
      <c r="F87" s="11">
        <f t="shared" si="30"/>
        <v>883</v>
      </c>
      <c r="G87" s="10">
        <f>COUNT(N87,O87,P87,Q87,R87,S87,U87,W87,Y87,AB87,AC87,#REF!, AD87)</f>
        <v>6</v>
      </c>
      <c r="H87" s="15">
        <f t="shared" si="31"/>
        <v>147.16666666666666</v>
      </c>
      <c r="I87" s="3"/>
      <c r="J87" s="3"/>
      <c r="K87" s="52">
        <f t="shared" si="32"/>
        <v>163</v>
      </c>
      <c r="L87" s="90">
        <f t="shared" si="33"/>
        <v>465</v>
      </c>
      <c r="M87" s="182">
        <v>30</v>
      </c>
      <c r="N87" s="90">
        <v>143</v>
      </c>
      <c r="O87" s="90">
        <v>141</v>
      </c>
      <c r="P87" s="90">
        <v>134</v>
      </c>
      <c r="Q87" s="90">
        <v>149</v>
      </c>
      <c r="R87" s="90">
        <v>153</v>
      </c>
      <c r="S87" s="90">
        <v>163</v>
      </c>
      <c r="T87" s="10">
        <f t="shared" si="34"/>
        <v>1063</v>
      </c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88"/>
      <c r="AG87" s="92"/>
    </row>
    <row r="88" spans="1:33" x14ac:dyDescent="0.3">
      <c r="A88" s="9" t="s">
        <v>907</v>
      </c>
      <c r="B88" s="12">
        <v>32</v>
      </c>
      <c r="C88" s="12" t="s">
        <v>28</v>
      </c>
      <c r="D88" s="434">
        <v>35</v>
      </c>
      <c r="E88" s="92"/>
      <c r="F88" s="11">
        <f t="shared" si="30"/>
        <v>858</v>
      </c>
      <c r="G88" s="10">
        <f>COUNT(N88,O88,P88,Q88,R88,S88,U88,W88,Y88,AB88,AC88,#REF!, AD88)</f>
        <v>6</v>
      </c>
      <c r="H88" s="15">
        <f t="shared" si="31"/>
        <v>143</v>
      </c>
      <c r="I88" s="3"/>
      <c r="J88" s="3"/>
      <c r="K88" s="52">
        <f t="shared" si="32"/>
        <v>176</v>
      </c>
      <c r="L88" s="90">
        <f t="shared" si="33"/>
        <v>434</v>
      </c>
      <c r="M88" s="182">
        <v>34</v>
      </c>
      <c r="N88" s="90">
        <v>157</v>
      </c>
      <c r="O88" s="90">
        <v>152</v>
      </c>
      <c r="P88" s="90">
        <v>125</v>
      </c>
      <c r="Q88" s="90">
        <v>122</v>
      </c>
      <c r="R88" s="90">
        <v>176</v>
      </c>
      <c r="S88" s="90">
        <v>126</v>
      </c>
      <c r="T88" s="10">
        <f t="shared" si="34"/>
        <v>1062</v>
      </c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88"/>
      <c r="AG88" s="92"/>
    </row>
    <row r="89" spans="1:33" x14ac:dyDescent="0.3">
      <c r="A89" s="9" t="s">
        <v>562</v>
      </c>
      <c r="B89" s="3">
        <v>32</v>
      </c>
      <c r="C89" s="3" t="s">
        <v>28</v>
      </c>
      <c r="D89" s="434">
        <v>36</v>
      </c>
      <c r="E89" s="92"/>
      <c r="F89" s="11">
        <f t="shared" si="30"/>
        <v>1007</v>
      </c>
      <c r="G89" s="10">
        <f>COUNT(N89,O89,P89,Q89,R89,S89,U89,W89,Y89,AB89,AC89,#REF!, AD89)</f>
        <v>6</v>
      </c>
      <c r="H89" s="15">
        <f t="shared" si="31"/>
        <v>167.83333333333334</v>
      </c>
      <c r="I89" s="3"/>
      <c r="J89" s="3"/>
      <c r="K89" s="52">
        <f t="shared" si="32"/>
        <v>206</v>
      </c>
      <c r="L89" s="90">
        <f t="shared" si="33"/>
        <v>520</v>
      </c>
      <c r="M89" s="182">
        <v>9</v>
      </c>
      <c r="N89" s="90">
        <v>183</v>
      </c>
      <c r="O89" s="90">
        <v>178</v>
      </c>
      <c r="P89" s="90">
        <v>159</v>
      </c>
      <c r="Q89" s="90">
        <v>153</v>
      </c>
      <c r="R89" s="90">
        <v>206</v>
      </c>
      <c r="S89" s="90">
        <v>128</v>
      </c>
      <c r="T89" s="10">
        <f t="shared" si="34"/>
        <v>1061</v>
      </c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88"/>
      <c r="AG89" s="92"/>
    </row>
    <row r="90" spans="1:33" x14ac:dyDescent="0.3">
      <c r="A90" s="9" t="s">
        <v>150</v>
      </c>
      <c r="B90" s="12">
        <v>32</v>
      </c>
      <c r="C90" s="12" t="s">
        <v>28</v>
      </c>
      <c r="D90" s="434">
        <v>37</v>
      </c>
      <c r="E90" s="92"/>
      <c r="F90" s="11">
        <f>SUM(N90:S90)+U90+W90+Y90+AB90+AF90+AD90</f>
        <v>965</v>
      </c>
      <c r="G90" s="10">
        <f>COUNT(N90,O90,P90,Q90,R90,S90,U90,W90,Y90,AB90,AC90,#REF!, AD90)</f>
        <v>6</v>
      </c>
      <c r="H90" s="15">
        <f>F90/G90</f>
        <v>160.83333333333334</v>
      </c>
      <c r="I90" s="3"/>
      <c r="J90" s="3"/>
      <c r="K90" s="52">
        <f>MAX(N90:S90,U90:Z90,AB90:AH90)</f>
        <v>191</v>
      </c>
      <c r="L90" s="90">
        <f>MAX((SUM(N90:P90)), (SUM(Q90:S90)), (SUM(U90,W90,Y90)))</f>
        <v>547</v>
      </c>
      <c r="M90" s="182">
        <v>15</v>
      </c>
      <c r="N90" s="90">
        <v>183</v>
      </c>
      <c r="O90" s="90">
        <v>173</v>
      </c>
      <c r="P90" s="90">
        <v>191</v>
      </c>
      <c r="Q90" s="90">
        <v>155</v>
      </c>
      <c r="R90" s="90">
        <v>125</v>
      </c>
      <c r="S90" s="90">
        <v>138</v>
      </c>
      <c r="T90" s="10">
        <f>SUM(N90:S90)+(M90*6)</f>
        <v>1055</v>
      </c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88"/>
      <c r="AG90" s="92"/>
    </row>
    <row r="91" spans="1:33" x14ac:dyDescent="0.3">
      <c r="A91" s="9" t="s">
        <v>731</v>
      </c>
      <c r="B91" s="3">
        <v>32</v>
      </c>
      <c r="C91" s="3" t="s">
        <v>28</v>
      </c>
      <c r="D91" s="434">
        <v>38</v>
      </c>
      <c r="E91" s="92"/>
      <c r="F91" s="11">
        <f>SUM(N91:S91)+U91+W91+Y91+AB91+AF91+AD91</f>
        <v>602</v>
      </c>
      <c r="G91" s="10">
        <f>COUNT(N91,O91,P91,Q91,R91,S91,U91,W91,Y91,AB91,AC91,#REF!, AD91)</f>
        <v>6</v>
      </c>
      <c r="H91" s="15">
        <f>F91/G91</f>
        <v>100.33333333333333</v>
      </c>
      <c r="I91" s="3"/>
      <c r="J91" s="3"/>
      <c r="K91" s="52">
        <f>MAX(N91:S91,U91:Z91,AB91:AH91)</f>
        <v>120</v>
      </c>
      <c r="L91" s="90">
        <f>MAX((SUM(N91:P91)), (SUM(Q91:S91)), (SUM(U91,W91,Y91)))</f>
        <v>313</v>
      </c>
      <c r="M91" s="182">
        <v>75</v>
      </c>
      <c r="N91" s="90">
        <v>96</v>
      </c>
      <c r="O91" s="90">
        <v>120</v>
      </c>
      <c r="P91" s="90">
        <v>97</v>
      </c>
      <c r="Q91" s="90">
        <v>112</v>
      </c>
      <c r="R91" s="90">
        <v>81</v>
      </c>
      <c r="S91" s="90">
        <v>96</v>
      </c>
      <c r="T91" s="10">
        <f>SUM(N91:S91)+(M91*6)</f>
        <v>1052</v>
      </c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88"/>
      <c r="AG91" s="92"/>
    </row>
    <row r="92" spans="1:33" x14ac:dyDescent="0.3">
      <c r="A92" s="9" t="s">
        <v>926</v>
      </c>
      <c r="B92" s="12">
        <v>32</v>
      </c>
      <c r="C92" s="12" t="s">
        <v>28</v>
      </c>
      <c r="D92" s="434">
        <v>39</v>
      </c>
      <c r="E92" s="92"/>
      <c r="F92" s="11">
        <f>SUM(N92:S92)+U92+W92+Y92+AB92+AF92+AD92</f>
        <v>944</v>
      </c>
      <c r="G92" s="10">
        <f>COUNT(N92,O92,P92,Q92,R92,S92,U92,W92,Y92,AB92,AC92,#REF!, AD92)</f>
        <v>6</v>
      </c>
      <c r="H92" s="15">
        <f>F92/G92</f>
        <v>157.33333333333334</v>
      </c>
      <c r="I92" s="3"/>
      <c r="J92" s="3"/>
      <c r="K92" s="52">
        <f>MAX(N92:S92,U92:Z92,AB92:AH92)</f>
        <v>172</v>
      </c>
      <c r="L92" s="90">
        <f>MAX((SUM(N92:P92)), (SUM(Q92:S92)), (SUM(U92,W92,Y92)))</f>
        <v>481</v>
      </c>
      <c r="M92" s="182">
        <v>17</v>
      </c>
      <c r="N92" s="90">
        <v>153</v>
      </c>
      <c r="O92" s="90">
        <v>172</v>
      </c>
      <c r="P92" s="90">
        <v>138</v>
      </c>
      <c r="Q92" s="90">
        <v>152</v>
      </c>
      <c r="R92" s="90">
        <v>172</v>
      </c>
      <c r="S92" s="90">
        <v>157</v>
      </c>
      <c r="T92" s="10">
        <f>SUM(N92:S92)+(M92*6)</f>
        <v>1046</v>
      </c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88"/>
      <c r="AG92" s="92"/>
    </row>
    <row r="93" spans="1:33" x14ac:dyDescent="0.3">
      <c r="A93" s="170" t="s">
        <v>396</v>
      </c>
      <c r="B93" s="3">
        <v>32</v>
      </c>
      <c r="C93" s="3" t="s">
        <v>28</v>
      </c>
      <c r="D93" s="434">
        <v>40</v>
      </c>
      <c r="E93" s="92"/>
      <c r="F93" s="11">
        <f>SUM(N93:S93)+U93+W93+Y93+AB93+AF93+AD93</f>
        <v>916</v>
      </c>
      <c r="G93" s="10">
        <f>COUNT(N93,O93,P93,Q93,R93,S93,U93,W93,Y93,AB93,AC93,#REF!, AD93)</f>
        <v>6</v>
      </c>
      <c r="H93" s="15">
        <f>F93/G93</f>
        <v>152.66666666666666</v>
      </c>
      <c r="I93" s="3"/>
      <c r="J93" s="3"/>
      <c r="K93" s="52">
        <f>MAX(N93:S93,U93:Z93,AB93:AH93)</f>
        <v>213</v>
      </c>
      <c r="L93" s="90">
        <f>MAX((SUM(N93:P93)), (SUM(Q93:S93)), (SUM(U93,W93,Y93)))</f>
        <v>489</v>
      </c>
      <c r="M93" s="182">
        <v>20</v>
      </c>
      <c r="N93" s="90">
        <v>173</v>
      </c>
      <c r="O93" s="90">
        <v>93</v>
      </c>
      <c r="P93" s="90">
        <v>161</v>
      </c>
      <c r="Q93" s="90">
        <v>154</v>
      </c>
      <c r="R93" s="90">
        <v>122</v>
      </c>
      <c r="S93" s="90">
        <v>213</v>
      </c>
      <c r="T93" s="10">
        <f>SUM(N93:S93)+(M93*6)</f>
        <v>1036</v>
      </c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88"/>
      <c r="AG93" s="92"/>
    </row>
    <row r="94" spans="1:33" x14ac:dyDescent="0.3">
      <c r="A94" s="9" t="s">
        <v>681</v>
      </c>
      <c r="B94" s="431">
        <v>32</v>
      </c>
      <c r="C94" s="431" t="s">
        <v>28</v>
      </c>
      <c r="D94" s="434">
        <v>41</v>
      </c>
      <c r="E94" s="447"/>
      <c r="F94" s="503">
        <f t="shared" ref="F94:F100" si="35">SUM(N94:S94)+U94+W94+Y94+AB94+AF94+AD94</f>
        <v>979</v>
      </c>
      <c r="G94" s="434">
        <f>COUNT(N94,O94,P94,Q94,R94,S94,U94,W94,Y94,AB94,AC94,#REF!, AD94)</f>
        <v>6</v>
      </c>
      <c r="H94" s="504">
        <f t="shared" ref="H94:H101" si="36">F94/G94</f>
        <v>163.16666666666666</v>
      </c>
      <c r="I94" s="431"/>
      <c r="J94" s="431"/>
      <c r="K94" s="439">
        <f t="shared" ref="K94:K100" si="37">MAX(N94:S94,U94:Z94,AB94:AH94)</f>
        <v>188</v>
      </c>
      <c r="L94" s="445">
        <f t="shared" ref="L94:L100" si="38">MAX((SUM(N94:P94)), (SUM(Q94:S94)), (SUM(U94,W94,Y94)))</f>
        <v>491</v>
      </c>
      <c r="M94" s="458">
        <v>9</v>
      </c>
      <c r="N94" s="445">
        <v>151</v>
      </c>
      <c r="O94" s="445">
        <v>186</v>
      </c>
      <c r="P94" s="445">
        <v>151</v>
      </c>
      <c r="Q94" s="445">
        <v>134</v>
      </c>
      <c r="R94" s="445">
        <v>169</v>
      </c>
      <c r="S94" s="445">
        <v>188</v>
      </c>
      <c r="T94" s="434">
        <f t="shared" ref="T94:T100" si="39">SUM(N94:S94)+(M94*6)</f>
        <v>1033</v>
      </c>
      <c r="U94" s="88"/>
      <c r="V94" s="88"/>
      <c r="W94" s="88"/>
      <c r="X94" s="88"/>
      <c r="Y94" s="88"/>
      <c r="Z94" s="88"/>
      <c r="AA94" s="88"/>
      <c r="AB94" s="88"/>
      <c r="AC94" s="92"/>
      <c r="AD94" s="88"/>
      <c r="AE94" s="92"/>
      <c r="AF94" s="88"/>
      <c r="AG94" s="92"/>
    </row>
    <row r="95" spans="1:33" x14ac:dyDescent="0.3">
      <c r="A95" s="502" t="s">
        <v>889</v>
      </c>
      <c r="B95" s="436">
        <v>32</v>
      </c>
      <c r="C95" s="436" t="s">
        <v>28</v>
      </c>
      <c r="D95" s="434">
        <v>42</v>
      </c>
      <c r="E95" s="447"/>
      <c r="F95" s="503">
        <f t="shared" si="35"/>
        <v>931</v>
      </c>
      <c r="G95" s="434">
        <f>COUNT(N95,O95,P95,Q95,R95,S95,U95,W95,Y95,AB95,AC95,#REF!, AD95)</f>
        <v>6</v>
      </c>
      <c r="H95" s="504">
        <f t="shared" si="36"/>
        <v>155.16666666666666</v>
      </c>
      <c r="I95" s="431"/>
      <c r="J95" s="431"/>
      <c r="K95" s="439">
        <f t="shared" si="37"/>
        <v>179</v>
      </c>
      <c r="L95" s="445">
        <f t="shared" si="38"/>
        <v>527</v>
      </c>
      <c r="M95" s="458">
        <v>13</v>
      </c>
      <c r="N95" s="445">
        <v>179</v>
      </c>
      <c r="O95" s="445">
        <v>177</v>
      </c>
      <c r="P95" s="445">
        <v>171</v>
      </c>
      <c r="Q95" s="445">
        <v>109</v>
      </c>
      <c r="R95" s="445">
        <v>167</v>
      </c>
      <c r="S95" s="445">
        <v>128</v>
      </c>
      <c r="T95" s="434">
        <f t="shared" si="39"/>
        <v>1009</v>
      </c>
    </row>
    <row r="96" spans="1:33" x14ac:dyDescent="0.3">
      <c r="A96" s="502" t="s">
        <v>730</v>
      </c>
      <c r="B96" s="431">
        <v>32</v>
      </c>
      <c r="C96" s="431" t="s">
        <v>28</v>
      </c>
      <c r="D96" s="434">
        <v>43</v>
      </c>
      <c r="E96" s="447"/>
      <c r="F96" s="503">
        <f t="shared" si="35"/>
        <v>736</v>
      </c>
      <c r="G96" s="434">
        <f>COUNT(N96,O96,P96,Q96,R96,S96,U96,W96,Y96,AB96,AC96,#REF!, AD96)</f>
        <v>6</v>
      </c>
      <c r="H96" s="504">
        <f t="shared" si="36"/>
        <v>122.66666666666667</v>
      </c>
      <c r="I96" s="431"/>
      <c r="J96" s="431"/>
      <c r="K96" s="439">
        <f t="shared" si="37"/>
        <v>153</v>
      </c>
      <c r="L96" s="445">
        <f t="shared" si="38"/>
        <v>390</v>
      </c>
      <c r="M96" s="458">
        <v>43</v>
      </c>
      <c r="N96" s="445">
        <v>112</v>
      </c>
      <c r="O96" s="445">
        <v>125</v>
      </c>
      <c r="P96" s="445">
        <v>153</v>
      </c>
      <c r="Q96" s="445">
        <v>110</v>
      </c>
      <c r="R96" s="445">
        <v>135</v>
      </c>
      <c r="S96" s="445">
        <v>101</v>
      </c>
      <c r="T96" s="434">
        <f t="shared" si="39"/>
        <v>994</v>
      </c>
    </row>
    <row r="97" spans="1:32" x14ac:dyDescent="0.3">
      <c r="A97" s="502" t="s">
        <v>156</v>
      </c>
      <c r="B97" s="431">
        <v>32</v>
      </c>
      <c r="C97" s="431" t="s">
        <v>28</v>
      </c>
      <c r="D97" s="434">
        <v>44</v>
      </c>
      <c r="E97" s="447"/>
      <c r="F97" s="503">
        <f t="shared" si="35"/>
        <v>987</v>
      </c>
      <c r="G97" s="434">
        <f>COUNT(N97,O97,P97,Q97,R97,S97,U97,W97,Y97,AB97,AC97,#REF!, AD97)</f>
        <v>6</v>
      </c>
      <c r="H97" s="504">
        <f t="shared" si="36"/>
        <v>164.5</v>
      </c>
      <c r="I97" s="431"/>
      <c r="J97" s="431"/>
      <c r="K97" s="439">
        <f t="shared" si="37"/>
        <v>203</v>
      </c>
      <c r="L97" s="445">
        <f t="shared" si="38"/>
        <v>502</v>
      </c>
      <c r="M97" s="458">
        <v>1</v>
      </c>
      <c r="N97" s="445">
        <v>167</v>
      </c>
      <c r="O97" s="445">
        <v>141</v>
      </c>
      <c r="P97" s="445">
        <v>177</v>
      </c>
      <c r="Q97" s="445">
        <v>203</v>
      </c>
      <c r="R97" s="445">
        <v>149</v>
      </c>
      <c r="S97" s="445">
        <v>150</v>
      </c>
      <c r="T97" s="434">
        <f t="shared" si="39"/>
        <v>993</v>
      </c>
    </row>
    <row r="98" spans="1:32" x14ac:dyDescent="0.3">
      <c r="A98" s="502" t="s">
        <v>553</v>
      </c>
      <c r="B98" s="436">
        <v>32</v>
      </c>
      <c r="C98" s="436" t="s">
        <v>28</v>
      </c>
      <c r="D98" s="434">
        <v>45</v>
      </c>
      <c r="E98" s="447"/>
      <c r="F98" s="503">
        <f t="shared" si="35"/>
        <v>875</v>
      </c>
      <c r="G98" s="434">
        <f>COUNT(N98,O98,P98,Q98,R98,S98,U98,W98,Y98,AB98,AC98,#REF!, AD98)</f>
        <v>6</v>
      </c>
      <c r="H98" s="504">
        <f t="shared" si="36"/>
        <v>145.83333333333334</v>
      </c>
      <c r="I98" s="431"/>
      <c r="J98" s="431"/>
      <c r="K98" s="439">
        <f t="shared" si="37"/>
        <v>171</v>
      </c>
      <c r="L98" s="445">
        <f t="shared" si="38"/>
        <v>466</v>
      </c>
      <c r="M98" s="458">
        <v>19</v>
      </c>
      <c r="N98" s="445">
        <v>171</v>
      </c>
      <c r="O98" s="445">
        <v>148</v>
      </c>
      <c r="P98" s="445">
        <v>147</v>
      </c>
      <c r="Q98" s="445">
        <v>170</v>
      </c>
      <c r="R98" s="445">
        <v>115</v>
      </c>
      <c r="S98" s="445">
        <v>124</v>
      </c>
      <c r="T98" s="434">
        <f t="shared" si="39"/>
        <v>989</v>
      </c>
    </row>
    <row r="99" spans="1:32" x14ac:dyDescent="0.3">
      <c r="A99" s="502" t="s">
        <v>456</v>
      </c>
      <c r="B99" s="431">
        <v>32</v>
      </c>
      <c r="C99" s="431" t="s">
        <v>28</v>
      </c>
      <c r="D99" s="434">
        <v>46</v>
      </c>
      <c r="E99" s="447"/>
      <c r="F99" s="503">
        <f t="shared" si="35"/>
        <v>964</v>
      </c>
      <c r="G99" s="434">
        <f>COUNT(N99,O99,P99,Q99,R99,S99,U99,W99,Y99,AB99,AC99,#REF!, AD99)</f>
        <v>6</v>
      </c>
      <c r="H99" s="504">
        <f t="shared" si="36"/>
        <v>160.66666666666666</v>
      </c>
      <c r="I99" s="431"/>
      <c r="J99" s="431"/>
      <c r="K99" s="439">
        <f t="shared" si="37"/>
        <v>189</v>
      </c>
      <c r="L99" s="445">
        <f t="shared" si="38"/>
        <v>506</v>
      </c>
      <c r="M99" s="458">
        <v>3</v>
      </c>
      <c r="N99" s="445">
        <v>162</v>
      </c>
      <c r="O99" s="445">
        <v>156</v>
      </c>
      <c r="P99" s="445">
        <v>140</v>
      </c>
      <c r="Q99" s="445">
        <v>184</v>
      </c>
      <c r="R99" s="445">
        <v>189</v>
      </c>
      <c r="S99" s="445">
        <v>133</v>
      </c>
      <c r="T99" s="434">
        <f t="shared" si="39"/>
        <v>982</v>
      </c>
    </row>
    <row r="100" spans="1:32" x14ac:dyDescent="0.3">
      <c r="A100" s="502" t="s">
        <v>687</v>
      </c>
      <c r="B100" s="431">
        <v>32</v>
      </c>
      <c r="C100" s="431" t="s">
        <v>28</v>
      </c>
      <c r="D100" s="434">
        <v>47</v>
      </c>
      <c r="E100" s="447"/>
      <c r="F100" s="503">
        <f t="shared" si="35"/>
        <v>826</v>
      </c>
      <c r="G100" s="434">
        <f>COUNT(N100,O100,P100,Q100,R100,S100,U100,W100,Y100,AB100,AC100,#REF!, AD100)</f>
        <v>6</v>
      </c>
      <c r="H100" s="504">
        <f t="shared" si="36"/>
        <v>137.66666666666666</v>
      </c>
      <c r="I100" s="431"/>
      <c r="J100" s="431"/>
      <c r="K100" s="439">
        <f t="shared" si="37"/>
        <v>155</v>
      </c>
      <c r="L100" s="445">
        <f t="shared" si="38"/>
        <v>415</v>
      </c>
      <c r="M100" s="458">
        <v>20</v>
      </c>
      <c r="N100" s="445">
        <v>155</v>
      </c>
      <c r="O100" s="445">
        <v>115</v>
      </c>
      <c r="P100" s="445">
        <v>141</v>
      </c>
      <c r="Q100" s="445">
        <v>119</v>
      </c>
      <c r="R100" s="445">
        <v>151</v>
      </c>
      <c r="S100" s="445">
        <v>145</v>
      </c>
      <c r="T100" s="434">
        <f t="shared" si="39"/>
        <v>946</v>
      </c>
    </row>
    <row r="101" spans="1:32" x14ac:dyDescent="0.3">
      <c r="F101" s="64">
        <f>SUM(F54:F100)</f>
        <v>55173</v>
      </c>
      <c r="G101" s="64">
        <f>SUM(G54:G100)</f>
        <v>351</v>
      </c>
      <c r="H101" s="504">
        <f t="shared" si="36"/>
        <v>157.18803418803418</v>
      </c>
      <c r="N101" s="124">
        <f>AVERAGE(N54:N100)</f>
        <v>157.74468085106383</v>
      </c>
      <c r="O101" s="124">
        <f t="shared" ref="O101:Y101" si="40">AVERAGE(O54:O100)</f>
        <v>156.14893617021278</v>
      </c>
      <c r="P101" s="124">
        <f t="shared" si="40"/>
        <v>159.14893617021278</v>
      </c>
      <c r="Q101" s="124">
        <f t="shared" si="40"/>
        <v>160.48936170212767</v>
      </c>
      <c r="R101" s="124">
        <f t="shared" si="40"/>
        <v>156.14893617021278</v>
      </c>
      <c r="S101" s="124">
        <f t="shared" si="40"/>
        <v>156.97872340425531</v>
      </c>
      <c r="U101" s="124">
        <f t="shared" si="40"/>
        <v>154.94999999999999</v>
      </c>
      <c r="W101" s="124">
        <f t="shared" si="40"/>
        <v>155.4</v>
      </c>
      <c r="Y101" s="124">
        <f t="shared" si="40"/>
        <v>161.30000000000001</v>
      </c>
      <c r="AB101" s="124">
        <f t="shared" ref="AB101" si="41">AVERAGE(AB54:AB100)</f>
        <v>146.5</v>
      </c>
      <c r="AD101" s="124">
        <f t="shared" ref="AD101" si="42">AVERAGE(AD54:AD100)</f>
        <v>145.33333333333334</v>
      </c>
      <c r="AF101" s="124">
        <f t="shared" ref="AF101" si="43">AVERAGE(AF54:AF100)</f>
        <v>112.5</v>
      </c>
    </row>
  </sheetData>
  <sortState ref="A54:AG56">
    <sortCondition ref="D54:D56"/>
  </sortState>
  <mergeCells count="2">
    <mergeCell ref="A51:AG52"/>
    <mergeCell ref="A1:AG2"/>
  </mergeCells>
  <pageMargins left="0.7" right="0.7" top="0.75" bottom="0.75" header="0.3" footer="0.3"/>
  <pageSetup scale="56" orientation="portrait" r:id="rId1"/>
  <rowBreaks count="1" manualBreakCount="1">
    <brk id="50" max="3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A1:AC169"/>
  <sheetViews>
    <sheetView topLeftCell="A162" zoomScaleNormal="100" workbookViewId="0">
      <selection activeCell="L182" sqref="L182"/>
    </sheetView>
  </sheetViews>
  <sheetFormatPr defaultRowHeight="14.4" x14ac:dyDescent="0.3"/>
  <cols>
    <col min="1" max="1" width="25.109375" bestFit="1" customWidth="1"/>
    <col min="2" max="2" width="3" hidden="1" customWidth="1"/>
    <col min="3" max="3" width="3.33203125" hidden="1" customWidth="1"/>
    <col min="4" max="5" width="5.6640625" bestFit="1" customWidth="1"/>
    <col min="6" max="6" width="6" bestFit="1" customWidth="1"/>
    <col min="7" max="7" width="3.6640625" bestFit="1" customWidth="1"/>
    <col min="8" max="8" width="6.5546875" bestFit="1" customWidth="1"/>
    <col min="9" max="10" width="4" bestFit="1" customWidth="1"/>
    <col min="11" max="11" width="5.33203125" bestFit="1" customWidth="1"/>
    <col min="12" max="16" width="5.109375" bestFit="1" customWidth="1"/>
    <col min="17" max="17" width="6.6640625" bestFit="1" customWidth="1"/>
    <col min="18" max="18" width="6.5546875" customWidth="1"/>
    <col min="19" max="21" width="5.109375" bestFit="1" customWidth="1"/>
    <col min="22" max="22" width="6.6640625" bestFit="1" customWidth="1"/>
    <col min="23" max="23" width="6.5546875" customWidth="1"/>
    <col min="24" max="24" width="5.109375" bestFit="1" customWidth="1"/>
    <col min="25" max="26" width="5.6640625" bestFit="1" customWidth="1"/>
    <col min="27" max="27" width="6" bestFit="1" customWidth="1"/>
    <col min="28" max="28" width="4" bestFit="1" customWidth="1"/>
    <col min="29" max="29" width="6.5546875" bestFit="1" customWidth="1"/>
  </cols>
  <sheetData>
    <row r="1" spans="1:29" x14ac:dyDescent="0.3">
      <c r="A1" s="591" t="s">
        <v>82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178"/>
      <c r="Z1" s="178"/>
      <c r="AA1" s="178"/>
      <c r="AB1" s="178"/>
      <c r="AC1" s="178"/>
    </row>
    <row r="2" spans="1:29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179"/>
      <c r="Z2" s="179"/>
      <c r="AA2" s="179"/>
      <c r="AB2" s="179"/>
      <c r="AC2" s="179"/>
    </row>
    <row r="3" spans="1:29" x14ac:dyDescent="0.3">
      <c r="A3" s="24" t="s">
        <v>0</v>
      </c>
      <c r="B3" s="24"/>
      <c r="C3" s="24"/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</row>
    <row r="4" spans="1:29" x14ac:dyDescent="0.3">
      <c r="A4" s="25" t="s">
        <v>146</v>
      </c>
      <c r="B4" s="9">
        <v>33</v>
      </c>
      <c r="C4" s="9" t="s">
        <v>29</v>
      </c>
      <c r="D4" s="592">
        <v>1</v>
      </c>
      <c r="E4" s="40">
        <v>300</v>
      </c>
      <c r="F4" s="21">
        <f>SUM(L4:P4)+SUM(S4:U4)+X4</f>
        <v>2184</v>
      </c>
      <c r="G4" s="21">
        <f>COUNT(L4,M4,N4,O4,P4,S4,T4,U4,X4)</f>
        <v>9</v>
      </c>
      <c r="H4" s="23">
        <f t="shared" ref="H4:H53" si="0">F4/G4</f>
        <v>242.66666666666666</v>
      </c>
      <c r="I4" s="143">
        <f>MAX(L4:P4,S4:U4,X4)</f>
        <v>279</v>
      </c>
      <c r="J4" s="143">
        <f>MAX(SUM(L4:N4),SUM(S4:U4))</f>
        <v>760</v>
      </c>
      <c r="K4" s="82"/>
      <c r="L4" s="26">
        <v>267</v>
      </c>
      <c r="M4" s="26">
        <v>214</v>
      </c>
      <c r="N4" s="26">
        <v>279</v>
      </c>
      <c r="O4" s="26">
        <v>246</v>
      </c>
      <c r="P4" s="26">
        <v>256</v>
      </c>
      <c r="Q4" s="27">
        <f>SUM(L4:P4)</f>
        <v>1262</v>
      </c>
      <c r="R4" s="27"/>
      <c r="S4" s="28">
        <v>199</v>
      </c>
      <c r="T4" s="28">
        <v>226</v>
      </c>
      <c r="U4" s="28">
        <v>231</v>
      </c>
      <c r="V4" s="27">
        <f>SUM(Q4:U4)-R4</f>
        <v>1918</v>
      </c>
      <c r="W4" s="27"/>
      <c r="X4" s="44">
        <v>266</v>
      </c>
    </row>
    <row r="5" spans="1:29" x14ac:dyDescent="0.3">
      <c r="A5" s="29" t="s">
        <v>568</v>
      </c>
      <c r="B5" s="9">
        <v>33</v>
      </c>
      <c r="C5" s="9" t="s">
        <v>29</v>
      </c>
      <c r="D5" s="602"/>
      <c r="E5" s="41"/>
      <c r="F5" s="21">
        <f t="shared" ref="F5:F35" si="1">SUM(L5:P5)+SUM(S5:U5)</f>
        <v>1741</v>
      </c>
      <c r="G5" s="21">
        <f t="shared" ref="G5:G68" si="2">COUNT(L5,M5,N5,O5,P5,S5,T5,U5,X5)</f>
        <v>9</v>
      </c>
      <c r="H5" s="23">
        <f t="shared" si="0"/>
        <v>193.44444444444446</v>
      </c>
      <c r="I5" s="143">
        <f t="shared" ref="I5:I53" si="3">MAX(L5:P5,S5:U5,X5)</f>
        <v>258</v>
      </c>
      <c r="J5" s="143">
        <f t="shared" ref="J5:J53" si="4">MAX(SUM(L5:N5),SUM(S5:U5))</f>
        <v>674</v>
      </c>
      <c r="K5" s="84"/>
      <c r="L5">
        <v>203</v>
      </c>
      <c r="M5" s="300">
        <v>203</v>
      </c>
      <c r="N5" s="300">
        <v>246</v>
      </c>
      <c r="O5" s="300">
        <v>258</v>
      </c>
      <c r="P5" s="300">
        <v>157</v>
      </c>
      <c r="Q5" s="31">
        <f t="shared" ref="Q5:Q19" si="5">SUM(L5:P5)</f>
        <v>1067</v>
      </c>
      <c r="R5" s="31">
        <f>Q4+Q5</f>
        <v>2329</v>
      </c>
      <c r="S5" s="300">
        <v>223</v>
      </c>
      <c r="T5" s="300">
        <v>258</v>
      </c>
      <c r="U5" s="300">
        <v>193</v>
      </c>
      <c r="V5" s="27">
        <f t="shared" ref="V5:V23" si="6">SUM(Q5:U5)-R5</f>
        <v>1741</v>
      </c>
      <c r="W5" s="31">
        <f>V4+V5</f>
        <v>3659</v>
      </c>
      <c r="X5" s="45">
        <v>188</v>
      </c>
    </row>
    <row r="6" spans="1:29" x14ac:dyDescent="0.3">
      <c r="A6" s="25" t="s">
        <v>187</v>
      </c>
      <c r="B6" s="9">
        <v>33</v>
      </c>
      <c r="C6" s="9" t="s">
        <v>29</v>
      </c>
      <c r="D6" s="592">
        <v>2</v>
      </c>
      <c r="E6" s="40">
        <v>200</v>
      </c>
      <c r="F6" s="21">
        <f t="shared" si="1"/>
        <v>1892</v>
      </c>
      <c r="G6" s="21">
        <f t="shared" si="2"/>
        <v>9</v>
      </c>
      <c r="H6" s="23">
        <f t="shared" si="0"/>
        <v>210.22222222222223</v>
      </c>
      <c r="I6" s="143">
        <f t="shared" si="3"/>
        <v>279</v>
      </c>
      <c r="J6" s="143">
        <f t="shared" si="4"/>
        <v>747</v>
      </c>
      <c r="K6" s="82"/>
      <c r="L6" s="26">
        <v>279</v>
      </c>
      <c r="M6" s="26">
        <v>258</v>
      </c>
      <c r="N6" s="26">
        <v>210</v>
      </c>
      <c r="O6" s="26">
        <v>244</v>
      </c>
      <c r="P6" s="26">
        <v>225</v>
      </c>
      <c r="Q6" s="27">
        <f>SUM(L6:P6)</f>
        <v>1216</v>
      </c>
      <c r="R6" s="27"/>
      <c r="S6" s="26">
        <v>203</v>
      </c>
      <c r="T6" s="26">
        <v>226</v>
      </c>
      <c r="U6" s="26">
        <v>247</v>
      </c>
      <c r="V6" s="27">
        <f t="shared" si="6"/>
        <v>1892</v>
      </c>
      <c r="W6" s="27"/>
      <c r="X6" s="44">
        <v>216</v>
      </c>
    </row>
    <row r="7" spans="1:29" x14ac:dyDescent="0.3">
      <c r="A7" s="29" t="s">
        <v>264</v>
      </c>
      <c r="B7" s="9">
        <v>33</v>
      </c>
      <c r="C7" s="9" t="s">
        <v>29</v>
      </c>
      <c r="D7" s="602"/>
      <c r="E7" s="41"/>
      <c r="F7" s="21">
        <f t="shared" si="1"/>
        <v>1776</v>
      </c>
      <c r="G7" s="21">
        <f t="shared" si="2"/>
        <v>9</v>
      </c>
      <c r="H7" s="23">
        <f t="shared" si="0"/>
        <v>197.33333333333334</v>
      </c>
      <c r="I7" s="143">
        <f t="shared" si="3"/>
        <v>259</v>
      </c>
      <c r="J7" s="143">
        <f t="shared" si="4"/>
        <v>698</v>
      </c>
      <c r="K7" s="83"/>
      <c r="L7" s="300">
        <v>259</v>
      </c>
      <c r="M7" s="300">
        <v>191</v>
      </c>
      <c r="N7" s="300">
        <v>248</v>
      </c>
      <c r="O7" s="300">
        <v>237</v>
      </c>
      <c r="P7" s="300">
        <v>223</v>
      </c>
      <c r="Q7" s="31">
        <f>SUM(L7:P7)</f>
        <v>1158</v>
      </c>
      <c r="R7" s="31">
        <f>Q6+Q7</f>
        <v>2374</v>
      </c>
      <c r="S7" s="300">
        <v>213</v>
      </c>
      <c r="T7" s="300">
        <v>189</v>
      </c>
      <c r="U7" s="300">
        <v>216</v>
      </c>
      <c r="V7" s="27">
        <f t="shared" si="6"/>
        <v>1776</v>
      </c>
      <c r="W7" s="31">
        <f>V6+V7</f>
        <v>3668</v>
      </c>
      <c r="X7" s="45">
        <v>216</v>
      </c>
    </row>
    <row r="8" spans="1:29" x14ac:dyDescent="0.3">
      <c r="A8" s="25" t="s">
        <v>129</v>
      </c>
      <c r="B8" s="9">
        <v>33</v>
      </c>
      <c r="C8" s="9" t="s">
        <v>29</v>
      </c>
      <c r="D8" s="592">
        <v>3</v>
      </c>
      <c r="E8" s="40">
        <v>100</v>
      </c>
      <c r="F8" s="21">
        <f t="shared" si="1"/>
        <v>1867</v>
      </c>
      <c r="G8" s="21">
        <f t="shared" si="2"/>
        <v>9</v>
      </c>
      <c r="H8" s="23">
        <f t="shared" si="0"/>
        <v>207.44444444444446</v>
      </c>
      <c r="I8" s="143">
        <f t="shared" si="3"/>
        <v>277</v>
      </c>
      <c r="J8" s="143">
        <f t="shared" si="4"/>
        <v>719</v>
      </c>
      <c r="K8" s="82"/>
      <c r="L8" s="26">
        <v>277</v>
      </c>
      <c r="M8" s="26">
        <v>234</v>
      </c>
      <c r="N8" s="26">
        <v>179</v>
      </c>
      <c r="O8" s="26">
        <v>235</v>
      </c>
      <c r="P8" s="26">
        <v>223</v>
      </c>
      <c r="Q8" s="27">
        <f t="shared" si="5"/>
        <v>1148</v>
      </c>
      <c r="R8" s="27"/>
      <c r="S8" s="26">
        <v>248</v>
      </c>
      <c r="T8" s="26">
        <v>255</v>
      </c>
      <c r="U8" s="26">
        <v>216</v>
      </c>
      <c r="V8" s="27">
        <f t="shared" si="6"/>
        <v>1867</v>
      </c>
      <c r="W8" s="27"/>
      <c r="X8" s="44">
        <v>206</v>
      </c>
    </row>
    <row r="9" spans="1:29" x14ac:dyDescent="0.3">
      <c r="A9" s="29" t="s">
        <v>927</v>
      </c>
      <c r="B9" s="9">
        <v>33</v>
      </c>
      <c r="C9" s="9" t="s">
        <v>29</v>
      </c>
      <c r="D9" s="602"/>
      <c r="E9" s="41"/>
      <c r="F9" s="21">
        <f t="shared" si="1"/>
        <v>1772</v>
      </c>
      <c r="G9" s="21">
        <f t="shared" si="2"/>
        <v>9</v>
      </c>
      <c r="H9" s="23">
        <f t="shared" si="0"/>
        <v>196.88888888888889</v>
      </c>
      <c r="I9" s="143">
        <f t="shared" si="3"/>
        <v>248</v>
      </c>
      <c r="J9" s="143">
        <f t="shared" si="4"/>
        <v>654</v>
      </c>
      <c r="K9" s="83"/>
      <c r="L9" s="300">
        <v>205</v>
      </c>
      <c r="M9" s="300">
        <v>192</v>
      </c>
      <c r="N9" s="300">
        <v>237</v>
      </c>
      <c r="O9" s="300">
        <v>236</v>
      </c>
      <c r="P9" s="300">
        <v>248</v>
      </c>
      <c r="Q9" s="31">
        <f t="shared" si="5"/>
        <v>1118</v>
      </c>
      <c r="R9" s="31">
        <f>Q8+Q9</f>
        <v>2266</v>
      </c>
      <c r="S9" s="300">
        <v>191</v>
      </c>
      <c r="T9" s="300">
        <v>238</v>
      </c>
      <c r="U9" s="300">
        <v>225</v>
      </c>
      <c r="V9" s="27">
        <f t="shared" si="6"/>
        <v>1772</v>
      </c>
      <c r="W9" s="31">
        <f>V8+V9</f>
        <v>3639</v>
      </c>
      <c r="X9" s="45">
        <v>214</v>
      </c>
    </row>
    <row r="10" spans="1:29" x14ac:dyDescent="0.3">
      <c r="A10" s="25" t="s">
        <v>201</v>
      </c>
      <c r="B10" s="9">
        <v>33</v>
      </c>
      <c r="C10" s="9" t="s">
        <v>29</v>
      </c>
      <c r="D10" s="592">
        <v>4</v>
      </c>
      <c r="E10" s="38">
        <v>100</v>
      </c>
      <c r="F10" s="21">
        <f t="shared" si="1"/>
        <v>1868</v>
      </c>
      <c r="G10" s="21">
        <f t="shared" si="2"/>
        <v>9</v>
      </c>
      <c r="H10" s="23">
        <f t="shared" si="0"/>
        <v>207.55555555555554</v>
      </c>
      <c r="I10" s="143">
        <f t="shared" si="3"/>
        <v>299</v>
      </c>
      <c r="J10" s="143">
        <f t="shared" si="4"/>
        <v>735</v>
      </c>
      <c r="K10" s="82"/>
      <c r="L10" s="26">
        <v>233</v>
      </c>
      <c r="M10" s="26">
        <v>299</v>
      </c>
      <c r="N10" s="26">
        <v>203</v>
      </c>
      <c r="O10" s="26">
        <v>212</v>
      </c>
      <c r="P10" s="26">
        <v>221</v>
      </c>
      <c r="Q10" s="27">
        <f t="shared" si="5"/>
        <v>1168</v>
      </c>
      <c r="R10" s="27"/>
      <c r="S10" s="26">
        <v>237</v>
      </c>
      <c r="T10" s="26">
        <v>240</v>
      </c>
      <c r="U10" s="26">
        <v>223</v>
      </c>
      <c r="V10" s="27">
        <f t="shared" si="6"/>
        <v>1868</v>
      </c>
      <c r="W10" s="27"/>
      <c r="X10" s="44">
        <v>205</v>
      </c>
    </row>
    <row r="11" spans="1:29" x14ac:dyDescent="0.3">
      <c r="A11" s="29" t="s">
        <v>356</v>
      </c>
      <c r="B11" s="9">
        <v>33</v>
      </c>
      <c r="C11" s="9" t="s">
        <v>29</v>
      </c>
      <c r="D11" s="602"/>
      <c r="E11" s="39"/>
      <c r="F11" s="21">
        <f t="shared" si="1"/>
        <v>1761</v>
      </c>
      <c r="G11" s="21">
        <f t="shared" si="2"/>
        <v>9</v>
      </c>
      <c r="H11" s="23">
        <f t="shared" si="0"/>
        <v>195.66666666666666</v>
      </c>
      <c r="I11" s="143">
        <f t="shared" si="3"/>
        <v>235</v>
      </c>
      <c r="J11" s="143">
        <f t="shared" si="4"/>
        <v>676</v>
      </c>
      <c r="K11" s="83"/>
      <c r="L11" s="300">
        <v>228</v>
      </c>
      <c r="M11" s="300">
        <v>235</v>
      </c>
      <c r="N11" s="300">
        <v>183</v>
      </c>
      <c r="O11" s="300">
        <v>222</v>
      </c>
      <c r="P11" s="300">
        <v>217</v>
      </c>
      <c r="Q11" s="31">
        <f t="shared" si="5"/>
        <v>1085</v>
      </c>
      <c r="R11" s="31">
        <f>Q10+Q11</f>
        <v>2253</v>
      </c>
      <c r="S11" s="32">
        <v>225</v>
      </c>
      <c r="T11" s="32">
        <v>224</v>
      </c>
      <c r="U11" s="32">
        <v>227</v>
      </c>
      <c r="V11" s="27">
        <f t="shared" si="6"/>
        <v>1761</v>
      </c>
      <c r="W11" s="31">
        <f>V10+V11</f>
        <v>3629</v>
      </c>
      <c r="X11" s="45">
        <v>164</v>
      </c>
    </row>
    <row r="12" spans="1:29" x14ac:dyDescent="0.3">
      <c r="A12" s="25" t="s">
        <v>131</v>
      </c>
      <c r="B12" s="9">
        <v>33</v>
      </c>
      <c r="C12" s="9" t="s">
        <v>29</v>
      </c>
      <c r="D12" s="592">
        <v>5</v>
      </c>
      <c r="E12" s="38">
        <v>75</v>
      </c>
      <c r="F12" s="21">
        <f t="shared" si="1"/>
        <v>1852</v>
      </c>
      <c r="G12" s="21">
        <f t="shared" si="2"/>
        <v>8</v>
      </c>
      <c r="H12" s="23">
        <f t="shared" si="0"/>
        <v>231.5</v>
      </c>
      <c r="I12" s="143">
        <f t="shared" si="3"/>
        <v>269</v>
      </c>
      <c r="J12" s="143">
        <f t="shared" si="4"/>
        <v>755</v>
      </c>
      <c r="K12" s="82"/>
      <c r="L12" s="26">
        <v>247</v>
      </c>
      <c r="M12" s="26">
        <v>176</v>
      </c>
      <c r="N12" s="26">
        <v>224</v>
      </c>
      <c r="O12" s="26">
        <v>202</v>
      </c>
      <c r="P12" s="26">
        <v>248</v>
      </c>
      <c r="Q12" s="27">
        <f t="shared" si="5"/>
        <v>1097</v>
      </c>
      <c r="R12" s="27"/>
      <c r="S12" s="26">
        <v>218</v>
      </c>
      <c r="T12" s="26">
        <v>269</v>
      </c>
      <c r="U12" s="26">
        <v>268</v>
      </c>
      <c r="V12" s="27">
        <f t="shared" si="6"/>
        <v>1852</v>
      </c>
      <c r="W12" s="27"/>
      <c r="X12" s="44"/>
    </row>
    <row r="13" spans="1:29" x14ac:dyDescent="0.3">
      <c r="A13" s="29" t="s">
        <v>928</v>
      </c>
      <c r="B13" s="9">
        <v>33</v>
      </c>
      <c r="C13" s="9" t="s">
        <v>29</v>
      </c>
      <c r="D13" s="602"/>
      <c r="E13" s="39"/>
      <c r="F13" s="21">
        <f t="shared" si="1"/>
        <v>1777</v>
      </c>
      <c r="G13" s="21">
        <f t="shared" si="2"/>
        <v>8</v>
      </c>
      <c r="H13" s="23">
        <f t="shared" si="0"/>
        <v>222.125</v>
      </c>
      <c r="I13" s="143">
        <f t="shared" si="3"/>
        <v>257</v>
      </c>
      <c r="J13" s="143">
        <f t="shared" si="4"/>
        <v>706</v>
      </c>
      <c r="K13" s="83"/>
      <c r="L13" s="300">
        <v>246</v>
      </c>
      <c r="M13" s="300">
        <v>195</v>
      </c>
      <c r="N13" s="300">
        <v>212</v>
      </c>
      <c r="O13" s="300">
        <v>205</v>
      </c>
      <c r="P13" s="300">
        <v>213</v>
      </c>
      <c r="Q13" s="31">
        <f t="shared" si="5"/>
        <v>1071</v>
      </c>
      <c r="R13" s="31">
        <f>Q12+Q13</f>
        <v>2168</v>
      </c>
      <c r="S13" s="300">
        <v>257</v>
      </c>
      <c r="T13" s="300">
        <v>233</v>
      </c>
      <c r="U13" s="300">
        <v>216</v>
      </c>
      <c r="V13" s="27">
        <f t="shared" si="6"/>
        <v>1777</v>
      </c>
      <c r="W13" s="31">
        <f>V12+V13</f>
        <v>3629</v>
      </c>
      <c r="X13" s="85"/>
    </row>
    <row r="14" spans="1:29" x14ac:dyDescent="0.3">
      <c r="A14" s="25" t="s">
        <v>109</v>
      </c>
      <c r="B14" s="9">
        <v>33</v>
      </c>
      <c r="C14" s="9" t="s">
        <v>29</v>
      </c>
      <c r="D14" s="592">
        <v>6</v>
      </c>
      <c r="E14" s="38">
        <v>50</v>
      </c>
      <c r="F14" s="21">
        <f t="shared" si="1"/>
        <v>1839</v>
      </c>
      <c r="G14" s="21">
        <f t="shared" si="2"/>
        <v>8</v>
      </c>
      <c r="H14" s="23">
        <f t="shared" si="0"/>
        <v>229.875</v>
      </c>
      <c r="I14" s="143">
        <f t="shared" si="3"/>
        <v>279</v>
      </c>
      <c r="J14" s="143">
        <f t="shared" si="4"/>
        <v>754</v>
      </c>
      <c r="K14" s="82"/>
      <c r="L14" s="26">
        <v>279</v>
      </c>
      <c r="M14" s="26">
        <v>232</v>
      </c>
      <c r="N14" s="26">
        <v>243</v>
      </c>
      <c r="O14" s="26">
        <v>182</v>
      </c>
      <c r="P14" s="26">
        <v>276</v>
      </c>
      <c r="Q14" s="27">
        <f t="shared" si="5"/>
        <v>1212</v>
      </c>
      <c r="R14" s="27"/>
      <c r="S14" s="26">
        <v>239</v>
      </c>
      <c r="T14" s="26">
        <v>174</v>
      </c>
      <c r="U14" s="26">
        <v>214</v>
      </c>
      <c r="V14" s="27">
        <f t="shared" si="6"/>
        <v>1839</v>
      </c>
      <c r="W14" s="27"/>
      <c r="X14" s="16"/>
    </row>
    <row r="15" spans="1:29" x14ac:dyDescent="0.3">
      <c r="A15" s="29" t="s">
        <v>912</v>
      </c>
      <c r="B15" s="9">
        <v>33</v>
      </c>
      <c r="C15" s="9" t="s">
        <v>29</v>
      </c>
      <c r="D15" s="602"/>
      <c r="E15" s="39"/>
      <c r="F15" s="21">
        <f t="shared" si="1"/>
        <v>1761</v>
      </c>
      <c r="G15" s="21">
        <f t="shared" si="2"/>
        <v>8</v>
      </c>
      <c r="H15" s="23">
        <f t="shared" si="0"/>
        <v>220.125</v>
      </c>
      <c r="I15" s="143">
        <f t="shared" si="3"/>
        <v>252</v>
      </c>
      <c r="J15" s="143">
        <f t="shared" si="4"/>
        <v>731</v>
      </c>
      <c r="K15" s="83"/>
      <c r="L15" s="300">
        <v>252</v>
      </c>
      <c r="M15" s="300">
        <v>233</v>
      </c>
      <c r="N15" s="300">
        <v>246</v>
      </c>
      <c r="O15" s="300">
        <v>224</v>
      </c>
      <c r="P15" s="300">
        <v>213</v>
      </c>
      <c r="Q15" s="31">
        <f t="shared" si="5"/>
        <v>1168</v>
      </c>
      <c r="R15" s="31">
        <f>Q14+Q15</f>
        <v>2380</v>
      </c>
      <c r="S15" s="300">
        <v>221</v>
      </c>
      <c r="T15" s="300">
        <v>162</v>
      </c>
      <c r="U15" s="300">
        <v>210</v>
      </c>
      <c r="V15" s="27">
        <f t="shared" si="6"/>
        <v>1761</v>
      </c>
      <c r="W15" s="31">
        <f>V14+V15</f>
        <v>3600</v>
      </c>
      <c r="X15" s="16"/>
    </row>
    <row r="16" spans="1:29" x14ac:dyDescent="0.3">
      <c r="A16" s="25" t="s">
        <v>242</v>
      </c>
      <c r="B16" s="9">
        <v>33</v>
      </c>
      <c r="C16" s="9" t="s">
        <v>29</v>
      </c>
      <c r="D16" s="592">
        <v>7</v>
      </c>
      <c r="E16" s="34"/>
      <c r="F16" s="21">
        <f t="shared" si="1"/>
        <v>1716</v>
      </c>
      <c r="G16" s="21">
        <f t="shared" si="2"/>
        <v>8</v>
      </c>
      <c r="H16" s="23">
        <f t="shared" si="0"/>
        <v>214.5</v>
      </c>
      <c r="I16" s="143">
        <f t="shared" si="3"/>
        <v>268</v>
      </c>
      <c r="J16" s="143">
        <f t="shared" si="4"/>
        <v>664</v>
      </c>
      <c r="K16" s="82"/>
      <c r="L16" s="26">
        <v>224</v>
      </c>
      <c r="M16" s="26">
        <v>246</v>
      </c>
      <c r="N16" s="26">
        <v>186</v>
      </c>
      <c r="O16" s="26">
        <v>219</v>
      </c>
      <c r="P16" s="26">
        <v>177</v>
      </c>
      <c r="Q16" s="27">
        <f t="shared" si="5"/>
        <v>1052</v>
      </c>
      <c r="R16" s="27"/>
      <c r="S16" s="28">
        <v>268</v>
      </c>
      <c r="T16" s="28">
        <v>206</v>
      </c>
      <c r="U16" s="28">
        <v>190</v>
      </c>
      <c r="V16" s="27">
        <f t="shared" si="6"/>
        <v>1716</v>
      </c>
      <c r="W16" s="27"/>
      <c r="X16" s="16"/>
    </row>
    <row r="17" spans="1:24" x14ac:dyDescent="0.3">
      <c r="A17" s="29" t="s">
        <v>305</v>
      </c>
      <c r="B17" s="9">
        <v>33</v>
      </c>
      <c r="C17" s="9" t="s">
        <v>29</v>
      </c>
      <c r="D17" s="602"/>
      <c r="E17" s="33"/>
      <c r="F17" s="21">
        <f t="shared" si="1"/>
        <v>1867</v>
      </c>
      <c r="G17" s="21">
        <f t="shared" si="2"/>
        <v>8</v>
      </c>
      <c r="H17" s="23">
        <f t="shared" si="0"/>
        <v>233.375</v>
      </c>
      <c r="I17" s="143">
        <f t="shared" si="3"/>
        <v>257</v>
      </c>
      <c r="J17" s="143">
        <f t="shared" si="4"/>
        <v>761</v>
      </c>
      <c r="K17" s="83"/>
      <c r="L17" s="300">
        <v>225</v>
      </c>
      <c r="M17" s="300">
        <v>185</v>
      </c>
      <c r="N17" s="300">
        <v>244</v>
      </c>
      <c r="O17" s="300">
        <v>205</v>
      </c>
      <c r="P17" s="300">
        <v>247</v>
      </c>
      <c r="Q17" s="31">
        <f t="shared" si="5"/>
        <v>1106</v>
      </c>
      <c r="R17" s="31">
        <f>Q16+Q17</f>
        <v>2158</v>
      </c>
      <c r="S17" s="32">
        <v>257</v>
      </c>
      <c r="T17" s="32">
        <v>257</v>
      </c>
      <c r="U17" s="32">
        <v>247</v>
      </c>
      <c r="V17" s="27">
        <f t="shared" si="6"/>
        <v>1867</v>
      </c>
      <c r="W17" s="31">
        <f>V16+V17</f>
        <v>3583</v>
      </c>
      <c r="X17" s="16"/>
    </row>
    <row r="18" spans="1:24" x14ac:dyDescent="0.3">
      <c r="A18" s="25" t="s">
        <v>204</v>
      </c>
      <c r="B18" s="9">
        <v>33</v>
      </c>
      <c r="C18" s="9" t="s">
        <v>29</v>
      </c>
      <c r="D18" s="592">
        <v>8</v>
      </c>
      <c r="E18" s="34"/>
      <c r="F18" s="21">
        <f t="shared" si="1"/>
        <v>1741</v>
      </c>
      <c r="G18" s="21">
        <f t="shared" si="2"/>
        <v>8</v>
      </c>
      <c r="H18" s="23">
        <f t="shared" si="0"/>
        <v>217.625</v>
      </c>
      <c r="I18" s="143">
        <f t="shared" si="3"/>
        <v>279</v>
      </c>
      <c r="J18" s="143">
        <f t="shared" si="4"/>
        <v>651</v>
      </c>
      <c r="K18" s="82"/>
      <c r="L18" s="28">
        <v>191</v>
      </c>
      <c r="M18" s="28">
        <v>236</v>
      </c>
      <c r="N18" s="28">
        <v>224</v>
      </c>
      <c r="O18" s="28">
        <v>279</v>
      </c>
      <c r="P18" s="28">
        <v>213</v>
      </c>
      <c r="Q18" s="27">
        <f t="shared" si="5"/>
        <v>1143</v>
      </c>
      <c r="R18" s="27"/>
      <c r="S18" s="28">
        <v>175</v>
      </c>
      <c r="T18" s="28">
        <v>211</v>
      </c>
      <c r="U18" s="28">
        <v>212</v>
      </c>
      <c r="V18" s="27">
        <f t="shared" si="6"/>
        <v>1741</v>
      </c>
      <c r="W18" s="27"/>
      <c r="X18" s="16"/>
    </row>
    <row r="19" spans="1:24" x14ac:dyDescent="0.3">
      <c r="A19" s="36" t="s">
        <v>618</v>
      </c>
      <c r="B19" s="9">
        <v>33</v>
      </c>
      <c r="C19" s="9" t="s">
        <v>29</v>
      </c>
      <c r="D19" s="602"/>
      <c r="E19" s="37"/>
      <c r="F19" s="21">
        <f t="shared" si="1"/>
        <v>1835</v>
      </c>
      <c r="G19" s="21">
        <f t="shared" si="2"/>
        <v>8</v>
      </c>
      <c r="H19" s="23">
        <f t="shared" si="0"/>
        <v>229.375</v>
      </c>
      <c r="I19" s="143">
        <f t="shared" si="3"/>
        <v>244</v>
      </c>
      <c r="J19" s="143">
        <f t="shared" si="4"/>
        <v>692</v>
      </c>
      <c r="K19" s="84"/>
      <c r="L19" s="506">
        <v>233</v>
      </c>
      <c r="M19" s="506">
        <v>237</v>
      </c>
      <c r="N19" s="506">
        <v>222</v>
      </c>
      <c r="O19" s="506">
        <v>233</v>
      </c>
      <c r="P19" s="506">
        <v>244</v>
      </c>
      <c r="Q19" s="21">
        <f t="shared" si="5"/>
        <v>1169</v>
      </c>
      <c r="R19" s="31">
        <f>Q18+Q19</f>
        <v>2312</v>
      </c>
      <c r="S19" s="506">
        <v>235</v>
      </c>
      <c r="T19" s="506">
        <v>242</v>
      </c>
      <c r="U19" s="506">
        <v>189</v>
      </c>
      <c r="V19" s="27">
        <f t="shared" si="6"/>
        <v>1835</v>
      </c>
      <c r="W19" s="31">
        <f>V18+V19</f>
        <v>3576</v>
      </c>
      <c r="X19" s="16"/>
    </row>
    <row r="20" spans="1:24" x14ac:dyDescent="0.3">
      <c r="A20" s="25" t="s">
        <v>852</v>
      </c>
      <c r="B20" s="9">
        <v>33</v>
      </c>
      <c r="C20" s="9" t="s">
        <v>29</v>
      </c>
      <c r="D20" s="592">
        <v>9</v>
      </c>
      <c r="E20" s="34"/>
      <c r="F20" s="21">
        <f t="shared" si="1"/>
        <v>1714</v>
      </c>
      <c r="G20" s="21">
        <f t="shared" si="2"/>
        <v>8</v>
      </c>
      <c r="H20" s="23">
        <f t="shared" si="0"/>
        <v>214.25</v>
      </c>
      <c r="I20" s="143">
        <f t="shared" si="3"/>
        <v>247</v>
      </c>
      <c r="J20" s="143">
        <f t="shared" si="4"/>
        <v>660</v>
      </c>
      <c r="K20" s="82"/>
      <c r="L20" s="28">
        <v>244</v>
      </c>
      <c r="M20" s="28">
        <v>193</v>
      </c>
      <c r="N20" s="28">
        <v>194</v>
      </c>
      <c r="O20" s="28">
        <v>246</v>
      </c>
      <c r="P20" s="28">
        <v>177</v>
      </c>
      <c r="Q20" s="27">
        <f t="shared" ref="Q20:Q53" si="7">SUM(L20:P20)</f>
        <v>1054</v>
      </c>
      <c r="R20" s="27"/>
      <c r="S20" s="28">
        <v>237</v>
      </c>
      <c r="T20" s="28">
        <v>247</v>
      </c>
      <c r="U20" s="28">
        <v>176</v>
      </c>
      <c r="V20" s="27">
        <f t="shared" si="6"/>
        <v>1714</v>
      </c>
      <c r="W20" s="27"/>
      <c r="X20" s="16"/>
    </row>
    <row r="21" spans="1:24" x14ac:dyDescent="0.3">
      <c r="A21" s="36" t="s">
        <v>804</v>
      </c>
      <c r="B21" s="9">
        <v>33</v>
      </c>
      <c r="C21" s="9" t="s">
        <v>29</v>
      </c>
      <c r="D21" s="602"/>
      <c r="E21" s="37"/>
      <c r="F21" s="21">
        <f t="shared" si="1"/>
        <v>1813</v>
      </c>
      <c r="G21" s="21">
        <f t="shared" si="2"/>
        <v>8</v>
      </c>
      <c r="H21" s="23">
        <f t="shared" si="0"/>
        <v>226.625</v>
      </c>
      <c r="I21" s="143">
        <f t="shared" si="3"/>
        <v>268</v>
      </c>
      <c r="J21" s="143">
        <f t="shared" si="4"/>
        <v>724</v>
      </c>
      <c r="K21" s="84"/>
      <c r="L21" s="506">
        <v>268</v>
      </c>
      <c r="M21" s="506">
        <v>230</v>
      </c>
      <c r="N21" s="506">
        <v>226</v>
      </c>
      <c r="O21" s="506">
        <v>216</v>
      </c>
      <c r="P21" s="506">
        <v>203</v>
      </c>
      <c r="Q21" s="21">
        <f t="shared" si="7"/>
        <v>1143</v>
      </c>
      <c r="R21" s="31">
        <f>Q20+Q21</f>
        <v>2197</v>
      </c>
      <c r="S21" s="506">
        <v>222</v>
      </c>
      <c r="T21" s="506">
        <v>222</v>
      </c>
      <c r="U21" s="506">
        <v>226</v>
      </c>
      <c r="V21" s="27">
        <f t="shared" si="6"/>
        <v>1813</v>
      </c>
      <c r="W21" s="31">
        <f>V20+V21</f>
        <v>3527</v>
      </c>
      <c r="X21" s="16"/>
    </row>
    <row r="22" spans="1:24" x14ac:dyDescent="0.3">
      <c r="A22" s="25" t="s">
        <v>197</v>
      </c>
      <c r="B22" s="9">
        <v>33</v>
      </c>
      <c r="C22" s="9" t="s">
        <v>29</v>
      </c>
      <c r="D22" s="592">
        <v>10</v>
      </c>
      <c r="E22" s="34"/>
      <c r="F22" s="21">
        <f t="shared" si="1"/>
        <v>1628</v>
      </c>
      <c r="G22" s="21">
        <f t="shared" si="2"/>
        <v>8</v>
      </c>
      <c r="H22" s="23">
        <f t="shared" si="0"/>
        <v>203.5</v>
      </c>
      <c r="I22" s="143">
        <f t="shared" si="3"/>
        <v>226</v>
      </c>
      <c r="J22" s="143">
        <f t="shared" si="4"/>
        <v>607</v>
      </c>
      <c r="K22" s="82"/>
      <c r="L22" s="26">
        <v>189</v>
      </c>
      <c r="M22" s="26">
        <v>222</v>
      </c>
      <c r="N22" s="26">
        <v>196</v>
      </c>
      <c r="O22" s="26">
        <v>224</v>
      </c>
      <c r="P22" s="26">
        <v>226</v>
      </c>
      <c r="Q22" s="27">
        <f t="shared" si="7"/>
        <v>1057</v>
      </c>
      <c r="R22" s="27"/>
      <c r="S22" s="28">
        <v>179</v>
      </c>
      <c r="T22" s="28">
        <v>190</v>
      </c>
      <c r="U22" s="28">
        <v>202</v>
      </c>
      <c r="V22" s="27">
        <f t="shared" si="6"/>
        <v>1628</v>
      </c>
      <c r="W22" s="27"/>
      <c r="X22" s="16"/>
    </row>
    <row r="23" spans="1:24" x14ac:dyDescent="0.3">
      <c r="A23" s="36" t="s">
        <v>929</v>
      </c>
      <c r="B23" s="9">
        <v>33</v>
      </c>
      <c r="C23" s="9" t="s">
        <v>29</v>
      </c>
      <c r="D23" s="602"/>
      <c r="E23" s="37"/>
      <c r="F23" s="21">
        <f t="shared" si="1"/>
        <v>1792</v>
      </c>
      <c r="G23" s="21">
        <f t="shared" si="2"/>
        <v>8</v>
      </c>
      <c r="H23" s="23">
        <f t="shared" si="0"/>
        <v>224</v>
      </c>
      <c r="I23" s="143">
        <f t="shared" si="3"/>
        <v>257</v>
      </c>
      <c r="J23" s="143">
        <f t="shared" si="4"/>
        <v>724</v>
      </c>
      <c r="K23" s="84"/>
      <c r="L23" s="506">
        <v>233</v>
      </c>
      <c r="M23" s="506">
        <v>234</v>
      </c>
      <c r="N23" s="506">
        <v>257</v>
      </c>
      <c r="O23" s="506">
        <v>235</v>
      </c>
      <c r="P23" s="506">
        <v>248</v>
      </c>
      <c r="Q23" s="21">
        <f t="shared" si="7"/>
        <v>1207</v>
      </c>
      <c r="R23" s="31">
        <f>Q22+Q23</f>
        <v>2264</v>
      </c>
      <c r="S23" s="506">
        <v>195</v>
      </c>
      <c r="T23" s="506">
        <v>235</v>
      </c>
      <c r="U23" s="506">
        <v>155</v>
      </c>
      <c r="V23" s="72">
        <f t="shared" si="6"/>
        <v>1792</v>
      </c>
      <c r="W23" s="31">
        <f>V22+V23</f>
        <v>3420</v>
      </c>
      <c r="X23" s="16"/>
    </row>
    <row r="24" spans="1:24" x14ac:dyDescent="0.3">
      <c r="A24" s="25" t="s">
        <v>856</v>
      </c>
      <c r="B24" s="9">
        <v>33</v>
      </c>
      <c r="C24" s="9" t="s">
        <v>29</v>
      </c>
      <c r="D24" s="592">
        <v>11</v>
      </c>
      <c r="E24" s="34"/>
      <c r="F24" s="21">
        <f t="shared" si="1"/>
        <v>1553</v>
      </c>
      <c r="G24" s="21">
        <f t="shared" si="2"/>
        <v>8</v>
      </c>
      <c r="H24" s="23">
        <f t="shared" si="0"/>
        <v>194.125</v>
      </c>
      <c r="I24" s="143">
        <f t="shared" si="3"/>
        <v>227</v>
      </c>
      <c r="J24" s="143">
        <f t="shared" si="4"/>
        <v>583</v>
      </c>
      <c r="K24" s="82"/>
      <c r="L24" s="26">
        <v>159</v>
      </c>
      <c r="M24" s="26">
        <v>183</v>
      </c>
      <c r="N24" s="26">
        <v>221</v>
      </c>
      <c r="O24" s="26">
        <v>204</v>
      </c>
      <c r="P24" s="26">
        <v>203</v>
      </c>
      <c r="Q24" s="27">
        <f t="shared" si="7"/>
        <v>970</v>
      </c>
      <c r="R24" s="27"/>
      <c r="S24" s="28">
        <v>172</v>
      </c>
      <c r="T24" s="28">
        <v>184</v>
      </c>
      <c r="U24" s="28">
        <v>227</v>
      </c>
      <c r="V24" s="27">
        <f t="shared" ref="V24:V25" si="8">SUM(Q24:U24)-R24</f>
        <v>1553</v>
      </c>
      <c r="W24" s="27"/>
      <c r="X24" s="16"/>
    </row>
    <row r="25" spans="1:24" x14ac:dyDescent="0.3">
      <c r="A25" s="36" t="s">
        <v>803</v>
      </c>
      <c r="B25" s="9">
        <v>33</v>
      </c>
      <c r="C25" s="9" t="s">
        <v>29</v>
      </c>
      <c r="D25" s="602"/>
      <c r="E25" s="37"/>
      <c r="F25" s="21">
        <f t="shared" si="1"/>
        <v>1833</v>
      </c>
      <c r="G25" s="21">
        <f t="shared" si="2"/>
        <v>8</v>
      </c>
      <c r="H25" s="23">
        <f t="shared" si="0"/>
        <v>229.125</v>
      </c>
      <c r="I25" s="143">
        <f t="shared" si="3"/>
        <v>279</v>
      </c>
      <c r="J25" s="143">
        <f t="shared" si="4"/>
        <v>700</v>
      </c>
      <c r="K25" s="84"/>
      <c r="L25" s="506">
        <v>248</v>
      </c>
      <c r="M25" s="506">
        <v>215</v>
      </c>
      <c r="N25" s="506">
        <v>237</v>
      </c>
      <c r="O25" s="506">
        <v>236</v>
      </c>
      <c r="P25" s="506">
        <v>279</v>
      </c>
      <c r="Q25" s="21">
        <f t="shared" si="7"/>
        <v>1215</v>
      </c>
      <c r="R25" s="31">
        <f>Q24+Q25</f>
        <v>2185</v>
      </c>
      <c r="S25" s="506">
        <v>237</v>
      </c>
      <c r="T25" s="506">
        <v>222</v>
      </c>
      <c r="U25" s="506">
        <v>159</v>
      </c>
      <c r="V25" s="72">
        <f t="shared" si="8"/>
        <v>1833</v>
      </c>
      <c r="W25" s="31">
        <f>V24+V25</f>
        <v>3386</v>
      </c>
      <c r="X25" s="16"/>
    </row>
    <row r="26" spans="1:24" x14ac:dyDescent="0.3">
      <c r="A26" s="25" t="s">
        <v>266</v>
      </c>
      <c r="B26" s="9">
        <v>33</v>
      </c>
      <c r="C26" s="9" t="s">
        <v>29</v>
      </c>
      <c r="D26" s="592">
        <v>12</v>
      </c>
      <c r="E26" s="34"/>
      <c r="F26" s="21">
        <f t="shared" si="1"/>
        <v>1705</v>
      </c>
      <c r="G26" s="21">
        <f t="shared" si="2"/>
        <v>8</v>
      </c>
      <c r="H26" s="23">
        <f t="shared" si="0"/>
        <v>213.125</v>
      </c>
      <c r="I26" s="143">
        <f t="shared" si="3"/>
        <v>242</v>
      </c>
      <c r="J26" s="143">
        <f t="shared" si="4"/>
        <v>704</v>
      </c>
      <c r="K26" s="82"/>
      <c r="L26" s="26">
        <v>242</v>
      </c>
      <c r="M26" s="26">
        <v>241</v>
      </c>
      <c r="N26" s="26">
        <v>221</v>
      </c>
      <c r="O26" s="26">
        <v>185</v>
      </c>
      <c r="P26" s="26">
        <v>195</v>
      </c>
      <c r="Q26" s="27">
        <f t="shared" si="7"/>
        <v>1084</v>
      </c>
      <c r="R26" s="27"/>
      <c r="S26" s="506">
        <v>210</v>
      </c>
      <c r="T26" s="506">
        <v>188</v>
      </c>
      <c r="U26" s="506">
        <v>223</v>
      </c>
      <c r="V26" s="27">
        <f t="shared" ref="V26:V27" si="9">SUM(Q26:U26)-R26</f>
        <v>1705</v>
      </c>
      <c r="W26" s="27"/>
      <c r="X26" s="16"/>
    </row>
    <row r="27" spans="1:24" x14ac:dyDescent="0.3">
      <c r="A27" s="36" t="s">
        <v>302</v>
      </c>
      <c r="B27" s="9">
        <v>33</v>
      </c>
      <c r="C27" s="9" t="s">
        <v>29</v>
      </c>
      <c r="D27" s="593"/>
      <c r="E27" s="37"/>
      <c r="F27" s="21">
        <f t="shared" si="1"/>
        <v>1680</v>
      </c>
      <c r="G27" s="21">
        <f t="shared" si="2"/>
        <v>8</v>
      </c>
      <c r="H27" s="23">
        <f t="shared" si="0"/>
        <v>210</v>
      </c>
      <c r="I27" s="143">
        <f t="shared" si="3"/>
        <v>247</v>
      </c>
      <c r="J27" s="143">
        <f t="shared" si="4"/>
        <v>662</v>
      </c>
      <c r="K27" s="84"/>
      <c r="L27" s="506">
        <v>237</v>
      </c>
      <c r="M27" s="506">
        <v>216</v>
      </c>
      <c r="N27" s="506">
        <v>209</v>
      </c>
      <c r="O27" s="506">
        <v>223</v>
      </c>
      <c r="P27" s="506">
        <v>247</v>
      </c>
      <c r="Q27" s="21">
        <f>SUM(L27:P27)</f>
        <v>1132</v>
      </c>
      <c r="R27" s="21">
        <f>Q26+Q27</f>
        <v>2216</v>
      </c>
      <c r="S27" s="506">
        <v>181</v>
      </c>
      <c r="T27" s="506">
        <v>170</v>
      </c>
      <c r="U27" s="506">
        <v>197</v>
      </c>
      <c r="V27" s="72">
        <f t="shared" si="9"/>
        <v>1680</v>
      </c>
      <c r="W27" s="31">
        <f>V26+V27</f>
        <v>3385</v>
      </c>
      <c r="X27" s="16"/>
    </row>
    <row r="28" spans="1:24" x14ac:dyDescent="0.3">
      <c r="A28" s="25" t="s">
        <v>439</v>
      </c>
      <c r="B28" s="9">
        <v>33</v>
      </c>
      <c r="C28" s="9" t="s">
        <v>29</v>
      </c>
      <c r="D28" s="592">
        <v>13</v>
      </c>
      <c r="E28" s="34"/>
      <c r="F28" s="21">
        <f t="shared" si="1"/>
        <v>1570</v>
      </c>
      <c r="G28" s="21">
        <f t="shared" si="2"/>
        <v>8</v>
      </c>
      <c r="H28" s="23">
        <f t="shared" si="0"/>
        <v>196.25</v>
      </c>
      <c r="I28" s="143">
        <f t="shared" si="3"/>
        <v>244</v>
      </c>
      <c r="J28" s="143">
        <f t="shared" si="4"/>
        <v>606</v>
      </c>
      <c r="K28" s="82"/>
      <c r="L28" s="28">
        <v>199</v>
      </c>
      <c r="M28" s="28">
        <v>197</v>
      </c>
      <c r="N28" s="28">
        <v>210</v>
      </c>
      <c r="O28" s="28">
        <v>191</v>
      </c>
      <c r="P28" s="28">
        <v>244</v>
      </c>
      <c r="Q28" s="27">
        <f>SUM(L28:P28)</f>
        <v>1041</v>
      </c>
      <c r="R28" s="27"/>
      <c r="S28" s="506">
        <v>169</v>
      </c>
      <c r="T28" s="506">
        <v>148</v>
      </c>
      <c r="U28" s="506">
        <v>212</v>
      </c>
      <c r="V28" s="27">
        <f t="shared" ref="V28:V29" si="10">SUM(Q28:U28)-R28</f>
        <v>1570</v>
      </c>
      <c r="W28" s="27"/>
      <c r="X28" s="16"/>
    </row>
    <row r="29" spans="1:24" x14ac:dyDescent="0.3">
      <c r="A29" s="29" t="s">
        <v>930</v>
      </c>
      <c r="B29" s="9">
        <v>33</v>
      </c>
      <c r="C29" s="9" t="s">
        <v>29</v>
      </c>
      <c r="D29" s="602"/>
      <c r="E29" s="33"/>
      <c r="F29" s="21">
        <f t="shared" si="1"/>
        <v>1813</v>
      </c>
      <c r="G29" s="21">
        <f t="shared" si="2"/>
        <v>8</v>
      </c>
      <c r="H29" s="23">
        <f t="shared" si="0"/>
        <v>226.625</v>
      </c>
      <c r="I29" s="143">
        <f t="shared" si="3"/>
        <v>266</v>
      </c>
      <c r="J29" s="143">
        <f t="shared" si="4"/>
        <v>691</v>
      </c>
      <c r="K29" s="83"/>
      <c r="L29" s="32">
        <v>266</v>
      </c>
      <c r="M29" s="32">
        <v>222</v>
      </c>
      <c r="N29" s="32">
        <v>203</v>
      </c>
      <c r="O29" s="32">
        <v>213</v>
      </c>
      <c r="P29" s="32">
        <v>256</v>
      </c>
      <c r="Q29" s="31">
        <f t="shared" si="7"/>
        <v>1160</v>
      </c>
      <c r="R29" s="21">
        <f>Q28+Q29</f>
        <v>2201</v>
      </c>
      <c r="S29" s="506">
        <v>225</v>
      </c>
      <c r="T29" s="506">
        <v>228</v>
      </c>
      <c r="U29" s="506">
        <v>200</v>
      </c>
      <c r="V29" s="72">
        <f t="shared" si="10"/>
        <v>1813</v>
      </c>
      <c r="W29" s="31">
        <f>V28+V29</f>
        <v>3383</v>
      </c>
      <c r="X29" s="16"/>
    </row>
    <row r="30" spans="1:24" x14ac:dyDescent="0.3">
      <c r="A30" s="25" t="s">
        <v>931</v>
      </c>
      <c r="B30" s="9">
        <v>33</v>
      </c>
      <c r="C30" s="9" t="s">
        <v>29</v>
      </c>
      <c r="D30" s="592">
        <v>14</v>
      </c>
      <c r="E30" s="34"/>
      <c r="F30" s="21">
        <f t="shared" si="1"/>
        <v>1642</v>
      </c>
      <c r="G30" s="21">
        <f t="shared" si="2"/>
        <v>8</v>
      </c>
      <c r="H30" s="23">
        <f t="shared" si="0"/>
        <v>205.25</v>
      </c>
      <c r="I30" s="143">
        <f t="shared" si="3"/>
        <v>265</v>
      </c>
      <c r="J30" s="143">
        <f t="shared" si="4"/>
        <v>680</v>
      </c>
      <c r="K30" s="82"/>
      <c r="L30" s="28">
        <v>200</v>
      </c>
      <c r="M30" s="28">
        <v>265</v>
      </c>
      <c r="N30" s="28">
        <v>215</v>
      </c>
      <c r="O30" s="28">
        <v>215</v>
      </c>
      <c r="P30" s="28">
        <v>174</v>
      </c>
      <c r="Q30" s="27">
        <f t="shared" si="7"/>
        <v>1069</v>
      </c>
      <c r="R30" s="27"/>
      <c r="S30" s="506">
        <v>204</v>
      </c>
      <c r="T30" s="506">
        <v>181</v>
      </c>
      <c r="U30" s="506">
        <v>188</v>
      </c>
      <c r="V30" s="27">
        <f t="shared" ref="V30:V31" si="11">SUM(Q30:U30)-R30</f>
        <v>1642</v>
      </c>
      <c r="W30" s="27"/>
      <c r="X30" s="16"/>
    </row>
    <row r="31" spans="1:24" x14ac:dyDescent="0.3">
      <c r="A31" s="29" t="s">
        <v>932</v>
      </c>
      <c r="B31" s="9">
        <v>33</v>
      </c>
      <c r="C31" s="9" t="s">
        <v>29</v>
      </c>
      <c r="D31" s="602"/>
      <c r="E31" s="33"/>
      <c r="F31" s="21">
        <f t="shared" si="1"/>
        <v>1740</v>
      </c>
      <c r="G31" s="21">
        <f t="shared" si="2"/>
        <v>8</v>
      </c>
      <c r="H31" s="23">
        <f t="shared" si="0"/>
        <v>217.5</v>
      </c>
      <c r="I31" s="143">
        <f t="shared" si="3"/>
        <v>275</v>
      </c>
      <c r="J31" s="143">
        <f t="shared" si="4"/>
        <v>665</v>
      </c>
      <c r="K31" s="83"/>
      <c r="L31" s="32">
        <v>179</v>
      </c>
      <c r="M31" s="32">
        <v>275</v>
      </c>
      <c r="N31" s="32">
        <v>211</v>
      </c>
      <c r="O31" s="32">
        <v>193</v>
      </c>
      <c r="P31" s="32">
        <v>235</v>
      </c>
      <c r="Q31" s="31">
        <f t="shared" si="7"/>
        <v>1093</v>
      </c>
      <c r="R31" s="21">
        <f>Q30+Q31</f>
        <v>2162</v>
      </c>
      <c r="S31" s="506">
        <v>200</v>
      </c>
      <c r="T31" s="506">
        <v>200</v>
      </c>
      <c r="U31" s="506">
        <v>247</v>
      </c>
      <c r="V31" s="72">
        <f t="shared" si="11"/>
        <v>1740</v>
      </c>
      <c r="W31" s="31">
        <f>V30+V31</f>
        <v>3382</v>
      </c>
      <c r="X31" s="16"/>
    </row>
    <row r="32" spans="1:24" x14ac:dyDescent="0.3">
      <c r="A32" s="25" t="s">
        <v>933</v>
      </c>
      <c r="B32" s="9">
        <v>33</v>
      </c>
      <c r="C32" s="9" t="s">
        <v>29</v>
      </c>
      <c r="D32" s="592">
        <v>15</v>
      </c>
      <c r="E32" s="34"/>
      <c r="F32" s="21">
        <f t="shared" si="1"/>
        <v>1647</v>
      </c>
      <c r="G32" s="21">
        <f t="shared" si="2"/>
        <v>8</v>
      </c>
      <c r="H32" s="23">
        <f t="shared" si="0"/>
        <v>205.875</v>
      </c>
      <c r="I32" s="143">
        <f t="shared" si="3"/>
        <v>266</v>
      </c>
      <c r="J32" s="143">
        <f t="shared" si="4"/>
        <v>679</v>
      </c>
      <c r="K32" s="82"/>
      <c r="L32" s="28">
        <v>236</v>
      </c>
      <c r="M32" s="28">
        <v>266</v>
      </c>
      <c r="N32" s="28">
        <v>177</v>
      </c>
      <c r="O32" s="28">
        <v>203</v>
      </c>
      <c r="P32" s="28">
        <v>231</v>
      </c>
      <c r="Q32" s="27">
        <f t="shared" si="7"/>
        <v>1113</v>
      </c>
      <c r="R32" s="27"/>
      <c r="S32" s="506">
        <v>169</v>
      </c>
      <c r="T32" s="506">
        <v>176</v>
      </c>
      <c r="U32" s="506">
        <v>189</v>
      </c>
      <c r="V32" s="27">
        <f t="shared" ref="V32:V33" si="12">SUM(Q32:U32)-R32</f>
        <v>1647</v>
      </c>
      <c r="W32" s="27"/>
      <c r="X32" s="16"/>
    </row>
    <row r="33" spans="1:24" x14ac:dyDescent="0.3">
      <c r="A33" s="29" t="s">
        <v>934</v>
      </c>
      <c r="B33" s="9">
        <v>33</v>
      </c>
      <c r="C33" s="9" t="s">
        <v>29</v>
      </c>
      <c r="D33" s="602"/>
      <c r="E33" s="33"/>
      <c r="F33" s="21">
        <f t="shared" si="1"/>
        <v>1668</v>
      </c>
      <c r="G33" s="21">
        <f t="shared" si="2"/>
        <v>8</v>
      </c>
      <c r="H33" s="23">
        <f t="shared" si="0"/>
        <v>208.5</v>
      </c>
      <c r="I33" s="143">
        <f t="shared" si="3"/>
        <v>256</v>
      </c>
      <c r="J33" s="143">
        <f t="shared" si="4"/>
        <v>723</v>
      </c>
      <c r="K33" s="83"/>
      <c r="L33" s="32">
        <v>247</v>
      </c>
      <c r="M33" s="32">
        <v>256</v>
      </c>
      <c r="N33" s="32">
        <v>220</v>
      </c>
      <c r="O33" s="32">
        <v>202</v>
      </c>
      <c r="P33" s="32">
        <v>203</v>
      </c>
      <c r="Q33" s="31">
        <f t="shared" si="7"/>
        <v>1128</v>
      </c>
      <c r="R33" s="21">
        <f>Q32+Q33</f>
        <v>2241</v>
      </c>
      <c r="S33" s="506">
        <v>186</v>
      </c>
      <c r="T33" s="506">
        <v>184</v>
      </c>
      <c r="U33" s="506">
        <v>170</v>
      </c>
      <c r="V33" s="72">
        <f t="shared" si="12"/>
        <v>1668</v>
      </c>
      <c r="W33" s="31">
        <f>V32+V33</f>
        <v>3315</v>
      </c>
      <c r="X33" s="16"/>
    </row>
    <row r="34" spans="1:24" x14ac:dyDescent="0.3">
      <c r="A34" s="25" t="s">
        <v>191</v>
      </c>
      <c r="B34" s="9">
        <v>33</v>
      </c>
      <c r="C34" s="9" t="s">
        <v>29</v>
      </c>
      <c r="D34" s="592">
        <v>16</v>
      </c>
      <c r="E34" s="34"/>
      <c r="F34" s="21">
        <f t="shared" si="1"/>
        <v>1673</v>
      </c>
      <c r="G34" s="21">
        <f t="shared" si="2"/>
        <v>8</v>
      </c>
      <c r="H34" s="23">
        <f t="shared" si="0"/>
        <v>209.125</v>
      </c>
      <c r="I34" s="143">
        <f t="shared" si="3"/>
        <v>247</v>
      </c>
      <c r="J34" s="143">
        <f t="shared" si="4"/>
        <v>681</v>
      </c>
      <c r="K34" s="82"/>
      <c r="L34" s="28">
        <v>247</v>
      </c>
      <c r="M34" s="28">
        <v>235</v>
      </c>
      <c r="N34" s="28">
        <v>199</v>
      </c>
      <c r="O34" s="28">
        <v>210</v>
      </c>
      <c r="P34" s="28">
        <v>226</v>
      </c>
      <c r="Q34" s="27">
        <f t="shared" si="7"/>
        <v>1117</v>
      </c>
      <c r="R34" s="27"/>
      <c r="S34" s="506">
        <v>189</v>
      </c>
      <c r="T34" s="506">
        <v>178</v>
      </c>
      <c r="U34" s="506">
        <v>189</v>
      </c>
      <c r="V34" s="27">
        <f t="shared" ref="V34:V35" si="13">SUM(Q34:U34)-R34</f>
        <v>1673</v>
      </c>
      <c r="W34" s="27"/>
      <c r="X34" s="16"/>
    </row>
    <row r="35" spans="1:24" x14ac:dyDescent="0.3">
      <c r="A35" s="29" t="s">
        <v>597</v>
      </c>
      <c r="B35" s="9">
        <v>33</v>
      </c>
      <c r="C35" s="9" t="s">
        <v>29</v>
      </c>
      <c r="D35" s="602"/>
      <c r="E35" s="33"/>
      <c r="F35" s="21">
        <f t="shared" si="1"/>
        <v>1639</v>
      </c>
      <c r="G35" s="21">
        <f t="shared" si="2"/>
        <v>8</v>
      </c>
      <c r="H35" s="23">
        <f t="shared" si="0"/>
        <v>204.875</v>
      </c>
      <c r="I35" s="143">
        <f t="shared" si="3"/>
        <v>245</v>
      </c>
      <c r="J35" s="143">
        <f t="shared" si="4"/>
        <v>619</v>
      </c>
      <c r="K35" s="83"/>
      <c r="L35" s="32">
        <v>191</v>
      </c>
      <c r="M35" s="32">
        <v>183</v>
      </c>
      <c r="N35" s="32">
        <v>245</v>
      </c>
      <c r="O35" s="32">
        <v>196</v>
      </c>
      <c r="P35" s="32">
        <v>213</v>
      </c>
      <c r="Q35" s="31">
        <f t="shared" si="7"/>
        <v>1028</v>
      </c>
      <c r="R35" s="21">
        <f>Q34+Q35</f>
        <v>2145</v>
      </c>
      <c r="S35" s="506">
        <v>171</v>
      </c>
      <c r="T35" s="506">
        <v>236</v>
      </c>
      <c r="U35" s="506">
        <v>204</v>
      </c>
      <c r="V35" s="72">
        <f t="shared" si="13"/>
        <v>1639</v>
      </c>
      <c r="W35" s="31">
        <f>V34+V35</f>
        <v>3312</v>
      </c>
      <c r="X35" s="16"/>
    </row>
    <row r="36" spans="1:24" x14ac:dyDescent="0.3">
      <c r="A36" s="25" t="s">
        <v>219</v>
      </c>
      <c r="B36" s="9">
        <v>33</v>
      </c>
      <c r="C36" s="9" t="s">
        <v>29</v>
      </c>
      <c r="D36" s="592">
        <v>17</v>
      </c>
      <c r="E36" s="34"/>
      <c r="F36" s="21">
        <f t="shared" ref="F36:F53" si="14">SUM(L36:P36)+SUM(S36:U36)</f>
        <v>1066</v>
      </c>
      <c r="G36" s="21">
        <f t="shared" si="2"/>
        <v>5</v>
      </c>
      <c r="H36" s="23">
        <f t="shared" si="0"/>
        <v>213.2</v>
      </c>
      <c r="I36" s="143">
        <f t="shared" si="3"/>
        <v>246</v>
      </c>
      <c r="J36" s="143">
        <f t="shared" si="4"/>
        <v>689</v>
      </c>
      <c r="K36" s="82"/>
      <c r="L36" s="28">
        <v>246</v>
      </c>
      <c r="M36" s="28">
        <v>208</v>
      </c>
      <c r="N36" s="28">
        <v>235</v>
      </c>
      <c r="O36" s="28">
        <v>181</v>
      </c>
      <c r="P36" s="28">
        <v>196</v>
      </c>
      <c r="Q36" s="27">
        <f t="shared" si="7"/>
        <v>1066</v>
      </c>
      <c r="R36" s="27"/>
      <c r="S36" s="16"/>
      <c r="T36" s="16"/>
      <c r="U36" s="16"/>
      <c r="V36" s="16"/>
      <c r="W36" s="16"/>
      <c r="X36" s="16"/>
    </row>
    <row r="37" spans="1:24" x14ac:dyDescent="0.3">
      <c r="A37" s="29" t="s">
        <v>935</v>
      </c>
      <c r="B37" s="9">
        <v>33</v>
      </c>
      <c r="C37" s="9" t="s">
        <v>29</v>
      </c>
      <c r="D37" s="602"/>
      <c r="E37" s="33"/>
      <c r="F37" s="21">
        <f t="shared" si="14"/>
        <v>1056</v>
      </c>
      <c r="G37" s="21">
        <f t="shared" si="2"/>
        <v>5</v>
      </c>
      <c r="H37" s="23">
        <f t="shared" si="0"/>
        <v>211.2</v>
      </c>
      <c r="I37" s="143">
        <f t="shared" si="3"/>
        <v>238</v>
      </c>
      <c r="J37" s="143">
        <f t="shared" si="4"/>
        <v>646</v>
      </c>
      <c r="K37" s="83"/>
      <c r="L37" s="32">
        <v>181</v>
      </c>
      <c r="M37" s="32">
        <v>227</v>
      </c>
      <c r="N37" s="32">
        <v>238</v>
      </c>
      <c r="O37" s="32">
        <v>214</v>
      </c>
      <c r="P37" s="32">
        <v>196</v>
      </c>
      <c r="Q37" s="31">
        <f t="shared" si="7"/>
        <v>1056</v>
      </c>
      <c r="R37" s="21">
        <f>Q36+Q37</f>
        <v>2122</v>
      </c>
      <c r="S37" s="16"/>
      <c r="T37" s="16"/>
      <c r="U37" s="16"/>
      <c r="V37" s="16"/>
      <c r="W37" s="16"/>
      <c r="X37" s="16"/>
    </row>
    <row r="38" spans="1:24" x14ac:dyDescent="0.3">
      <c r="A38" s="25" t="s">
        <v>113</v>
      </c>
      <c r="B38" s="9">
        <v>33</v>
      </c>
      <c r="C38" s="9" t="s">
        <v>29</v>
      </c>
      <c r="D38" s="592">
        <v>18</v>
      </c>
      <c r="E38" s="34"/>
      <c r="F38" s="21">
        <f t="shared" si="14"/>
        <v>1033</v>
      </c>
      <c r="G38" s="21">
        <f t="shared" si="2"/>
        <v>5</v>
      </c>
      <c r="H38" s="23">
        <f t="shared" si="0"/>
        <v>206.6</v>
      </c>
      <c r="I38" s="143">
        <f t="shared" si="3"/>
        <v>268</v>
      </c>
      <c r="J38" s="143">
        <f t="shared" si="4"/>
        <v>561</v>
      </c>
      <c r="K38" s="82"/>
      <c r="L38" s="28">
        <v>182</v>
      </c>
      <c r="M38" s="28">
        <v>176</v>
      </c>
      <c r="N38" s="28">
        <v>203</v>
      </c>
      <c r="O38" s="28">
        <v>268</v>
      </c>
      <c r="P38" s="28">
        <v>204</v>
      </c>
      <c r="Q38" s="27">
        <f t="shared" si="7"/>
        <v>1033</v>
      </c>
      <c r="R38" s="27"/>
      <c r="S38" s="16"/>
      <c r="T38" s="16"/>
      <c r="U38" s="16"/>
      <c r="V38" s="16"/>
      <c r="W38" s="16"/>
      <c r="X38" s="16"/>
    </row>
    <row r="39" spans="1:24" x14ac:dyDescent="0.3">
      <c r="A39" s="29" t="s">
        <v>936</v>
      </c>
      <c r="B39" s="9">
        <v>33</v>
      </c>
      <c r="C39" s="9" t="s">
        <v>29</v>
      </c>
      <c r="D39" s="602"/>
      <c r="E39" s="42"/>
      <c r="F39" s="21">
        <f t="shared" si="14"/>
        <v>1073</v>
      </c>
      <c r="G39" s="21">
        <f t="shared" si="2"/>
        <v>5</v>
      </c>
      <c r="H39" s="23">
        <f t="shared" si="0"/>
        <v>214.6</v>
      </c>
      <c r="I39" s="143">
        <f t="shared" si="3"/>
        <v>267</v>
      </c>
      <c r="J39" s="143">
        <f t="shared" si="4"/>
        <v>643</v>
      </c>
      <c r="K39" s="83"/>
      <c r="L39" s="32">
        <v>198</v>
      </c>
      <c r="M39" s="32">
        <v>244</v>
      </c>
      <c r="N39" s="32">
        <v>201</v>
      </c>
      <c r="O39" s="32">
        <v>267</v>
      </c>
      <c r="P39" s="32">
        <v>163</v>
      </c>
      <c r="Q39" s="31">
        <f t="shared" si="7"/>
        <v>1073</v>
      </c>
      <c r="R39" s="21">
        <f>Q38+Q39</f>
        <v>2106</v>
      </c>
      <c r="S39" s="16"/>
      <c r="T39" s="16"/>
      <c r="U39" s="16"/>
      <c r="V39" s="16"/>
      <c r="W39" s="16"/>
      <c r="X39" s="16"/>
    </row>
    <row r="40" spans="1:24" x14ac:dyDescent="0.3">
      <c r="A40" s="25" t="s">
        <v>526</v>
      </c>
      <c r="B40" s="9">
        <v>33</v>
      </c>
      <c r="C40" s="9" t="s">
        <v>29</v>
      </c>
      <c r="D40" s="592">
        <v>19</v>
      </c>
      <c r="E40" s="43"/>
      <c r="F40" s="21">
        <f t="shared" si="14"/>
        <v>1006</v>
      </c>
      <c r="G40" s="21">
        <f t="shared" si="2"/>
        <v>5</v>
      </c>
      <c r="H40" s="23">
        <f t="shared" si="0"/>
        <v>201.2</v>
      </c>
      <c r="I40" s="143">
        <f t="shared" si="3"/>
        <v>227</v>
      </c>
      <c r="J40" s="143">
        <f t="shared" si="4"/>
        <v>584</v>
      </c>
      <c r="K40" s="82"/>
      <c r="L40" s="28">
        <v>224</v>
      </c>
      <c r="M40" s="28">
        <v>179</v>
      </c>
      <c r="N40" s="28">
        <v>181</v>
      </c>
      <c r="O40" s="28">
        <v>195</v>
      </c>
      <c r="P40" s="28">
        <v>227</v>
      </c>
      <c r="Q40" s="27">
        <f t="shared" si="7"/>
        <v>1006</v>
      </c>
      <c r="R40" s="27"/>
      <c r="S40" s="16"/>
      <c r="T40" s="16"/>
      <c r="U40" s="16"/>
      <c r="V40" s="16"/>
      <c r="W40" s="16"/>
      <c r="X40" s="16"/>
    </row>
    <row r="41" spans="1:24" x14ac:dyDescent="0.3">
      <c r="A41" s="29" t="s">
        <v>937</v>
      </c>
      <c r="B41" s="9">
        <v>33</v>
      </c>
      <c r="C41" s="9" t="s">
        <v>29</v>
      </c>
      <c r="D41" s="602"/>
      <c r="E41" s="42"/>
      <c r="F41" s="21">
        <f t="shared" si="14"/>
        <v>1085</v>
      </c>
      <c r="G41" s="21">
        <f t="shared" si="2"/>
        <v>5</v>
      </c>
      <c r="H41" s="23">
        <f t="shared" si="0"/>
        <v>217</v>
      </c>
      <c r="I41" s="143">
        <f t="shared" si="3"/>
        <v>254</v>
      </c>
      <c r="J41" s="143">
        <f t="shared" si="4"/>
        <v>651</v>
      </c>
      <c r="K41" s="83"/>
      <c r="L41" s="32">
        <v>216</v>
      </c>
      <c r="M41" s="32">
        <v>240</v>
      </c>
      <c r="N41" s="32">
        <v>195</v>
      </c>
      <c r="O41" s="32">
        <v>254</v>
      </c>
      <c r="P41" s="32">
        <v>180</v>
      </c>
      <c r="Q41" s="31">
        <f t="shared" si="7"/>
        <v>1085</v>
      </c>
      <c r="R41" s="21">
        <f>Q40+Q41</f>
        <v>2091</v>
      </c>
      <c r="S41" s="16"/>
      <c r="T41" s="16"/>
      <c r="U41" s="16"/>
      <c r="V41" s="16"/>
      <c r="W41" s="16"/>
      <c r="X41" s="16"/>
    </row>
    <row r="42" spans="1:24" x14ac:dyDescent="0.3">
      <c r="A42" s="25" t="s">
        <v>274</v>
      </c>
      <c r="B42" s="9">
        <v>33</v>
      </c>
      <c r="C42" s="9" t="s">
        <v>29</v>
      </c>
      <c r="D42" s="592">
        <v>20</v>
      </c>
      <c r="E42" s="43"/>
      <c r="F42" s="21">
        <f t="shared" si="14"/>
        <v>980</v>
      </c>
      <c r="G42" s="21">
        <f t="shared" si="2"/>
        <v>5</v>
      </c>
      <c r="H42" s="23">
        <f t="shared" si="0"/>
        <v>196</v>
      </c>
      <c r="I42" s="143">
        <f t="shared" si="3"/>
        <v>232</v>
      </c>
      <c r="J42" s="143">
        <f t="shared" si="4"/>
        <v>634</v>
      </c>
      <c r="K42" s="82"/>
      <c r="L42" s="28">
        <v>232</v>
      </c>
      <c r="M42" s="28">
        <v>220</v>
      </c>
      <c r="N42" s="28">
        <v>182</v>
      </c>
      <c r="O42" s="28">
        <v>189</v>
      </c>
      <c r="P42" s="28">
        <v>157</v>
      </c>
      <c r="Q42" s="27">
        <f t="shared" si="7"/>
        <v>980</v>
      </c>
      <c r="R42" s="27"/>
      <c r="S42" s="16"/>
      <c r="T42" s="16"/>
      <c r="U42" s="16"/>
      <c r="V42" s="16"/>
      <c r="W42" s="16"/>
      <c r="X42" s="16"/>
    </row>
    <row r="43" spans="1:24" x14ac:dyDescent="0.3">
      <c r="A43" s="29" t="s">
        <v>604</v>
      </c>
      <c r="B43" s="9">
        <v>33</v>
      </c>
      <c r="C43" s="9" t="s">
        <v>29</v>
      </c>
      <c r="D43" s="602"/>
      <c r="E43" s="42"/>
      <c r="F43" s="21">
        <f t="shared" si="14"/>
        <v>1101</v>
      </c>
      <c r="G43" s="21">
        <f t="shared" si="2"/>
        <v>5</v>
      </c>
      <c r="H43" s="23">
        <f t="shared" si="0"/>
        <v>220.2</v>
      </c>
      <c r="I43" s="143">
        <f t="shared" si="3"/>
        <v>262</v>
      </c>
      <c r="J43" s="143">
        <f t="shared" si="4"/>
        <v>648</v>
      </c>
      <c r="K43" s="83"/>
      <c r="L43" s="32">
        <v>193</v>
      </c>
      <c r="M43" s="32">
        <v>262</v>
      </c>
      <c r="N43" s="32">
        <v>193</v>
      </c>
      <c r="O43" s="32">
        <v>239</v>
      </c>
      <c r="P43" s="32">
        <v>214</v>
      </c>
      <c r="Q43" s="31">
        <f t="shared" si="7"/>
        <v>1101</v>
      </c>
      <c r="R43" s="21">
        <f>Q42+Q43</f>
        <v>2081</v>
      </c>
      <c r="S43" s="16"/>
      <c r="T43" s="16"/>
      <c r="U43" s="16"/>
      <c r="V43" s="16"/>
      <c r="W43" s="16"/>
      <c r="X43" s="16"/>
    </row>
    <row r="44" spans="1:24" x14ac:dyDescent="0.3">
      <c r="A44" s="25" t="s">
        <v>145</v>
      </c>
      <c r="B44" s="9">
        <v>33</v>
      </c>
      <c r="C44" s="9" t="s">
        <v>29</v>
      </c>
      <c r="D44" s="592">
        <v>21</v>
      </c>
      <c r="E44" s="43"/>
      <c r="F44" s="21">
        <f t="shared" si="14"/>
        <v>1039</v>
      </c>
      <c r="G44" s="21">
        <f t="shared" si="2"/>
        <v>5</v>
      </c>
      <c r="H44" s="23">
        <f t="shared" si="0"/>
        <v>207.8</v>
      </c>
      <c r="I44" s="143">
        <f t="shared" si="3"/>
        <v>244</v>
      </c>
      <c r="J44" s="143">
        <f t="shared" si="4"/>
        <v>621</v>
      </c>
      <c r="K44" s="82"/>
      <c r="L44" s="28">
        <v>180</v>
      </c>
      <c r="M44" s="28">
        <v>205</v>
      </c>
      <c r="N44" s="28">
        <v>236</v>
      </c>
      <c r="O44" s="28">
        <v>244</v>
      </c>
      <c r="P44" s="28">
        <v>174</v>
      </c>
      <c r="Q44" s="27">
        <f t="shared" si="7"/>
        <v>1039</v>
      </c>
      <c r="R44" s="27"/>
      <c r="S44" s="16"/>
      <c r="T44" s="16"/>
      <c r="U44" s="16"/>
      <c r="V44" s="16"/>
      <c r="W44" s="16"/>
      <c r="X44" s="16"/>
    </row>
    <row r="45" spans="1:24" x14ac:dyDescent="0.3">
      <c r="A45" s="29" t="s">
        <v>601</v>
      </c>
      <c r="B45" s="9">
        <v>33</v>
      </c>
      <c r="C45" s="9" t="s">
        <v>29</v>
      </c>
      <c r="D45" s="602"/>
      <c r="E45" s="42"/>
      <c r="F45" s="21">
        <f t="shared" si="14"/>
        <v>1029</v>
      </c>
      <c r="G45" s="21">
        <f t="shared" si="2"/>
        <v>5</v>
      </c>
      <c r="H45" s="23">
        <f t="shared" si="0"/>
        <v>205.8</v>
      </c>
      <c r="I45" s="143">
        <f t="shared" si="3"/>
        <v>218</v>
      </c>
      <c r="J45" s="143">
        <f t="shared" si="4"/>
        <v>641</v>
      </c>
      <c r="K45" s="83"/>
      <c r="L45" s="32">
        <v>210</v>
      </c>
      <c r="M45" s="32">
        <v>213</v>
      </c>
      <c r="N45" s="32">
        <v>218</v>
      </c>
      <c r="O45" s="32">
        <v>199</v>
      </c>
      <c r="P45" s="32">
        <v>189</v>
      </c>
      <c r="Q45" s="31">
        <f t="shared" si="7"/>
        <v>1029</v>
      </c>
      <c r="R45" s="21">
        <f>Q44+Q45</f>
        <v>2068</v>
      </c>
      <c r="S45" s="16"/>
      <c r="T45" s="16"/>
      <c r="U45" s="16"/>
      <c r="V45" s="16"/>
      <c r="W45" s="16"/>
      <c r="X45" s="16"/>
    </row>
    <row r="46" spans="1:24" x14ac:dyDescent="0.3">
      <c r="A46" s="25" t="s">
        <v>456</v>
      </c>
      <c r="B46" s="9">
        <v>33</v>
      </c>
      <c r="C46" s="9" t="s">
        <v>29</v>
      </c>
      <c r="D46" s="592">
        <v>22</v>
      </c>
      <c r="E46" s="43"/>
      <c r="F46" s="21">
        <f t="shared" si="14"/>
        <v>1021</v>
      </c>
      <c r="G46" s="21">
        <f t="shared" si="2"/>
        <v>5</v>
      </c>
      <c r="H46" s="23">
        <f t="shared" si="0"/>
        <v>204.2</v>
      </c>
      <c r="I46" s="143">
        <f t="shared" si="3"/>
        <v>229</v>
      </c>
      <c r="J46" s="143">
        <f t="shared" si="4"/>
        <v>613</v>
      </c>
      <c r="K46" s="82"/>
      <c r="L46" s="28">
        <v>182</v>
      </c>
      <c r="M46" s="28">
        <v>229</v>
      </c>
      <c r="N46" s="28">
        <v>202</v>
      </c>
      <c r="O46" s="28">
        <v>229</v>
      </c>
      <c r="P46" s="28">
        <v>179</v>
      </c>
      <c r="Q46" s="27">
        <f t="shared" si="7"/>
        <v>1021</v>
      </c>
      <c r="R46" s="27"/>
      <c r="S46" s="16"/>
      <c r="T46" s="16"/>
      <c r="U46" s="16"/>
      <c r="V46" s="16"/>
      <c r="W46" s="16"/>
      <c r="X46" s="16"/>
    </row>
    <row r="47" spans="1:24" x14ac:dyDescent="0.3">
      <c r="A47" s="29" t="s">
        <v>938</v>
      </c>
      <c r="B47" s="9">
        <v>33</v>
      </c>
      <c r="C47" s="9" t="s">
        <v>29</v>
      </c>
      <c r="D47" s="602"/>
      <c r="E47" s="42"/>
      <c r="F47" s="21">
        <f t="shared" si="14"/>
        <v>1042</v>
      </c>
      <c r="G47" s="21">
        <f t="shared" si="2"/>
        <v>5</v>
      </c>
      <c r="H47" s="23">
        <f t="shared" si="0"/>
        <v>208.4</v>
      </c>
      <c r="I47" s="143">
        <f t="shared" si="3"/>
        <v>268</v>
      </c>
      <c r="J47" s="143">
        <f t="shared" si="4"/>
        <v>676</v>
      </c>
      <c r="K47" s="83"/>
      <c r="L47" s="32">
        <v>268</v>
      </c>
      <c r="M47" s="32">
        <v>201</v>
      </c>
      <c r="N47" s="32">
        <v>207</v>
      </c>
      <c r="O47" s="32">
        <v>182</v>
      </c>
      <c r="P47" s="32">
        <v>184</v>
      </c>
      <c r="Q47" s="31">
        <f t="shared" si="7"/>
        <v>1042</v>
      </c>
      <c r="R47" s="21">
        <f>Q46+Q47</f>
        <v>2063</v>
      </c>
      <c r="S47" s="16"/>
      <c r="T47" s="16"/>
      <c r="U47" s="16"/>
      <c r="V47" s="16"/>
      <c r="W47" s="16"/>
      <c r="X47" s="16"/>
    </row>
    <row r="48" spans="1:24" x14ac:dyDescent="0.3">
      <c r="A48" s="25" t="s">
        <v>551</v>
      </c>
      <c r="B48" s="9">
        <v>33</v>
      </c>
      <c r="C48" s="9" t="s">
        <v>29</v>
      </c>
      <c r="D48" s="592">
        <v>23</v>
      </c>
      <c r="E48" s="43"/>
      <c r="F48" s="21">
        <f t="shared" si="14"/>
        <v>1050</v>
      </c>
      <c r="G48" s="21">
        <f t="shared" si="2"/>
        <v>5</v>
      </c>
      <c r="H48" s="23">
        <f t="shared" si="0"/>
        <v>210</v>
      </c>
      <c r="I48" s="143">
        <f t="shared" si="3"/>
        <v>236</v>
      </c>
      <c r="J48" s="143">
        <f t="shared" si="4"/>
        <v>641</v>
      </c>
      <c r="K48" s="82"/>
      <c r="L48" s="28">
        <v>236</v>
      </c>
      <c r="M48" s="28">
        <v>202</v>
      </c>
      <c r="N48" s="28">
        <v>203</v>
      </c>
      <c r="O48" s="28">
        <v>177</v>
      </c>
      <c r="P48" s="28">
        <v>232</v>
      </c>
      <c r="Q48" s="27">
        <f t="shared" si="7"/>
        <v>1050</v>
      </c>
      <c r="R48" s="27"/>
      <c r="S48" s="16"/>
      <c r="T48" s="16"/>
      <c r="U48" s="16"/>
      <c r="V48" s="16"/>
      <c r="W48" s="16"/>
      <c r="X48" s="16"/>
    </row>
    <row r="49" spans="1:24" x14ac:dyDescent="0.3">
      <c r="A49" s="29" t="s">
        <v>263</v>
      </c>
      <c r="B49" s="9">
        <v>33</v>
      </c>
      <c r="C49" s="9" t="s">
        <v>29</v>
      </c>
      <c r="D49" s="602"/>
      <c r="E49" s="42"/>
      <c r="F49" s="21">
        <f t="shared" si="14"/>
        <v>1001</v>
      </c>
      <c r="G49" s="21">
        <f t="shared" si="2"/>
        <v>5</v>
      </c>
      <c r="H49" s="23">
        <f t="shared" si="0"/>
        <v>200.2</v>
      </c>
      <c r="I49" s="143">
        <f t="shared" si="3"/>
        <v>217</v>
      </c>
      <c r="J49" s="143">
        <f t="shared" si="4"/>
        <v>581</v>
      </c>
      <c r="K49" s="83"/>
      <c r="L49" s="32">
        <v>213</v>
      </c>
      <c r="M49" s="32">
        <v>203</v>
      </c>
      <c r="N49" s="32">
        <v>165</v>
      </c>
      <c r="O49" s="32">
        <v>203</v>
      </c>
      <c r="P49" s="32">
        <v>217</v>
      </c>
      <c r="Q49" s="21">
        <f t="shared" si="7"/>
        <v>1001</v>
      </c>
      <c r="R49" s="21">
        <f>Q48+Q49</f>
        <v>2051</v>
      </c>
      <c r="S49" s="16"/>
      <c r="T49" s="16"/>
      <c r="U49" s="16"/>
      <c r="V49" s="16"/>
      <c r="W49" s="16"/>
      <c r="X49" s="16"/>
    </row>
    <row r="50" spans="1:24" x14ac:dyDescent="0.3">
      <c r="A50" s="25" t="s">
        <v>714</v>
      </c>
      <c r="B50" s="9">
        <v>33</v>
      </c>
      <c r="C50" s="9" t="s">
        <v>29</v>
      </c>
      <c r="D50" s="592">
        <v>24</v>
      </c>
      <c r="E50" s="43"/>
      <c r="F50" s="21">
        <f t="shared" si="14"/>
        <v>961</v>
      </c>
      <c r="G50" s="21">
        <f t="shared" si="2"/>
        <v>5</v>
      </c>
      <c r="H50" s="23">
        <f t="shared" si="0"/>
        <v>192.2</v>
      </c>
      <c r="I50" s="143">
        <f t="shared" si="3"/>
        <v>258</v>
      </c>
      <c r="J50" s="143">
        <f t="shared" si="4"/>
        <v>612</v>
      </c>
      <c r="K50" s="82"/>
      <c r="L50" s="26">
        <v>258</v>
      </c>
      <c r="M50" s="26">
        <v>188</v>
      </c>
      <c r="N50" s="26">
        <v>166</v>
      </c>
      <c r="O50" s="26">
        <v>202</v>
      </c>
      <c r="P50" s="26">
        <v>147</v>
      </c>
      <c r="Q50" s="27">
        <f t="shared" si="7"/>
        <v>961</v>
      </c>
      <c r="R50" s="27"/>
      <c r="S50" s="16"/>
      <c r="T50" s="16"/>
      <c r="U50" s="16"/>
      <c r="V50" s="16"/>
      <c r="W50" s="16"/>
      <c r="X50" s="16"/>
    </row>
    <row r="51" spans="1:24" x14ac:dyDescent="0.3">
      <c r="A51" s="29" t="s">
        <v>939</v>
      </c>
      <c r="B51" s="9">
        <v>33</v>
      </c>
      <c r="C51" s="9" t="s">
        <v>29</v>
      </c>
      <c r="D51" s="602"/>
      <c r="E51" s="42"/>
      <c r="F51" s="21">
        <f t="shared" si="14"/>
        <v>1078</v>
      </c>
      <c r="G51" s="21">
        <f t="shared" si="2"/>
        <v>5</v>
      </c>
      <c r="H51" s="23">
        <f t="shared" si="0"/>
        <v>215.6</v>
      </c>
      <c r="I51" s="143">
        <f t="shared" si="3"/>
        <v>228</v>
      </c>
      <c r="J51" s="143">
        <f t="shared" si="4"/>
        <v>627</v>
      </c>
      <c r="K51" s="83"/>
      <c r="L51" s="300">
        <v>188</v>
      </c>
      <c r="M51" s="300">
        <v>224</v>
      </c>
      <c r="N51" s="300">
        <v>215</v>
      </c>
      <c r="O51" s="300">
        <v>223</v>
      </c>
      <c r="P51" s="300">
        <v>228</v>
      </c>
      <c r="Q51" s="31">
        <f t="shared" si="7"/>
        <v>1078</v>
      </c>
      <c r="R51" s="21">
        <f>Q50+Q51</f>
        <v>2039</v>
      </c>
      <c r="S51" s="16"/>
      <c r="T51" s="16"/>
      <c r="U51" s="16"/>
      <c r="V51" s="16"/>
      <c r="W51" s="16"/>
      <c r="X51" s="16"/>
    </row>
    <row r="52" spans="1:24" x14ac:dyDescent="0.3">
      <c r="A52" s="36" t="s">
        <v>200</v>
      </c>
      <c r="B52" s="9">
        <v>33</v>
      </c>
      <c r="C52" s="9" t="s">
        <v>29</v>
      </c>
      <c r="D52" s="592">
        <v>25</v>
      </c>
      <c r="E52" s="43"/>
      <c r="F52" s="21">
        <f t="shared" si="14"/>
        <v>1033</v>
      </c>
      <c r="G52" s="21">
        <f t="shared" si="2"/>
        <v>5</v>
      </c>
      <c r="H52" s="23">
        <f t="shared" si="0"/>
        <v>206.6</v>
      </c>
      <c r="I52" s="143">
        <f t="shared" si="3"/>
        <v>228</v>
      </c>
      <c r="J52" s="143">
        <f t="shared" si="4"/>
        <v>633</v>
      </c>
      <c r="K52" s="84"/>
      <c r="L52" s="506">
        <v>226</v>
      </c>
      <c r="M52" s="506">
        <v>228</v>
      </c>
      <c r="N52" s="506">
        <v>179</v>
      </c>
      <c r="O52" s="506">
        <v>212</v>
      </c>
      <c r="P52" s="506">
        <v>188</v>
      </c>
      <c r="Q52" s="21">
        <f t="shared" si="7"/>
        <v>1033</v>
      </c>
      <c r="R52" s="27"/>
      <c r="S52" s="16"/>
      <c r="T52" s="16"/>
      <c r="U52" s="16"/>
      <c r="V52" s="16"/>
      <c r="W52" s="16"/>
      <c r="X52" s="16"/>
    </row>
    <row r="53" spans="1:24" x14ac:dyDescent="0.3">
      <c r="A53" s="29" t="s">
        <v>940</v>
      </c>
      <c r="B53" s="9">
        <v>33</v>
      </c>
      <c r="C53" s="9" t="s">
        <v>29</v>
      </c>
      <c r="D53" s="602"/>
      <c r="E53" s="42"/>
      <c r="F53" s="21">
        <f t="shared" si="14"/>
        <v>1002</v>
      </c>
      <c r="G53" s="21">
        <f t="shared" si="2"/>
        <v>5</v>
      </c>
      <c r="H53" s="23">
        <f t="shared" si="0"/>
        <v>200.4</v>
      </c>
      <c r="I53" s="143">
        <f t="shared" si="3"/>
        <v>233</v>
      </c>
      <c r="J53" s="143">
        <f t="shared" si="4"/>
        <v>569</v>
      </c>
      <c r="K53" s="83"/>
      <c r="L53" s="32">
        <v>171</v>
      </c>
      <c r="M53" s="32">
        <v>205</v>
      </c>
      <c r="N53" s="32">
        <v>193</v>
      </c>
      <c r="O53" s="32">
        <v>200</v>
      </c>
      <c r="P53" s="32">
        <v>233</v>
      </c>
      <c r="Q53" s="31">
        <f t="shared" si="7"/>
        <v>1002</v>
      </c>
      <c r="R53" s="31">
        <f>Q52+Q53</f>
        <v>2035</v>
      </c>
      <c r="S53" s="16"/>
      <c r="T53" s="16"/>
      <c r="U53" s="16"/>
      <c r="V53" s="16"/>
      <c r="W53" s="16"/>
      <c r="X53" s="16"/>
    </row>
    <row r="54" spans="1:24" s="500" customFormat="1" x14ac:dyDescent="0.3">
      <c r="A54" s="36" t="s">
        <v>136</v>
      </c>
      <c r="B54" s="502">
        <v>33</v>
      </c>
      <c r="C54" s="502" t="s">
        <v>29</v>
      </c>
      <c r="D54" s="592">
        <v>26</v>
      </c>
      <c r="E54" s="43"/>
      <c r="F54" s="21">
        <f t="shared" ref="F54:F77" si="15">SUM(L54:P54)+SUM(S54:U54)</f>
        <v>913</v>
      </c>
      <c r="G54" s="21">
        <f t="shared" si="2"/>
        <v>5</v>
      </c>
      <c r="H54" s="23">
        <f t="shared" ref="H54:H78" si="16">F54/G54</f>
        <v>182.6</v>
      </c>
      <c r="I54" s="143">
        <f t="shared" ref="I54:I77" si="17">MAX(L54:P54,S54:U54,X54)</f>
        <v>196</v>
      </c>
      <c r="J54" s="143">
        <f t="shared" ref="J54:J77" si="18">MAX(SUM(L54:N54),SUM(S54:U54))</f>
        <v>566</v>
      </c>
      <c r="K54" s="84"/>
      <c r="L54" s="506">
        <v>196</v>
      </c>
      <c r="M54" s="506">
        <v>179</v>
      </c>
      <c r="N54" s="506">
        <v>191</v>
      </c>
      <c r="O54" s="506">
        <v>166</v>
      </c>
      <c r="P54" s="506">
        <v>181</v>
      </c>
      <c r="Q54" s="21">
        <f t="shared" ref="Q54:Q77" si="19">SUM(L54:P54)</f>
        <v>913</v>
      </c>
      <c r="R54" s="27"/>
      <c r="S54" s="505"/>
      <c r="T54" s="505"/>
      <c r="U54" s="505"/>
      <c r="V54" s="505"/>
      <c r="W54" s="505"/>
      <c r="X54" s="505"/>
    </row>
    <row r="55" spans="1:24" s="500" customFormat="1" x14ac:dyDescent="0.3">
      <c r="A55" s="29" t="s">
        <v>569</v>
      </c>
      <c r="B55" s="502">
        <v>33</v>
      </c>
      <c r="C55" s="502" t="s">
        <v>29</v>
      </c>
      <c r="D55" s="602"/>
      <c r="E55" s="42"/>
      <c r="F55" s="21">
        <f t="shared" si="15"/>
        <v>1121</v>
      </c>
      <c r="G55" s="21">
        <f t="shared" si="2"/>
        <v>5</v>
      </c>
      <c r="H55" s="23">
        <f t="shared" si="16"/>
        <v>224.2</v>
      </c>
      <c r="I55" s="143">
        <f t="shared" si="17"/>
        <v>248</v>
      </c>
      <c r="J55" s="143">
        <f t="shared" si="18"/>
        <v>727</v>
      </c>
      <c r="K55" s="83"/>
      <c r="L55" s="32">
        <v>236</v>
      </c>
      <c r="M55" s="32">
        <v>243</v>
      </c>
      <c r="N55" s="32">
        <v>248</v>
      </c>
      <c r="O55" s="32">
        <v>196</v>
      </c>
      <c r="P55" s="32">
        <v>198</v>
      </c>
      <c r="Q55" s="31">
        <f t="shared" si="19"/>
        <v>1121</v>
      </c>
      <c r="R55" s="31">
        <f t="shared" ref="R55" si="20">Q54+Q55</f>
        <v>2034</v>
      </c>
      <c r="S55" s="505"/>
      <c r="T55" s="505"/>
      <c r="U55" s="505"/>
      <c r="V55" s="505"/>
      <c r="W55" s="505"/>
      <c r="X55" s="505"/>
    </row>
    <row r="56" spans="1:24" s="500" customFormat="1" x14ac:dyDescent="0.3">
      <c r="A56" s="36" t="s">
        <v>853</v>
      </c>
      <c r="B56" s="502">
        <v>33</v>
      </c>
      <c r="C56" s="502" t="s">
        <v>29</v>
      </c>
      <c r="D56" s="592">
        <v>27</v>
      </c>
      <c r="E56" s="43"/>
      <c r="F56" s="21">
        <f t="shared" si="15"/>
        <v>1008</v>
      </c>
      <c r="G56" s="21">
        <f t="shared" si="2"/>
        <v>5</v>
      </c>
      <c r="H56" s="23">
        <f t="shared" si="16"/>
        <v>201.6</v>
      </c>
      <c r="I56" s="143">
        <f t="shared" si="17"/>
        <v>256</v>
      </c>
      <c r="J56" s="143">
        <f t="shared" si="18"/>
        <v>653</v>
      </c>
      <c r="K56" s="84"/>
      <c r="L56" s="506">
        <v>245</v>
      </c>
      <c r="M56" s="506">
        <v>256</v>
      </c>
      <c r="N56" s="506">
        <v>152</v>
      </c>
      <c r="O56" s="506">
        <v>152</v>
      </c>
      <c r="P56" s="506">
        <v>203</v>
      </c>
      <c r="Q56" s="21">
        <f t="shared" si="19"/>
        <v>1008</v>
      </c>
      <c r="R56" s="27"/>
      <c r="S56" s="505"/>
      <c r="T56" s="505"/>
      <c r="U56" s="505"/>
      <c r="V56" s="505"/>
      <c r="W56" s="505"/>
      <c r="X56" s="505"/>
    </row>
    <row r="57" spans="1:24" s="500" customFormat="1" x14ac:dyDescent="0.3">
      <c r="A57" s="29" t="s">
        <v>941</v>
      </c>
      <c r="B57" s="502">
        <v>33</v>
      </c>
      <c r="C57" s="502" t="s">
        <v>29</v>
      </c>
      <c r="D57" s="602"/>
      <c r="E57" s="42"/>
      <c r="F57" s="21">
        <f t="shared" si="15"/>
        <v>1023</v>
      </c>
      <c r="G57" s="21">
        <f t="shared" si="2"/>
        <v>5</v>
      </c>
      <c r="H57" s="23">
        <f t="shared" si="16"/>
        <v>204.6</v>
      </c>
      <c r="I57" s="143">
        <f t="shared" si="17"/>
        <v>222</v>
      </c>
      <c r="J57" s="143">
        <f t="shared" si="18"/>
        <v>636</v>
      </c>
      <c r="K57" s="83"/>
      <c r="L57" s="32">
        <v>212</v>
      </c>
      <c r="M57" s="32">
        <v>202</v>
      </c>
      <c r="N57" s="32">
        <v>222</v>
      </c>
      <c r="O57" s="32">
        <v>165</v>
      </c>
      <c r="P57" s="32">
        <v>222</v>
      </c>
      <c r="Q57" s="31">
        <f t="shared" si="19"/>
        <v>1023</v>
      </c>
      <c r="R57" s="31">
        <f t="shared" ref="R57" si="21">Q56+Q57</f>
        <v>2031</v>
      </c>
      <c r="S57" s="505"/>
      <c r="T57" s="505"/>
      <c r="U57" s="505"/>
      <c r="V57" s="505"/>
      <c r="W57" s="505"/>
      <c r="X57" s="505"/>
    </row>
    <row r="58" spans="1:24" s="500" customFormat="1" x14ac:dyDescent="0.3">
      <c r="A58" s="36" t="s">
        <v>133</v>
      </c>
      <c r="B58" s="502">
        <v>33</v>
      </c>
      <c r="C58" s="502" t="s">
        <v>29</v>
      </c>
      <c r="D58" s="592">
        <v>28</v>
      </c>
      <c r="E58" s="43"/>
      <c r="F58" s="21">
        <f t="shared" si="15"/>
        <v>1036</v>
      </c>
      <c r="G58" s="21">
        <f t="shared" si="2"/>
        <v>5</v>
      </c>
      <c r="H58" s="23">
        <f t="shared" si="16"/>
        <v>207.2</v>
      </c>
      <c r="I58" s="143">
        <f t="shared" si="17"/>
        <v>224</v>
      </c>
      <c r="J58" s="143">
        <f t="shared" si="18"/>
        <v>612</v>
      </c>
      <c r="K58" s="84"/>
      <c r="L58" s="506">
        <v>189</v>
      </c>
      <c r="M58" s="506">
        <v>221</v>
      </c>
      <c r="N58" s="506">
        <v>202</v>
      </c>
      <c r="O58" s="506">
        <v>224</v>
      </c>
      <c r="P58" s="506">
        <v>200</v>
      </c>
      <c r="Q58" s="21">
        <f t="shared" si="19"/>
        <v>1036</v>
      </c>
      <c r="R58" s="27"/>
      <c r="S58" s="505"/>
      <c r="T58" s="505"/>
      <c r="U58" s="505"/>
      <c r="V58" s="505"/>
      <c r="W58" s="505"/>
      <c r="X58" s="505"/>
    </row>
    <row r="59" spans="1:24" s="500" customFormat="1" x14ac:dyDescent="0.3">
      <c r="A59" s="29" t="s">
        <v>580</v>
      </c>
      <c r="B59" s="502">
        <v>33</v>
      </c>
      <c r="C59" s="502" t="s">
        <v>29</v>
      </c>
      <c r="D59" s="602"/>
      <c r="E59" s="42"/>
      <c r="F59" s="21">
        <f t="shared" si="15"/>
        <v>969</v>
      </c>
      <c r="G59" s="21">
        <f t="shared" si="2"/>
        <v>5</v>
      </c>
      <c r="H59" s="23">
        <f t="shared" si="16"/>
        <v>193.8</v>
      </c>
      <c r="I59" s="143">
        <f t="shared" si="17"/>
        <v>236</v>
      </c>
      <c r="J59" s="143">
        <f t="shared" si="18"/>
        <v>619</v>
      </c>
      <c r="K59" s="83"/>
      <c r="L59" s="32">
        <v>159</v>
      </c>
      <c r="M59" s="32">
        <v>224</v>
      </c>
      <c r="N59" s="32">
        <v>236</v>
      </c>
      <c r="O59" s="32">
        <v>198</v>
      </c>
      <c r="P59" s="32">
        <v>152</v>
      </c>
      <c r="Q59" s="31">
        <f t="shared" si="19"/>
        <v>969</v>
      </c>
      <c r="R59" s="31">
        <f t="shared" ref="R59" si="22">Q58+Q59</f>
        <v>2005</v>
      </c>
      <c r="S59" s="505"/>
      <c r="T59" s="505"/>
      <c r="U59" s="505"/>
      <c r="V59" s="505"/>
      <c r="W59" s="505"/>
      <c r="X59" s="505"/>
    </row>
    <row r="60" spans="1:24" s="500" customFormat="1" x14ac:dyDescent="0.3">
      <c r="A60" s="36" t="s">
        <v>942</v>
      </c>
      <c r="B60" s="502">
        <v>33</v>
      </c>
      <c r="C60" s="502" t="s">
        <v>29</v>
      </c>
      <c r="D60" s="592">
        <v>29</v>
      </c>
      <c r="E60" s="43"/>
      <c r="F60" s="21">
        <f t="shared" si="15"/>
        <v>958</v>
      </c>
      <c r="G60" s="21">
        <f t="shared" si="2"/>
        <v>5</v>
      </c>
      <c r="H60" s="23">
        <f t="shared" si="16"/>
        <v>191.6</v>
      </c>
      <c r="I60" s="143">
        <f t="shared" si="17"/>
        <v>205</v>
      </c>
      <c r="J60" s="143">
        <f t="shared" si="18"/>
        <v>589</v>
      </c>
      <c r="K60" s="84"/>
      <c r="L60" s="506">
        <v>205</v>
      </c>
      <c r="M60" s="506">
        <v>187</v>
      </c>
      <c r="N60" s="506">
        <v>197</v>
      </c>
      <c r="O60" s="506">
        <v>176</v>
      </c>
      <c r="P60" s="506">
        <v>193</v>
      </c>
      <c r="Q60" s="21">
        <f t="shared" si="19"/>
        <v>958</v>
      </c>
      <c r="R60" s="27"/>
      <c r="S60" s="505"/>
      <c r="T60" s="505"/>
      <c r="U60" s="505"/>
      <c r="V60" s="505"/>
      <c r="W60" s="505"/>
      <c r="X60" s="505"/>
    </row>
    <row r="61" spans="1:24" s="500" customFormat="1" x14ac:dyDescent="0.3">
      <c r="A61" s="29" t="s">
        <v>943</v>
      </c>
      <c r="B61" s="502">
        <v>33</v>
      </c>
      <c r="C61" s="502" t="s">
        <v>29</v>
      </c>
      <c r="D61" s="602"/>
      <c r="E61" s="42"/>
      <c r="F61" s="21">
        <f t="shared" si="15"/>
        <v>1035</v>
      </c>
      <c r="G61" s="21">
        <f t="shared" si="2"/>
        <v>5</v>
      </c>
      <c r="H61" s="23">
        <f t="shared" si="16"/>
        <v>207</v>
      </c>
      <c r="I61" s="143">
        <f t="shared" si="17"/>
        <v>249</v>
      </c>
      <c r="J61" s="143">
        <f t="shared" si="18"/>
        <v>678</v>
      </c>
      <c r="K61" s="83"/>
      <c r="L61" s="32">
        <v>249</v>
      </c>
      <c r="M61" s="32">
        <v>199</v>
      </c>
      <c r="N61" s="32">
        <v>230</v>
      </c>
      <c r="O61" s="32">
        <v>193</v>
      </c>
      <c r="P61" s="32">
        <v>164</v>
      </c>
      <c r="Q61" s="31">
        <f t="shared" si="19"/>
        <v>1035</v>
      </c>
      <c r="R61" s="31">
        <f t="shared" ref="R61" si="23">Q60+Q61</f>
        <v>1993</v>
      </c>
      <c r="S61" s="505"/>
      <c r="T61" s="505"/>
      <c r="U61" s="505"/>
      <c r="V61" s="505"/>
      <c r="W61" s="505"/>
      <c r="X61" s="505"/>
    </row>
    <row r="62" spans="1:24" s="500" customFormat="1" x14ac:dyDescent="0.3">
      <c r="A62" s="36" t="s">
        <v>865</v>
      </c>
      <c r="B62" s="502">
        <v>33</v>
      </c>
      <c r="C62" s="502" t="s">
        <v>29</v>
      </c>
      <c r="D62" s="592">
        <v>30</v>
      </c>
      <c r="E62" s="43"/>
      <c r="F62" s="21">
        <f t="shared" si="15"/>
        <v>1058</v>
      </c>
      <c r="G62" s="21">
        <f t="shared" si="2"/>
        <v>5</v>
      </c>
      <c r="H62" s="23">
        <f t="shared" si="16"/>
        <v>211.6</v>
      </c>
      <c r="I62" s="143">
        <f t="shared" si="17"/>
        <v>279</v>
      </c>
      <c r="J62" s="143">
        <f t="shared" si="18"/>
        <v>572</v>
      </c>
      <c r="K62" s="84"/>
      <c r="L62" s="506">
        <v>169</v>
      </c>
      <c r="M62" s="506">
        <v>212</v>
      </c>
      <c r="N62" s="506">
        <v>191</v>
      </c>
      <c r="O62" s="506">
        <v>207</v>
      </c>
      <c r="P62" s="506">
        <v>279</v>
      </c>
      <c r="Q62" s="21">
        <f t="shared" si="19"/>
        <v>1058</v>
      </c>
      <c r="R62" s="27"/>
      <c r="S62" s="505"/>
      <c r="T62" s="505"/>
      <c r="U62" s="505"/>
      <c r="V62" s="505"/>
      <c r="W62" s="505"/>
      <c r="X62" s="505"/>
    </row>
    <row r="63" spans="1:24" s="500" customFormat="1" x14ac:dyDescent="0.3">
      <c r="A63" s="29" t="s">
        <v>944</v>
      </c>
      <c r="B63" s="502">
        <v>33</v>
      </c>
      <c r="C63" s="502" t="s">
        <v>29</v>
      </c>
      <c r="D63" s="602"/>
      <c r="E63" s="42"/>
      <c r="F63" s="21">
        <f t="shared" si="15"/>
        <v>933</v>
      </c>
      <c r="G63" s="21">
        <f t="shared" si="2"/>
        <v>5</v>
      </c>
      <c r="H63" s="23">
        <f t="shared" si="16"/>
        <v>186.6</v>
      </c>
      <c r="I63" s="143">
        <f t="shared" si="17"/>
        <v>257</v>
      </c>
      <c r="J63" s="143">
        <f t="shared" si="18"/>
        <v>597</v>
      </c>
      <c r="K63" s="83"/>
      <c r="L63" s="32">
        <v>181</v>
      </c>
      <c r="M63" s="32">
        <v>159</v>
      </c>
      <c r="N63" s="32">
        <v>257</v>
      </c>
      <c r="O63" s="32">
        <v>156</v>
      </c>
      <c r="P63" s="32">
        <v>180</v>
      </c>
      <c r="Q63" s="31">
        <f t="shared" si="19"/>
        <v>933</v>
      </c>
      <c r="R63" s="31">
        <f t="shared" ref="R63" si="24">Q62+Q63</f>
        <v>1991</v>
      </c>
      <c r="S63" s="505"/>
      <c r="T63" s="505"/>
      <c r="U63" s="505"/>
      <c r="V63" s="505"/>
      <c r="W63" s="505"/>
      <c r="X63" s="505"/>
    </row>
    <row r="64" spans="1:24" s="500" customFormat="1" x14ac:dyDescent="0.3">
      <c r="A64" s="36" t="s">
        <v>905</v>
      </c>
      <c r="B64" s="502">
        <v>33</v>
      </c>
      <c r="C64" s="502" t="s">
        <v>29</v>
      </c>
      <c r="D64" s="592">
        <v>31</v>
      </c>
      <c r="E64" s="43"/>
      <c r="F64" s="21">
        <f t="shared" si="15"/>
        <v>929</v>
      </c>
      <c r="G64" s="21">
        <f t="shared" si="2"/>
        <v>5</v>
      </c>
      <c r="H64" s="23">
        <f t="shared" si="16"/>
        <v>185.8</v>
      </c>
      <c r="I64" s="143">
        <f t="shared" si="17"/>
        <v>199</v>
      </c>
      <c r="J64" s="143">
        <f t="shared" si="18"/>
        <v>576</v>
      </c>
      <c r="K64" s="84"/>
      <c r="L64" s="506">
        <v>191</v>
      </c>
      <c r="M64" s="506">
        <v>199</v>
      </c>
      <c r="N64" s="506">
        <v>186</v>
      </c>
      <c r="O64" s="506">
        <v>189</v>
      </c>
      <c r="P64" s="506">
        <v>164</v>
      </c>
      <c r="Q64" s="21">
        <f t="shared" si="19"/>
        <v>929</v>
      </c>
      <c r="R64" s="27"/>
      <c r="S64" s="505"/>
      <c r="T64" s="505"/>
      <c r="U64" s="505"/>
      <c r="V64" s="505"/>
      <c r="W64" s="505"/>
      <c r="X64" s="505"/>
    </row>
    <row r="65" spans="1:29" s="500" customFormat="1" x14ac:dyDescent="0.3">
      <c r="A65" s="29" t="s">
        <v>648</v>
      </c>
      <c r="B65" s="502">
        <v>33</v>
      </c>
      <c r="C65" s="502" t="s">
        <v>29</v>
      </c>
      <c r="D65" s="602"/>
      <c r="E65" s="42"/>
      <c r="F65" s="21">
        <f t="shared" si="15"/>
        <v>995</v>
      </c>
      <c r="G65" s="21">
        <f t="shared" si="2"/>
        <v>5</v>
      </c>
      <c r="H65" s="23">
        <f t="shared" si="16"/>
        <v>199</v>
      </c>
      <c r="I65" s="143">
        <f t="shared" si="17"/>
        <v>235</v>
      </c>
      <c r="J65" s="143">
        <f t="shared" si="18"/>
        <v>582</v>
      </c>
      <c r="K65" s="83"/>
      <c r="L65" s="32">
        <v>179</v>
      </c>
      <c r="M65" s="32">
        <v>202</v>
      </c>
      <c r="N65" s="32">
        <v>201</v>
      </c>
      <c r="O65" s="32">
        <v>235</v>
      </c>
      <c r="P65" s="32">
        <v>178</v>
      </c>
      <c r="Q65" s="31">
        <f t="shared" si="19"/>
        <v>995</v>
      </c>
      <c r="R65" s="31">
        <f t="shared" ref="R65" si="25">Q64+Q65</f>
        <v>1924</v>
      </c>
      <c r="S65" s="505"/>
      <c r="T65" s="505"/>
      <c r="U65" s="505"/>
      <c r="V65" s="505"/>
      <c r="W65" s="505"/>
      <c r="X65" s="505"/>
    </row>
    <row r="66" spans="1:29" s="500" customFormat="1" x14ac:dyDescent="0.3">
      <c r="A66" s="36" t="s">
        <v>945</v>
      </c>
      <c r="B66" s="502">
        <v>33</v>
      </c>
      <c r="C66" s="502" t="s">
        <v>29</v>
      </c>
      <c r="D66" s="592">
        <v>32</v>
      </c>
      <c r="E66" s="43"/>
      <c r="F66" s="21">
        <f t="shared" si="15"/>
        <v>939</v>
      </c>
      <c r="G66" s="21">
        <f t="shared" si="2"/>
        <v>5</v>
      </c>
      <c r="H66" s="23">
        <f t="shared" si="16"/>
        <v>187.8</v>
      </c>
      <c r="I66" s="143">
        <f t="shared" si="17"/>
        <v>209</v>
      </c>
      <c r="J66" s="143">
        <f t="shared" si="18"/>
        <v>587</v>
      </c>
      <c r="K66" s="84"/>
      <c r="L66" s="506">
        <v>209</v>
      </c>
      <c r="M66" s="506">
        <v>202</v>
      </c>
      <c r="N66" s="506">
        <v>176</v>
      </c>
      <c r="O66" s="506">
        <v>204</v>
      </c>
      <c r="P66" s="506">
        <v>148</v>
      </c>
      <c r="Q66" s="21">
        <f t="shared" si="19"/>
        <v>939</v>
      </c>
      <c r="R66" s="27"/>
      <c r="S66" s="505"/>
      <c r="T66" s="505"/>
      <c r="U66" s="505"/>
      <c r="V66" s="505"/>
      <c r="W66" s="505"/>
      <c r="X66" s="505"/>
    </row>
    <row r="67" spans="1:29" s="500" customFormat="1" x14ac:dyDescent="0.3">
      <c r="A67" s="29" t="s">
        <v>353</v>
      </c>
      <c r="B67" s="502">
        <v>33</v>
      </c>
      <c r="C67" s="502" t="s">
        <v>29</v>
      </c>
      <c r="D67" s="602"/>
      <c r="E67" s="42"/>
      <c r="F67" s="21">
        <f t="shared" si="15"/>
        <v>974</v>
      </c>
      <c r="G67" s="21">
        <f t="shared" si="2"/>
        <v>5</v>
      </c>
      <c r="H67" s="23">
        <f t="shared" si="16"/>
        <v>194.8</v>
      </c>
      <c r="I67" s="143">
        <f t="shared" si="17"/>
        <v>200</v>
      </c>
      <c r="J67" s="143">
        <f t="shared" si="18"/>
        <v>579</v>
      </c>
      <c r="K67" s="83"/>
      <c r="L67" s="32">
        <v>200</v>
      </c>
      <c r="M67" s="32">
        <v>185</v>
      </c>
      <c r="N67" s="32">
        <v>194</v>
      </c>
      <c r="O67" s="32">
        <v>197</v>
      </c>
      <c r="P67" s="32">
        <v>198</v>
      </c>
      <c r="Q67" s="31">
        <f t="shared" si="19"/>
        <v>974</v>
      </c>
      <c r="R67" s="31">
        <f t="shared" ref="R67" si="26">Q66+Q67</f>
        <v>1913</v>
      </c>
      <c r="S67" s="505"/>
      <c r="T67" s="505"/>
      <c r="U67" s="505"/>
      <c r="V67" s="505"/>
      <c r="W67" s="505"/>
      <c r="X67" s="505"/>
    </row>
    <row r="68" spans="1:29" s="500" customFormat="1" x14ac:dyDescent="0.3">
      <c r="A68" s="36" t="s">
        <v>750</v>
      </c>
      <c r="B68" s="502">
        <v>33</v>
      </c>
      <c r="C68" s="502" t="s">
        <v>29</v>
      </c>
      <c r="D68" s="592">
        <v>33</v>
      </c>
      <c r="E68" s="43"/>
      <c r="F68" s="21">
        <f t="shared" si="15"/>
        <v>1020</v>
      </c>
      <c r="G68" s="21">
        <f t="shared" si="2"/>
        <v>5</v>
      </c>
      <c r="H68" s="23">
        <f t="shared" si="16"/>
        <v>204</v>
      </c>
      <c r="I68" s="143">
        <f t="shared" si="17"/>
        <v>236</v>
      </c>
      <c r="J68" s="143">
        <f t="shared" si="18"/>
        <v>633</v>
      </c>
      <c r="K68" s="84"/>
      <c r="L68" s="506">
        <v>236</v>
      </c>
      <c r="M68" s="506">
        <v>207</v>
      </c>
      <c r="N68" s="506">
        <v>190</v>
      </c>
      <c r="O68" s="506">
        <v>187</v>
      </c>
      <c r="P68" s="506">
        <v>200</v>
      </c>
      <c r="Q68" s="21">
        <f t="shared" si="19"/>
        <v>1020</v>
      </c>
      <c r="R68" s="27"/>
      <c r="S68" s="505"/>
      <c r="T68" s="505"/>
      <c r="U68" s="505"/>
      <c r="V68" s="505"/>
      <c r="W68" s="505"/>
      <c r="X68" s="505"/>
    </row>
    <row r="69" spans="1:29" s="500" customFormat="1" x14ac:dyDescent="0.3">
      <c r="A69" s="29" t="s">
        <v>946</v>
      </c>
      <c r="B69" s="502">
        <v>33</v>
      </c>
      <c r="C69" s="502" t="s">
        <v>29</v>
      </c>
      <c r="D69" s="602"/>
      <c r="E69" s="42"/>
      <c r="F69" s="21">
        <f t="shared" si="15"/>
        <v>889</v>
      </c>
      <c r="G69" s="21">
        <f t="shared" ref="G69:G77" si="27">COUNT(L69,M69,N69,O69,P69,S69,T69,U69,X69)</f>
        <v>5</v>
      </c>
      <c r="H69" s="23">
        <f t="shared" si="16"/>
        <v>177.8</v>
      </c>
      <c r="I69" s="143">
        <f t="shared" si="17"/>
        <v>213</v>
      </c>
      <c r="J69" s="143">
        <f t="shared" si="18"/>
        <v>551</v>
      </c>
      <c r="K69" s="83"/>
      <c r="L69" s="32">
        <v>183</v>
      </c>
      <c r="M69" s="32">
        <v>155</v>
      </c>
      <c r="N69" s="32">
        <v>213</v>
      </c>
      <c r="O69" s="32">
        <v>184</v>
      </c>
      <c r="P69" s="32">
        <v>154</v>
      </c>
      <c r="Q69" s="31">
        <f t="shared" si="19"/>
        <v>889</v>
      </c>
      <c r="R69" s="31">
        <f t="shared" ref="R69" si="28">Q68+Q69</f>
        <v>1909</v>
      </c>
      <c r="S69" s="505"/>
      <c r="T69" s="505"/>
      <c r="U69" s="505"/>
      <c r="V69" s="505"/>
      <c r="W69" s="505"/>
      <c r="X69" s="505"/>
    </row>
    <row r="70" spans="1:29" s="500" customFormat="1" ht="15.75" customHeight="1" x14ac:dyDescent="0.3">
      <c r="A70" s="36" t="s">
        <v>619</v>
      </c>
      <c r="B70" s="502">
        <v>33</v>
      </c>
      <c r="C70" s="502" t="s">
        <v>29</v>
      </c>
      <c r="D70" s="592">
        <v>34</v>
      </c>
      <c r="E70" s="43"/>
      <c r="F70" s="21">
        <f t="shared" si="15"/>
        <v>699</v>
      </c>
      <c r="G70" s="21">
        <f t="shared" si="27"/>
        <v>5</v>
      </c>
      <c r="H70" s="23">
        <f t="shared" si="16"/>
        <v>139.80000000000001</v>
      </c>
      <c r="I70" s="143">
        <f t="shared" si="17"/>
        <v>150</v>
      </c>
      <c r="J70" s="143">
        <f t="shared" si="18"/>
        <v>423</v>
      </c>
      <c r="K70" s="84"/>
      <c r="L70" s="506">
        <v>127</v>
      </c>
      <c r="M70" s="506">
        <v>150</v>
      </c>
      <c r="N70" s="506">
        <v>146</v>
      </c>
      <c r="O70" s="506">
        <v>140</v>
      </c>
      <c r="P70" s="506">
        <v>136</v>
      </c>
      <c r="Q70" s="21">
        <f t="shared" si="19"/>
        <v>699</v>
      </c>
      <c r="R70" s="27"/>
      <c r="S70" s="505"/>
      <c r="T70" s="505"/>
      <c r="U70" s="505"/>
      <c r="V70" s="505"/>
      <c r="W70" s="505"/>
      <c r="X70" s="505"/>
    </row>
    <row r="71" spans="1:29" s="500" customFormat="1" ht="15.75" customHeight="1" x14ac:dyDescent="0.3">
      <c r="A71" s="29" t="s">
        <v>947</v>
      </c>
      <c r="B71" s="502">
        <v>33</v>
      </c>
      <c r="C71" s="502" t="s">
        <v>29</v>
      </c>
      <c r="D71" s="602"/>
      <c r="E71" s="42"/>
      <c r="F71" s="21">
        <f t="shared" si="15"/>
        <v>1190</v>
      </c>
      <c r="G71" s="21">
        <f t="shared" si="27"/>
        <v>5</v>
      </c>
      <c r="H71" s="23">
        <f t="shared" si="16"/>
        <v>238</v>
      </c>
      <c r="I71" s="143">
        <f t="shared" si="17"/>
        <v>297</v>
      </c>
      <c r="J71" s="143">
        <f t="shared" si="18"/>
        <v>793</v>
      </c>
      <c r="K71" s="83"/>
      <c r="L71" s="32">
        <v>253</v>
      </c>
      <c r="M71" s="32">
        <v>297</v>
      </c>
      <c r="N71" s="32">
        <v>243</v>
      </c>
      <c r="O71" s="32">
        <v>192</v>
      </c>
      <c r="P71" s="32">
        <v>205</v>
      </c>
      <c r="Q71" s="31">
        <f t="shared" si="19"/>
        <v>1190</v>
      </c>
      <c r="R71" s="31">
        <f t="shared" ref="R71" si="29">Q70+Q71</f>
        <v>1889</v>
      </c>
      <c r="S71" s="505"/>
      <c r="T71" s="505"/>
      <c r="U71" s="505"/>
      <c r="V71" s="505"/>
      <c r="W71" s="505"/>
      <c r="X71" s="505"/>
    </row>
    <row r="72" spans="1:29" s="500" customFormat="1" ht="15.75" customHeight="1" x14ac:dyDescent="0.3">
      <c r="A72" s="36" t="s">
        <v>948</v>
      </c>
      <c r="B72" s="502">
        <v>33</v>
      </c>
      <c r="C72" s="502" t="s">
        <v>29</v>
      </c>
      <c r="D72" s="592">
        <v>35</v>
      </c>
      <c r="E72" s="43"/>
      <c r="F72" s="21">
        <f t="shared" si="15"/>
        <v>882</v>
      </c>
      <c r="G72" s="21">
        <f t="shared" si="27"/>
        <v>5</v>
      </c>
      <c r="H72" s="23">
        <f t="shared" si="16"/>
        <v>176.4</v>
      </c>
      <c r="I72" s="143">
        <f t="shared" si="17"/>
        <v>206</v>
      </c>
      <c r="J72" s="143">
        <f t="shared" si="18"/>
        <v>552</v>
      </c>
      <c r="K72" s="84"/>
      <c r="L72" s="506">
        <v>206</v>
      </c>
      <c r="M72" s="506">
        <v>164</v>
      </c>
      <c r="N72" s="506">
        <v>182</v>
      </c>
      <c r="O72" s="506">
        <v>172</v>
      </c>
      <c r="P72" s="506">
        <v>158</v>
      </c>
      <c r="Q72" s="21">
        <f t="shared" si="19"/>
        <v>882</v>
      </c>
      <c r="R72" s="27"/>
      <c r="S72" s="505"/>
      <c r="T72" s="505"/>
      <c r="U72" s="505"/>
      <c r="V72" s="505"/>
      <c r="W72" s="505"/>
      <c r="X72" s="505"/>
    </row>
    <row r="73" spans="1:29" s="500" customFormat="1" ht="15.75" customHeight="1" x14ac:dyDescent="0.3">
      <c r="A73" s="29" t="s">
        <v>949</v>
      </c>
      <c r="B73" s="502">
        <v>33</v>
      </c>
      <c r="C73" s="502" t="s">
        <v>29</v>
      </c>
      <c r="D73" s="602"/>
      <c r="E73" s="42"/>
      <c r="F73" s="21">
        <f t="shared" si="15"/>
        <v>977</v>
      </c>
      <c r="G73" s="21">
        <f t="shared" si="27"/>
        <v>5</v>
      </c>
      <c r="H73" s="23">
        <f t="shared" si="16"/>
        <v>195.4</v>
      </c>
      <c r="I73" s="143">
        <f t="shared" si="17"/>
        <v>223</v>
      </c>
      <c r="J73" s="143">
        <f t="shared" si="18"/>
        <v>582</v>
      </c>
      <c r="K73" s="83"/>
      <c r="L73" s="32">
        <v>223</v>
      </c>
      <c r="M73" s="32">
        <v>187</v>
      </c>
      <c r="N73" s="32">
        <v>172</v>
      </c>
      <c r="O73" s="32">
        <v>205</v>
      </c>
      <c r="P73" s="32">
        <v>190</v>
      </c>
      <c r="Q73" s="31">
        <f t="shared" si="19"/>
        <v>977</v>
      </c>
      <c r="R73" s="31">
        <f t="shared" ref="R73" si="30">Q72+Q73</f>
        <v>1859</v>
      </c>
      <c r="S73" s="505"/>
      <c r="T73" s="505"/>
      <c r="U73" s="505"/>
      <c r="V73" s="505"/>
      <c r="W73" s="505"/>
      <c r="X73" s="505"/>
    </row>
    <row r="74" spans="1:29" s="500" customFormat="1" x14ac:dyDescent="0.3">
      <c r="A74" s="36" t="s">
        <v>950</v>
      </c>
      <c r="B74" s="502">
        <v>33</v>
      </c>
      <c r="C74" s="502" t="s">
        <v>29</v>
      </c>
      <c r="D74" s="592">
        <v>36</v>
      </c>
      <c r="E74" s="43"/>
      <c r="F74" s="21">
        <f t="shared" si="15"/>
        <v>789</v>
      </c>
      <c r="G74" s="21">
        <f t="shared" si="27"/>
        <v>5</v>
      </c>
      <c r="H74" s="23">
        <f t="shared" si="16"/>
        <v>157.80000000000001</v>
      </c>
      <c r="I74" s="143">
        <f t="shared" si="17"/>
        <v>183</v>
      </c>
      <c r="J74" s="143">
        <f t="shared" si="18"/>
        <v>498</v>
      </c>
      <c r="K74" s="84"/>
      <c r="L74" s="506">
        <v>153</v>
      </c>
      <c r="M74" s="506">
        <v>162</v>
      </c>
      <c r="N74" s="506">
        <v>183</v>
      </c>
      <c r="O74" s="506">
        <v>157</v>
      </c>
      <c r="P74" s="506">
        <v>134</v>
      </c>
      <c r="Q74" s="21">
        <f t="shared" si="19"/>
        <v>789</v>
      </c>
      <c r="R74" s="27"/>
      <c r="S74" s="505"/>
      <c r="T74" s="505"/>
      <c r="U74" s="505"/>
      <c r="V74" s="505"/>
      <c r="W74" s="505"/>
      <c r="X74" s="505"/>
    </row>
    <row r="75" spans="1:29" s="500" customFormat="1" x14ac:dyDescent="0.3">
      <c r="A75" s="29" t="s">
        <v>951</v>
      </c>
      <c r="B75" s="502">
        <v>33</v>
      </c>
      <c r="C75" s="502" t="s">
        <v>29</v>
      </c>
      <c r="D75" s="602"/>
      <c r="E75" s="42"/>
      <c r="F75" s="21">
        <f t="shared" si="15"/>
        <v>1062</v>
      </c>
      <c r="G75" s="21">
        <f t="shared" si="27"/>
        <v>5</v>
      </c>
      <c r="H75" s="23">
        <f t="shared" si="16"/>
        <v>212.4</v>
      </c>
      <c r="I75" s="143">
        <f t="shared" si="17"/>
        <v>248</v>
      </c>
      <c r="J75" s="143">
        <f t="shared" si="18"/>
        <v>578</v>
      </c>
      <c r="K75" s="83"/>
      <c r="L75" s="32">
        <v>207</v>
      </c>
      <c r="M75" s="32">
        <v>180</v>
      </c>
      <c r="N75" s="32">
        <v>191</v>
      </c>
      <c r="O75" s="32">
        <v>248</v>
      </c>
      <c r="P75" s="32">
        <v>236</v>
      </c>
      <c r="Q75" s="31">
        <f t="shared" si="19"/>
        <v>1062</v>
      </c>
      <c r="R75" s="31">
        <f t="shared" ref="R75" si="31">Q74+Q75</f>
        <v>1851</v>
      </c>
      <c r="S75" s="505"/>
      <c r="T75" s="505"/>
      <c r="U75" s="505"/>
      <c r="V75" s="505"/>
      <c r="W75" s="505"/>
      <c r="X75" s="505"/>
    </row>
    <row r="76" spans="1:29" s="500" customFormat="1" x14ac:dyDescent="0.3">
      <c r="A76" s="36" t="s">
        <v>879</v>
      </c>
      <c r="B76" s="502">
        <v>33</v>
      </c>
      <c r="C76" s="502" t="s">
        <v>29</v>
      </c>
      <c r="D76" s="592">
        <v>37</v>
      </c>
      <c r="E76" s="43"/>
      <c r="F76" s="21">
        <f t="shared" si="15"/>
        <v>853</v>
      </c>
      <c r="G76" s="21">
        <f t="shared" si="27"/>
        <v>5</v>
      </c>
      <c r="H76" s="23">
        <f t="shared" si="16"/>
        <v>170.6</v>
      </c>
      <c r="I76" s="143">
        <f t="shared" si="17"/>
        <v>214</v>
      </c>
      <c r="J76" s="143">
        <f t="shared" si="18"/>
        <v>485</v>
      </c>
      <c r="K76" s="84"/>
      <c r="L76" s="506">
        <v>192</v>
      </c>
      <c r="M76" s="506">
        <v>143</v>
      </c>
      <c r="N76" s="506">
        <v>150</v>
      </c>
      <c r="O76" s="506">
        <v>214</v>
      </c>
      <c r="P76" s="506">
        <v>154</v>
      </c>
      <c r="Q76" s="21">
        <f t="shared" si="19"/>
        <v>853</v>
      </c>
      <c r="R76" s="27"/>
      <c r="S76" s="505"/>
      <c r="T76" s="505"/>
      <c r="U76" s="505"/>
      <c r="V76" s="505"/>
      <c r="W76" s="505"/>
      <c r="X76" s="505"/>
    </row>
    <row r="77" spans="1:29" x14ac:dyDescent="0.3">
      <c r="A77" s="29" t="s">
        <v>952</v>
      </c>
      <c r="B77" s="502">
        <v>33</v>
      </c>
      <c r="C77" s="502" t="s">
        <v>29</v>
      </c>
      <c r="D77" s="602"/>
      <c r="E77" s="42"/>
      <c r="F77" s="21">
        <f t="shared" si="15"/>
        <v>967</v>
      </c>
      <c r="G77" s="21">
        <f t="shared" si="27"/>
        <v>5</v>
      </c>
      <c r="H77" s="23">
        <f t="shared" si="16"/>
        <v>193.4</v>
      </c>
      <c r="I77" s="143">
        <f t="shared" si="17"/>
        <v>203</v>
      </c>
      <c r="J77" s="143">
        <f t="shared" si="18"/>
        <v>561</v>
      </c>
      <c r="K77" s="83"/>
      <c r="L77" s="32">
        <v>199</v>
      </c>
      <c r="M77" s="32">
        <v>171</v>
      </c>
      <c r="N77" s="32">
        <v>191</v>
      </c>
      <c r="O77" s="32">
        <v>203</v>
      </c>
      <c r="P77" s="32">
        <v>203</v>
      </c>
      <c r="Q77" s="31">
        <f t="shared" si="19"/>
        <v>967</v>
      </c>
      <c r="R77" s="31">
        <f t="shared" ref="R77" si="32">Q76+Q77</f>
        <v>1820</v>
      </c>
      <c r="S77" s="16"/>
      <c r="T77" s="16"/>
      <c r="U77" s="16"/>
      <c r="V77" s="16"/>
      <c r="W77" s="16"/>
      <c r="X77" s="16"/>
    </row>
    <row r="78" spans="1:29" s="500" customFormat="1" x14ac:dyDescent="0.3">
      <c r="A78" s="84"/>
      <c r="B78" s="84"/>
      <c r="C78" s="84"/>
      <c r="D78" s="538"/>
      <c r="E78" s="505"/>
      <c r="F78" s="21">
        <f>SUM(F5:F77)</f>
        <v>96050</v>
      </c>
      <c r="G78" s="21">
        <f>SUM(G5:G77)</f>
        <v>465</v>
      </c>
      <c r="H78" s="23">
        <f t="shared" si="16"/>
        <v>206.55913978494624</v>
      </c>
      <c r="I78" s="142"/>
      <c r="J78" s="142"/>
      <c r="K78" s="84"/>
      <c r="L78" s="506">
        <f>AVERAGE(L4:L77)</f>
        <v>216.70270270270271</v>
      </c>
      <c r="M78" s="506">
        <f>AVERAGE(M4:M77)</f>
        <v>212.68918918918919</v>
      </c>
      <c r="N78" s="506">
        <f>AVERAGE(N4:N77)</f>
        <v>207.87837837837839</v>
      </c>
      <c r="O78" s="506">
        <f>AVERAGE(O4:O77)</f>
        <v>209.04054054054055</v>
      </c>
      <c r="P78" s="506">
        <f>AVERAGE(P4:P77)</f>
        <v>204.04054054054055</v>
      </c>
      <c r="Q78" s="21"/>
      <c r="R78" s="21"/>
      <c r="S78" s="506">
        <f>AVERAGE(S4:S77)</f>
        <v>211.09375</v>
      </c>
      <c r="T78" s="506">
        <f>AVERAGE(T4:T77)</f>
        <v>212.46875</v>
      </c>
      <c r="U78" s="506">
        <f>AVERAGE(U4:U77)</f>
        <v>209</v>
      </c>
      <c r="V78" s="505"/>
      <c r="W78" s="505"/>
      <c r="X78" s="506">
        <f>AVERAGE(X4:X77)</f>
        <v>209.375</v>
      </c>
    </row>
    <row r="79" spans="1:29" x14ac:dyDescent="0.3">
      <c r="AA79" s="20"/>
      <c r="AB79" s="20"/>
      <c r="AC79" s="141"/>
    </row>
    <row r="80" spans="1:29" x14ac:dyDescent="0.3">
      <c r="A80" s="591" t="s">
        <v>81</v>
      </c>
      <c r="B80" s="591"/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</row>
    <row r="81" spans="1:24" x14ac:dyDescent="0.3">
      <c r="A81" s="591"/>
      <c r="B81" s="591"/>
      <c r="C81" s="591"/>
      <c r="D81" s="591"/>
      <c r="E81" s="591"/>
      <c r="F81" s="591"/>
      <c r="G81" s="591"/>
      <c r="H81" s="591"/>
      <c r="I81" s="591"/>
      <c r="J81" s="591"/>
      <c r="K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</row>
    <row r="82" spans="1:24" x14ac:dyDescent="0.3">
      <c r="A82" s="24" t="s">
        <v>0</v>
      </c>
      <c r="B82" s="24"/>
      <c r="C82" s="24"/>
      <c r="D82" s="22" t="s">
        <v>2</v>
      </c>
      <c r="E82" s="24" t="s">
        <v>3</v>
      </c>
      <c r="F82" s="24" t="s">
        <v>4</v>
      </c>
      <c r="G82" s="24" t="s">
        <v>5</v>
      </c>
      <c r="H82" s="24" t="s">
        <v>6</v>
      </c>
      <c r="I82" s="24" t="s">
        <v>25</v>
      </c>
      <c r="J82" s="24" t="s">
        <v>26</v>
      </c>
      <c r="K82" s="24" t="s">
        <v>11</v>
      </c>
      <c r="L82" s="24">
        <v>1</v>
      </c>
      <c r="M82" s="24">
        <v>2</v>
      </c>
      <c r="N82" s="24">
        <v>3</v>
      </c>
      <c r="O82" s="24">
        <v>4</v>
      </c>
      <c r="P82" s="24">
        <v>5</v>
      </c>
      <c r="Q82" s="24" t="s">
        <v>8</v>
      </c>
      <c r="R82" s="24" t="s">
        <v>10</v>
      </c>
      <c r="S82" s="24">
        <v>6</v>
      </c>
      <c r="T82" s="24">
        <v>7</v>
      </c>
      <c r="U82" s="24">
        <v>8</v>
      </c>
      <c r="V82" s="24" t="s">
        <v>8</v>
      </c>
      <c r="W82" s="24" t="s">
        <v>10</v>
      </c>
      <c r="X82" s="24">
        <v>9</v>
      </c>
    </row>
    <row r="83" spans="1:24" x14ac:dyDescent="0.3">
      <c r="A83" s="25" t="s">
        <v>953</v>
      </c>
      <c r="B83" s="9">
        <v>33</v>
      </c>
      <c r="C83" s="9" t="s">
        <v>29</v>
      </c>
      <c r="D83" s="592">
        <v>1</v>
      </c>
      <c r="E83" s="40">
        <v>300</v>
      </c>
      <c r="F83" s="21">
        <f t="shared" ref="F83:F134" si="33">SUM(L83:P83)+SUM(S83:U83)</f>
        <v>1171</v>
      </c>
      <c r="G83" s="21">
        <f>COUNT(L83,M83,N83,O83,P83,S83,T83,U83,X83)</f>
        <v>9</v>
      </c>
      <c r="H83" s="23">
        <f>F83/G83</f>
        <v>130.11111111111111</v>
      </c>
      <c r="I83" s="143">
        <f t="shared" ref="I83:I134" si="34">MAX(L83:P83,S83:U83,X83)</f>
        <v>215</v>
      </c>
      <c r="J83" s="143">
        <f t="shared" ref="J83:J134" si="35">MAX(SUM(L83:N83),SUM(S83:U83))</f>
        <v>498</v>
      </c>
      <c r="K83" s="595">
        <v>73</v>
      </c>
      <c r="L83" s="26">
        <v>133</v>
      </c>
      <c r="M83" s="26">
        <v>150</v>
      </c>
      <c r="N83" s="26">
        <v>215</v>
      </c>
      <c r="O83" s="26">
        <v>150</v>
      </c>
      <c r="P83" s="26">
        <v>119</v>
      </c>
      <c r="Q83" s="27">
        <f t="shared" ref="Q83:Q134" si="36">SUM(L83:P83)</f>
        <v>767</v>
      </c>
      <c r="R83" s="27"/>
      <c r="S83" s="28">
        <v>124</v>
      </c>
      <c r="T83" s="28">
        <v>126</v>
      </c>
      <c r="U83" s="28">
        <v>154</v>
      </c>
      <c r="V83" s="27">
        <f>SUM(Q83:U83)-R83</f>
        <v>1171</v>
      </c>
      <c r="W83" s="27"/>
      <c r="X83" s="44">
        <v>188</v>
      </c>
    </row>
    <row r="84" spans="1:24" x14ac:dyDescent="0.3">
      <c r="A84" s="29" t="s">
        <v>954</v>
      </c>
      <c r="B84" s="9">
        <v>33</v>
      </c>
      <c r="C84" s="9" t="s">
        <v>29</v>
      </c>
      <c r="D84" s="602"/>
      <c r="E84" s="41"/>
      <c r="F84" s="21">
        <f t="shared" si="33"/>
        <v>1727</v>
      </c>
      <c r="G84" s="21">
        <f t="shared" ref="G84:G147" si="37">COUNT(L84,M84,N84,O84,P84,S84,T84,U84,X84)</f>
        <v>9</v>
      </c>
      <c r="H84" s="23">
        <f t="shared" ref="H84:H134" si="38">F84/G84</f>
        <v>191.88888888888889</v>
      </c>
      <c r="I84" s="143">
        <f t="shared" si="34"/>
        <v>268</v>
      </c>
      <c r="J84" s="143">
        <f t="shared" si="35"/>
        <v>708</v>
      </c>
      <c r="K84" s="607"/>
      <c r="L84" s="300">
        <v>175</v>
      </c>
      <c r="M84" s="300">
        <v>176</v>
      </c>
      <c r="N84" s="300">
        <v>225</v>
      </c>
      <c r="O84" s="300">
        <v>236</v>
      </c>
      <c r="P84" s="300">
        <v>207</v>
      </c>
      <c r="Q84" s="31">
        <f t="shared" si="36"/>
        <v>1019</v>
      </c>
      <c r="R84" s="31">
        <f>Q83+Q84+(K83*5)</f>
        <v>2151</v>
      </c>
      <c r="S84" s="300">
        <v>236</v>
      </c>
      <c r="T84" s="300">
        <v>204</v>
      </c>
      <c r="U84" s="300">
        <v>268</v>
      </c>
      <c r="V84" s="27">
        <f t="shared" ref="V84:V106" si="39">SUM(Q84:U84)-R84</f>
        <v>1727</v>
      </c>
      <c r="W84" s="31">
        <f>V83+V84+(K83*8)</f>
        <v>3482</v>
      </c>
      <c r="X84" s="45">
        <v>200</v>
      </c>
    </row>
    <row r="85" spans="1:24" x14ac:dyDescent="0.3">
      <c r="A85" s="25" t="s">
        <v>558</v>
      </c>
      <c r="B85" s="9">
        <v>33</v>
      </c>
      <c r="C85" s="9" t="s">
        <v>29</v>
      </c>
      <c r="D85" s="592">
        <v>2</v>
      </c>
      <c r="E85" s="40">
        <v>200</v>
      </c>
      <c r="F85" s="21">
        <f t="shared" si="33"/>
        <v>1220</v>
      </c>
      <c r="G85" s="21">
        <f t="shared" si="37"/>
        <v>9</v>
      </c>
      <c r="H85" s="23">
        <f t="shared" si="38"/>
        <v>135.55555555555554</v>
      </c>
      <c r="I85" s="143">
        <f t="shared" si="34"/>
        <v>183</v>
      </c>
      <c r="J85" s="143">
        <f t="shared" si="35"/>
        <v>471</v>
      </c>
      <c r="K85" s="595">
        <v>62</v>
      </c>
      <c r="L85" s="26">
        <v>183</v>
      </c>
      <c r="M85" s="26">
        <v>147</v>
      </c>
      <c r="N85" s="26">
        <v>141</v>
      </c>
      <c r="O85" s="26">
        <v>143</v>
      </c>
      <c r="P85" s="26">
        <v>141</v>
      </c>
      <c r="Q85" s="27">
        <f>SUM(L85:P85)</f>
        <v>755</v>
      </c>
      <c r="R85" s="27"/>
      <c r="S85" s="26">
        <v>140</v>
      </c>
      <c r="T85" s="26">
        <v>145</v>
      </c>
      <c r="U85" s="26">
        <v>180</v>
      </c>
      <c r="V85" s="27">
        <f t="shared" si="39"/>
        <v>1220</v>
      </c>
      <c r="W85" s="27"/>
      <c r="X85" s="44">
        <v>139</v>
      </c>
    </row>
    <row r="86" spans="1:24" x14ac:dyDescent="0.3">
      <c r="A86" s="29" t="s">
        <v>955</v>
      </c>
      <c r="B86" s="9">
        <v>33</v>
      </c>
      <c r="C86" s="9" t="s">
        <v>29</v>
      </c>
      <c r="D86" s="602"/>
      <c r="E86" s="41"/>
      <c r="F86" s="21">
        <f t="shared" si="33"/>
        <v>1779</v>
      </c>
      <c r="G86" s="21">
        <f t="shared" si="37"/>
        <v>9</v>
      </c>
      <c r="H86" s="23">
        <f t="shared" si="38"/>
        <v>197.66666666666666</v>
      </c>
      <c r="I86" s="143">
        <f t="shared" si="34"/>
        <v>247</v>
      </c>
      <c r="J86" s="143">
        <f t="shared" si="35"/>
        <v>667</v>
      </c>
      <c r="K86" s="607"/>
      <c r="L86" s="300">
        <v>237</v>
      </c>
      <c r="M86" s="300">
        <v>230</v>
      </c>
      <c r="N86" s="300">
        <v>200</v>
      </c>
      <c r="O86" s="300">
        <v>228</v>
      </c>
      <c r="P86" s="300">
        <v>244</v>
      </c>
      <c r="Q86" s="31">
        <f>SUM(L86:P86)</f>
        <v>1139</v>
      </c>
      <c r="R86" s="31">
        <f>Q85+Q86+(K85*5)</f>
        <v>2204</v>
      </c>
      <c r="S86" s="300">
        <v>247</v>
      </c>
      <c r="T86" s="300">
        <v>183</v>
      </c>
      <c r="U86" s="300">
        <v>210</v>
      </c>
      <c r="V86" s="27">
        <f t="shared" si="39"/>
        <v>1779</v>
      </c>
      <c r="W86" s="31">
        <f>V85+V86+(K85*8)</f>
        <v>3495</v>
      </c>
      <c r="X86" s="45">
        <v>215</v>
      </c>
    </row>
    <row r="87" spans="1:24" x14ac:dyDescent="0.3">
      <c r="A87" s="25" t="s">
        <v>956</v>
      </c>
      <c r="B87" s="9">
        <v>33</v>
      </c>
      <c r="C87" s="9" t="s">
        <v>29</v>
      </c>
      <c r="D87" s="592">
        <v>3</v>
      </c>
      <c r="E87" s="40">
        <v>100</v>
      </c>
      <c r="F87" s="21">
        <f t="shared" si="33"/>
        <v>1561</v>
      </c>
      <c r="G87" s="21">
        <f t="shared" si="37"/>
        <v>9</v>
      </c>
      <c r="H87" s="23">
        <f t="shared" si="38"/>
        <v>173.44444444444446</v>
      </c>
      <c r="I87" s="143">
        <f t="shared" si="34"/>
        <v>237</v>
      </c>
      <c r="J87" s="143">
        <f t="shared" si="35"/>
        <v>634</v>
      </c>
      <c r="K87" s="595">
        <v>21</v>
      </c>
      <c r="L87" s="26">
        <v>237</v>
      </c>
      <c r="M87" s="26">
        <v>171</v>
      </c>
      <c r="N87" s="26">
        <v>226</v>
      </c>
      <c r="O87" s="26">
        <v>235</v>
      </c>
      <c r="P87" s="26">
        <v>213</v>
      </c>
      <c r="Q87" s="27">
        <f t="shared" si="36"/>
        <v>1082</v>
      </c>
      <c r="R87" s="27"/>
      <c r="S87" s="26">
        <v>145</v>
      </c>
      <c r="T87" s="26">
        <v>145</v>
      </c>
      <c r="U87" s="26">
        <v>189</v>
      </c>
      <c r="V87" s="27">
        <f t="shared" si="39"/>
        <v>1561</v>
      </c>
      <c r="W87" s="27"/>
      <c r="X87" s="44">
        <v>162</v>
      </c>
    </row>
    <row r="88" spans="1:24" x14ac:dyDescent="0.3">
      <c r="A88" s="29" t="s">
        <v>957</v>
      </c>
      <c r="B88" s="9">
        <v>33</v>
      </c>
      <c r="C88" s="9" t="s">
        <v>29</v>
      </c>
      <c r="D88" s="602"/>
      <c r="E88" s="41"/>
      <c r="F88" s="21">
        <f t="shared" si="33"/>
        <v>1640</v>
      </c>
      <c r="G88" s="21">
        <f t="shared" si="37"/>
        <v>9</v>
      </c>
      <c r="H88" s="23">
        <f t="shared" si="38"/>
        <v>182.22222222222223</v>
      </c>
      <c r="I88" s="143">
        <f t="shared" si="34"/>
        <v>264</v>
      </c>
      <c r="J88" s="143">
        <f t="shared" si="35"/>
        <v>648</v>
      </c>
      <c r="K88" s="607"/>
      <c r="L88" s="300">
        <v>212</v>
      </c>
      <c r="M88" s="300">
        <v>172</v>
      </c>
      <c r="N88" s="300">
        <v>264</v>
      </c>
      <c r="O88" s="300">
        <v>177</v>
      </c>
      <c r="P88" s="300">
        <v>191</v>
      </c>
      <c r="Q88" s="31">
        <f t="shared" si="36"/>
        <v>1016</v>
      </c>
      <c r="R88" s="31">
        <f>Q87+Q88+(K87*5)</f>
        <v>2203</v>
      </c>
      <c r="S88" s="300">
        <v>232</v>
      </c>
      <c r="T88" s="300">
        <v>217</v>
      </c>
      <c r="U88" s="300">
        <v>175</v>
      </c>
      <c r="V88" s="27">
        <f t="shared" si="39"/>
        <v>1640</v>
      </c>
      <c r="W88" s="31">
        <f>V87+V88+(K87*8)</f>
        <v>3369</v>
      </c>
      <c r="X88" s="45">
        <v>233</v>
      </c>
    </row>
    <row r="89" spans="1:24" x14ac:dyDescent="0.3">
      <c r="A89" s="25" t="s">
        <v>543</v>
      </c>
      <c r="B89" s="9">
        <v>33</v>
      </c>
      <c r="C89" s="9" t="s">
        <v>29</v>
      </c>
      <c r="D89" s="592">
        <v>4</v>
      </c>
      <c r="E89" s="38">
        <v>100</v>
      </c>
      <c r="F89" s="21">
        <f t="shared" si="33"/>
        <v>1495</v>
      </c>
      <c r="G89" s="21">
        <f t="shared" si="37"/>
        <v>9</v>
      </c>
      <c r="H89" s="23">
        <f t="shared" si="38"/>
        <v>166.11111111111111</v>
      </c>
      <c r="I89" s="143">
        <f t="shared" si="34"/>
        <v>236</v>
      </c>
      <c r="J89" s="143">
        <f t="shared" si="35"/>
        <v>621</v>
      </c>
      <c r="K89" s="595">
        <v>39</v>
      </c>
      <c r="L89" s="26">
        <v>214</v>
      </c>
      <c r="M89" s="26">
        <v>202</v>
      </c>
      <c r="N89" s="26">
        <v>205</v>
      </c>
      <c r="O89" s="26">
        <v>236</v>
      </c>
      <c r="P89" s="26">
        <v>160</v>
      </c>
      <c r="Q89" s="27">
        <f t="shared" si="36"/>
        <v>1017</v>
      </c>
      <c r="R89" s="27"/>
      <c r="S89" s="26">
        <v>173</v>
      </c>
      <c r="T89" s="26">
        <v>147</v>
      </c>
      <c r="U89" s="26">
        <v>158</v>
      </c>
      <c r="V89" s="27">
        <f t="shared" si="39"/>
        <v>1495</v>
      </c>
      <c r="W89" s="27"/>
      <c r="X89" s="44">
        <v>165</v>
      </c>
    </row>
    <row r="90" spans="1:24" x14ac:dyDescent="0.3">
      <c r="A90" s="29" t="s">
        <v>958</v>
      </c>
      <c r="B90" s="9">
        <v>33</v>
      </c>
      <c r="C90" s="9" t="s">
        <v>29</v>
      </c>
      <c r="D90" s="602"/>
      <c r="E90" s="39"/>
      <c r="F90" s="21">
        <f t="shared" si="33"/>
        <v>1565</v>
      </c>
      <c r="G90" s="21">
        <f t="shared" si="37"/>
        <v>9</v>
      </c>
      <c r="H90" s="23">
        <f t="shared" si="38"/>
        <v>173.88888888888889</v>
      </c>
      <c r="I90" s="143">
        <f t="shared" si="34"/>
        <v>245</v>
      </c>
      <c r="J90" s="143">
        <f t="shared" si="35"/>
        <v>565</v>
      </c>
      <c r="K90" s="607"/>
      <c r="L90" s="300">
        <v>235</v>
      </c>
      <c r="M90" s="300">
        <v>169</v>
      </c>
      <c r="N90" s="300">
        <v>157</v>
      </c>
      <c r="O90" s="300">
        <v>194</v>
      </c>
      <c r="P90" s="300">
        <v>245</v>
      </c>
      <c r="Q90" s="31">
        <f t="shared" si="36"/>
        <v>1000</v>
      </c>
      <c r="R90" s="31">
        <f>Q89+Q90+(K89*5)</f>
        <v>2212</v>
      </c>
      <c r="S90" s="32">
        <v>183</v>
      </c>
      <c r="T90" s="32">
        <v>190</v>
      </c>
      <c r="U90" s="32">
        <v>192</v>
      </c>
      <c r="V90" s="27">
        <f t="shared" si="39"/>
        <v>1565</v>
      </c>
      <c r="W90" s="31">
        <f>V89+V90+(K89*8)</f>
        <v>3372</v>
      </c>
      <c r="X90" s="45">
        <v>183</v>
      </c>
    </row>
    <row r="91" spans="1:24" x14ac:dyDescent="0.3">
      <c r="A91" s="25" t="s">
        <v>959</v>
      </c>
      <c r="B91" s="9">
        <v>33</v>
      </c>
      <c r="C91" s="9" t="s">
        <v>29</v>
      </c>
      <c r="D91" s="592">
        <v>5</v>
      </c>
      <c r="E91" s="38">
        <v>75</v>
      </c>
      <c r="F91" s="21">
        <f t="shared" si="33"/>
        <v>934</v>
      </c>
      <c r="G91" s="21">
        <f t="shared" si="37"/>
        <v>8</v>
      </c>
      <c r="H91" s="23">
        <f t="shared" si="38"/>
        <v>116.75</v>
      </c>
      <c r="I91" s="143">
        <f t="shared" si="34"/>
        <v>146</v>
      </c>
      <c r="J91" s="143">
        <f t="shared" si="35"/>
        <v>357</v>
      </c>
      <c r="K91" s="595">
        <v>126</v>
      </c>
      <c r="L91" s="26">
        <v>106</v>
      </c>
      <c r="M91" s="26">
        <v>146</v>
      </c>
      <c r="N91" s="26">
        <v>105</v>
      </c>
      <c r="O91" s="26">
        <v>124</v>
      </c>
      <c r="P91" s="26">
        <v>122</v>
      </c>
      <c r="Q91" s="27">
        <f t="shared" si="36"/>
        <v>603</v>
      </c>
      <c r="R91" s="27"/>
      <c r="S91" s="26">
        <v>112</v>
      </c>
      <c r="T91" s="26">
        <v>95</v>
      </c>
      <c r="U91" s="26">
        <v>124</v>
      </c>
      <c r="V91" s="27">
        <f t="shared" si="39"/>
        <v>934</v>
      </c>
      <c r="W91" s="27"/>
      <c r="X91" s="44"/>
    </row>
    <row r="92" spans="1:24" x14ac:dyDescent="0.3">
      <c r="A92" s="29" t="s">
        <v>960</v>
      </c>
      <c r="B92" s="9">
        <v>33</v>
      </c>
      <c r="C92" s="9" t="s">
        <v>29</v>
      </c>
      <c r="D92" s="602"/>
      <c r="E92" s="39"/>
      <c r="F92" s="21">
        <f t="shared" si="33"/>
        <v>1369</v>
      </c>
      <c r="G92" s="21">
        <f t="shared" si="37"/>
        <v>8</v>
      </c>
      <c r="H92" s="23">
        <f t="shared" si="38"/>
        <v>171.125</v>
      </c>
      <c r="I92" s="143">
        <f t="shared" si="34"/>
        <v>205</v>
      </c>
      <c r="J92" s="143">
        <f t="shared" si="35"/>
        <v>553</v>
      </c>
      <c r="K92" s="607"/>
      <c r="L92" s="300">
        <v>163</v>
      </c>
      <c r="M92" s="300">
        <v>115</v>
      </c>
      <c r="N92" s="300">
        <v>154</v>
      </c>
      <c r="O92" s="300">
        <v>182</v>
      </c>
      <c r="P92" s="300">
        <v>202</v>
      </c>
      <c r="Q92" s="31">
        <f t="shared" si="36"/>
        <v>816</v>
      </c>
      <c r="R92" s="31">
        <f>Q91+Q92+(K91*5)</f>
        <v>2049</v>
      </c>
      <c r="S92" s="300">
        <v>149</v>
      </c>
      <c r="T92" s="300">
        <v>199</v>
      </c>
      <c r="U92" s="300">
        <v>205</v>
      </c>
      <c r="V92" s="27">
        <f t="shared" si="39"/>
        <v>1369</v>
      </c>
      <c r="W92" s="31">
        <f>V91+V92+(K91*8)</f>
        <v>3311</v>
      </c>
      <c r="X92" s="85"/>
    </row>
    <row r="93" spans="1:24" x14ac:dyDescent="0.3">
      <c r="A93" s="25" t="s">
        <v>961</v>
      </c>
      <c r="B93" s="9">
        <v>33</v>
      </c>
      <c r="C93" s="9" t="s">
        <v>29</v>
      </c>
      <c r="D93" s="592">
        <v>6</v>
      </c>
      <c r="E93" s="38">
        <v>50</v>
      </c>
      <c r="F93" s="21">
        <f t="shared" si="33"/>
        <v>1410</v>
      </c>
      <c r="G93" s="21">
        <f t="shared" si="37"/>
        <v>8</v>
      </c>
      <c r="H93" s="23">
        <f t="shared" si="38"/>
        <v>176.25</v>
      </c>
      <c r="I93" s="143">
        <f t="shared" si="34"/>
        <v>210</v>
      </c>
      <c r="J93" s="143">
        <f t="shared" si="35"/>
        <v>556</v>
      </c>
      <c r="K93" s="595">
        <v>2</v>
      </c>
      <c r="L93" s="26">
        <v>188</v>
      </c>
      <c r="M93" s="26">
        <v>158</v>
      </c>
      <c r="N93" s="26">
        <v>210</v>
      </c>
      <c r="O93" s="26">
        <v>202</v>
      </c>
      <c r="P93" s="26">
        <v>190</v>
      </c>
      <c r="Q93" s="27">
        <f t="shared" si="36"/>
        <v>948</v>
      </c>
      <c r="R93" s="27"/>
      <c r="S93" s="26">
        <v>148</v>
      </c>
      <c r="T93" s="26">
        <v>148</v>
      </c>
      <c r="U93" s="26">
        <v>166</v>
      </c>
      <c r="V93" s="27">
        <f t="shared" si="39"/>
        <v>1410</v>
      </c>
      <c r="W93" s="27"/>
      <c r="X93" s="16"/>
    </row>
    <row r="94" spans="1:24" x14ac:dyDescent="0.3">
      <c r="A94" s="29" t="s">
        <v>962</v>
      </c>
      <c r="B94" s="9">
        <v>33</v>
      </c>
      <c r="C94" s="9" t="s">
        <v>29</v>
      </c>
      <c r="D94" s="602"/>
      <c r="E94" s="39"/>
      <c r="F94" s="21">
        <f t="shared" si="33"/>
        <v>1861</v>
      </c>
      <c r="G94" s="21">
        <f t="shared" si="37"/>
        <v>8</v>
      </c>
      <c r="H94" s="23">
        <f t="shared" si="38"/>
        <v>232.625</v>
      </c>
      <c r="I94" s="143">
        <f t="shared" si="34"/>
        <v>254</v>
      </c>
      <c r="J94" s="143">
        <f t="shared" si="35"/>
        <v>723</v>
      </c>
      <c r="K94" s="607"/>
      <c r="L94" s="300">
        <v>242</v>
      </c>
      <c r="M94" s="300">
        <v>211</v>
      </c>
      <c r="N94" s="300">
        <v>204</v>
      </c>
      <c r="O94" s="300">
        <v>242</v>
      </c>
      <c r="P94" s="300">
        <v>239</v>
      </c>
      <c r="Q94" s="31">
        <f t="shared" si="36"/>
        <v>1138</v>
      </c>
      <c r="R94" s="31">
        <f>Q93+Q94+(K93*5)</f>
        <v>2096</v>
      </c>
      <c r="S94" s="300">
        <v>254</v>
      </c>
      <c r="T94" s="300">
        <v>245</v>
      </c>
      <c r="U94" s="300">
        <v>224</v>
      </c>
      <c r="V94" s="27">
        <f t="shared" si="39"/>
        <v>1861</v>
      </c>
      <c r="W94" s="31">
        <f>V93+V94+(K93*8)</f>
        <v>3287</v>
      </c>
      <c r="X94" s="16"/>
    </row>
    <row r="95" spans="1:24" x14ac:dyDescent="0.3">
      <c r="A95" s="25" t="s">
        <v>963</v>
      </c>
      <c r="B95" s="9">
        <v>33</v>
      </c>
      <c r="C95" s="9" t="s">
        <v>29</v>
      </c>
      <c r="D95" s="592">
        <v>7</v>
      </c>
      <c r="E95" s="38">
        <v>40</v>
      </c>
      <c r="F95" s="21">
        <f t="shared" si="33"/>
        <v>698</v>
      </c>
      <c r="G95" s="21">
        <f t="shared" si="37"/>
        <v>8</v>
      </c>
      <c r="H95" s="23">
        <f t="shared" si="38"/>
        <v>87.25</v>
      </c>
      <c r="I95" s="143">
        <f t="shared" si="34"/>
        <v>121</v>
      </c>
      <c r="J95" s="143">
        <f t="shared" si="35"/>
        <v>303</v>
      </c>
      <c r="K95" s="595">
        <v>119</v>
      </c>
      <c r="L95" s="26">
        <v>78</v>
      </c>
      <c r="M95" s="26">
        <v>121</v>
      </c>
      <c r="N95" s="26">
        <v>104</v>
      </c>
      <c r="O95" s="26">
        <v>66</v>
      </c>
      <c r="P95" s="26">
        <v>90</v>
      </c>
      <c r="Q95" s="27">
        <f t="shared" si="36"/>
        <v>459</v>
      </c>
      <c r="R95" s="27"/>
      <c r="S95" s="28">
        <v>101</v>
      </c>
      <c r="T95" s="28">
        <v>72</v>
      </c>
      <c r="U95" s="28">
        <v>66</v>
      </c>
      <c r="V95" s="27">
        <f t="shared" si="39"/>
        <v>698</v>
      </c>
      <c r="W95" s="27"/>
      <c r="X95" s="16"/>
    </row>
    <row r="96" spans="1:24" x14ac:dyDescent="0.3">
      <c r="A96" s="29" t="s">
        <v>964</v>
      </c>
      <c r="B96" s="9">
        <v>33</v>
      </c>
      <c r="C96" s="9" t="s">
        <v>29</v>
      </c>
      <c r="D96" s="602"/>
      <c r="E96" s="39"/>
      <c r="F96" s="21">
        <f t="shared" si="33"/>
        <v>1626</v>
      </c>
      <c r="G96" s="21">
        <f t="shared" si="37"/>
        <v>8</v>
      </c>
      <c r="H96" s="23">
        <f t="shared" si="38"/>
        <v>203.25</v>
      </c>
      <c r="I96" s="143">
        <f t="shared" si="34"/>
        <v>257</v>
      </c>
      <c r="J96" s="143">
        <f t="shared" si="35"/>
        <v>679</v>
      </c>
      <c r="K96" s="607"/>
      <c r="L96" s="300">
        <v>160</v>
      </c>
      <c r="M96" s="300">
        <v>175</v>
      </c>
      <c r="N96" s="300">
        <v>202</v>
      </c>
      <c r="O96" s="300">
        <v>211</v>
      </c>
      <c r="P96" s="300">
        <v>199</v>
      </c>
      <c r="Q96" s="31">
        <f t="shared" si="36"/>
        <v>947</v>
      </c>
      <c r="R96" s="31">
        <f>Q95+Q96+(K95*5)</f>
        <v>2001</v>
      </c>
      <c r="S96" s="32">
        <v>257</v>
      </c>
      <c r="T96" s="32">
        <v>211</v>
      </c>
      <c r="U96" s="32">
        <v>211</v>
      </c>
      <c r="V96" s="27">
        <f t="shared" si="39"/>
        <v>1626</v>
      </c>
      <c r="W96" s="31">
        <f>V95+V96+(K95*8)</f>
        <v>3276</v>
      </c>
      <c r="X96" s="16"/>
    </row>
    <row r="97" spans="1:24" x14ac:dyDescent="0.3">
      <c r="A97" s="25" t="s">
        <v>965</v>
      </c>
      <c r="B97" s="9">
        <v>33</v>
      </c>
      <c r="C97" s="9" t="s">
        <v>29</v>
      </c>
      <c r="D97" s="592">
        <v>8</v>
      </c>
      <c r="E97" s="34"/>
      <c r="F97" s="21">
        <f t="shared" si="33"/>
        <v>1226</v>
      </c>
      <c r="G97" s="21">
        <f t="shared" si="37"/>
        <v>8</v>
      </c>
      <c r="H97" s="23">
        <f t="shared" si="38"/>
        <v>153.25</v>
      </c>
      <c r="I97" s="143">
        <f t="shared" si="34"/>
        <v>182</v>
      </c>
      <c r="J97" s="143">
        <f t="shared" si="35"/>
        <v>481</v>
      </c>
      <c r="K97" s="595">
        <v>63</v>
      </c>
      <c r="L97" s="28">
        <v>114</v>
      </c>
      <c r="M97" s="28">
        <v>150</v>
      </c>
      <c r="N97" s="28">
        <v>182</v>
      </c>
      <c r="O97" s="28">
        <v>159</v>
      </c>
      <c r="P97" s="28">
        <v>140</v>
      </c>
      <c r="Q97" s="27">
        <f t="shared" si="36"/>
        <v>745</v>
      </c>
      <c r="R97" s="27"/>
      <c r="S97" s="28">
        <v>166</v>
      </c>
      <c r="T97" s="28">
        <v>159</v>
      </c>
      <c r="U97" s="28">
        <v>156</v>
      </c>
      <c r="V97" s="27">
        <f t="shared" si="39"/>
        <v>1226</v>
      </c>
      <c r="W97" s="27"/>
      <c r="X97" s="16"/>
    </row>
    <row r="98" spans="1:24" x14ac:dyDescent="0.3">
      <c r="A98" s="36" t="s">
        <v>966</v>
      </c>
      <c r="B98" s="9">
        <v>33</v>
      </c>
      <c r="C98" s="9" t="s">
        <v>29</v>
      </c>
      <c r="D98" s="602"/>
      <c r="E98" s="37"/>
      <c r="F98" s="21">
        <f t="shared" si="33"/>
        <v>1522</v>
      </c>
      <c r="G98" s="21">
        <f t="shared" si="37"/>
        <v>8</v>
      </c>
      <c r="H98" s="23">
        <f t="shared" si="38"/>
        <v>190.25</v>
      </c>
      <c r="I98" s="143">
        <f t="shared" si="34"/>
        <v>222</v>
      </c>
      <c r="J98" s="143">
        <f t="shared" si="35"/>
        <v>570</v>
      </c>
      <c r="K98" s="607"/>
      <c r="L98" s="506">
        <v>200</v>
      </c>
      <c r="M98" s="506">
        <v>158</v>
      </c>
      <c r="N98" s="506">
        <v>212</v>
      </c>
      <c r="O98" s="506">
        <v>222</v>
      </c>
      <c r="P98" s="506">
        <v>169</v>
      </c>
      <c r="Q98" s="21">
        <f t="shared" si="36"/>
        <v>961</v>
      </c>
      <c r="R98" s="31">
        <f>Q97+Q98+(K97*5)</f>
        <v>2021</v>
      </c>
      <c r="S98" s="506">
        <v>211</v>
      </c>
      <c r="T98" s="506">
        <v>187</v>
      </c>
      <c r="U98" s="506">
        <v>163</v>
      </c>
      <c r="V98" s="27">
        <f t="shared" si="39"/>
        <v>1522</v>
      </c>
      <c r="W98" s="31">
        <f>V97+V98+(K97*8)</f>
        <v>3252</v>
      </c>
      <c r="X98" s="16"/>
    </row>
    <row r="99" spans="1:24" x14ac:dyDescent="0.3">
      <c r="A99" s="25" t="s">
        <v>151</v>
      </c>
      <c r="B99" s="9">
        <v>33</v>
      </c>
      <c r="C99" s="9" t="s">
        <v>29</v>
      </c>
      <c r="D99" s="592">
        <v>9</v>
      </c>
      <c r="E99" s="34"/>
      <c r="F99" s="21">
        <f t="shared" si="33"/>
        <v>1155</v>
      </c>
      <c r="G99" s="21">
        <f t="shared" si="37"/>
        <v>8</v>
      </c>
      <c r="H99" s="23">
        <f t="shared" si="38"/>
        <v>144.375</v>
      </c>
      <c r="I99" s="143">
        <f t="shared" si="34"/>
        <v>162</v>
      </c>
      <c r="J99" s="143">
        <f t="shared" si="35"/>
        <v>452</v>
      </c>
      <c r="K99" s="595">
        <v>34</v>
      </c>
      <c r="L99" s="28">
        <v>162</v>
      </c>
      <c r="M99" s="28">
        <v>128</v>
      </c>
      <c r="N99" s="28">
        <v>149</v>
      </c>
      <c r="O99" s="28">
        <v>108</v>
      </c>
      <c r="P99" s="28">
        <v>156</v>
      </c>
      <c r="Q99" s="27">
        <f t="shared" si="36"/>
        <v>703</v>
      </c>
      <c r="R99" s="27"/>
      <c r="S99" s="28">
        <v>145</v>
      </c>
      <c r="T99" s="28">
        <v>155</v>
      </c>
      <c r="U99" s="28">
        <v>152</v>
      </c>
      <c r="V99" s="27">
        <f t="shared" si="39"/>
        <v>1155</v>
      </c>
      <c r="W99" s="27"/>
      <c r="X99" s="16"/>
    </row>
    <row r="100" spans="1:24" x14ac:dyDescent="0.3">
      <c r="A100" s="36" t="s">
        <v>194</v>
      </c>
      <c r="B100" s="9">
        <v>33</v>
      </c>
      <c r="C100" s="9" t="s">
        <v>29</v>
      </c>
      <c r="D100" s="602"/>
      <c r="E100" s="37"/>
      <c r="F100" s="21">
        <f t="shared" si="33"/>
        <v>1813</v>
      </c>
      <c r="G100" s="21">
        <f t="shared" si="37"/>
        <v>8</v>
      </c>
      <c r="H100" s="23">
        <f t="shared" si="38"/>
        <v>226.625</v>
      </c>
      <c r="I100" s="143">
        <f t="shared" si="34"/>
        <v>248</v>
      </c>
      <c r="J100" s="143">
        <f t="shared" si="35"/>
        <v>693</v>
      </c>
      <c r="K100" s="607"/>
      <c r="L100" s="506">
        <v>202</v>
      </c>
      <c r="M100" s="506">
        <v>246</v>
      </c>
      <c r="N100" s="506">
        <v>236</v>
      </c>
      <c r="O100" s="506">
        <v>212</v>
      </c>
      <c r="P100" s="506">
        <v>224</v>
      </c>
      <c r="Q100" s="21">
        <f t="shared" si="36"/>
        <v>1120</v>
      </c>
      <c r="R100" s="31">
        <f>Q99+Q100+(K99*5)</f>
        <v>1993</v>
      </c>
      <c r="S100" s="506">
        <v>206</v>
      </c>
      <c r="T100" s="506">
        <v>248</v>
      </c>
      <c r="U100" s="506">
        <v>239</v>
      </c>
      <c r="V100" s="27">
        <f t="shared" si="39"/>
        <v>1813</v>
      </c>
      <c r="W100" s="31">
        <f>V99+V100+(K99*8)</f>
        <v>3240</v>
      </c>
      <c r="X100" s="16"/>
    </row>
    <row r="101" spans="1:24" x14ac:dyDescent="0.3">
      <c r="A101" s="25" t="s">
        <v>170</v>
      </c>
      <c r="B101" s="9">
        <v>33</v>
      </c>
      <c r="C101" s="9" t="s">
        <v>29</v>
      </c>
      <c r="D101" s="592">
        <v>10</v>
      </c>
      <c r="E101" s="34"/>
      <c r="F101" s="21">
        <f t="shared" si="33"/>
        <v>1539</v>
      </c>
      <c r="G101" s="21">
        <f t="shared" si="37"/>
        <v>8</v>
      </c>
      <c r="H101" s="23">
        <f t="shared" si="38"/>
        <v>192.375</v>
      </c>
      <c r="I101" s="143">
        <f t="shared" si="34"/>
        <v>234</v>
      </c>
      <c r="J101" s="143">
        <f t="shared" si="35"/>
        <v>600</v>
      </c>
      <c r="K101" s="595">
        <v>11</v>
      </c>
      <c r="L101" s="26">
        <v>173</v>
      </c>
      <c r="M101" s="26">
        <v>191</v>
      </c>
      <c r="N101" s="26">
        <v>203</v>
      </c>
      <c r="O101" s="26">
        <v>161</v>
      </c>
      <c r="P101" s="26">
        <v>211</v>
      </c>
      <c r="Q101" s="27">
        <f t="shared" si="36"/>
        <v>939</v>
      </c>
      <c r="R101" s="27"/>
      <c r="S101" s="28">
        <v>186</v>
      </c>
      <c r="T101" s="28">
        <v>234</v>
      </c>
      <c r="U101" s="28">
        <v>180</v>
      </c>
      <c r="V101" s="27">
        <f t="shared" si="39"/>
        <v>1539</v>
      </c>
      <c r="W101" s="27"/>
      <c r="X101" s="16"/>
    </row>
    <row r="102" spans="1:24" x14ac:dyDescent="0.3">
      <c r="A102" s="36" t="s">
        <v>967</v>
      </c>
      <c r="B102" s="9">
        <v>33</v>
      </c>
      <c r="C102" s="9" t="s">
        <v>29</v>
      </c>
      <c r="D102" s="602"/>
      <c r="E102" s="37"/>
      <c r="F102" s="21">
        <f t="shared" si="33"/>
        <v>1604</v>
      </c>
      <c r="G102" s="21">
        <f t="shared" si="37"/>
        <v>8</v>
      </c>
      <c r="H102" s="23">
        <f t="shared" si="38"/>
        <v>200.5</v>
      </c>
      <c r="I102" s="143">
        <f t="shared" si="34"/>
        <v>264</v>
      </c>
      <c r="J102" s="143">
        <f t="shared" si="35"/>
        <v>653</v>
      </c>
      <c r="K102" s="607"/>
      <c r="L102" s="506">
        <v>162</v>
      </c>
      <c r="M102" s="506">
        <v>264</v>
      </c>
      <c r="N102" s="506">
        <v>227</v>
      </c>
      <c r="O102" s="506">
        <v>172</v>
      </c>
      <c r="P102" s="506">
        <v>207</v>
      </c>
      <c r="Q102" s="21">
        <f t="shared" si="36"/>
        <v>1032</v>
      </c>
      <c r="R102" s="31">
        <f>Q101+Q102+(K101*5)</f>
        <v>2026</v>
      </c>
      <c r="S102" s="506">
        <v>181</v>
      </c>
      <c r="T102" s="506">
        <v>199</v>
      </c>
      <c r="U102" s="506">
        <v>192</v>
      </c>
      <c r="V102" s="27">
        <f t="shared" si="39"/>
        <v>1604</v>
      </c>
      <c r="W102" s="21">
        <f>V101+V102+(K101*8)</f>
        <v>3231</v>
      </c>
      <c r="X102" s="16"/>
    </row>
    <row r="103" spans="1:24" x14ac:dyDescent="0.3">
      <c r="A103" s="25" t="s">
        <v>288</v>
      </c>
      <c r="B103" s="9">
        <v>33</v>
      </c>
      <c r="C103" s="9" t="s">
        <v>29</v>
      </c>
      <c r="D103" s="592">
        <v>11</v>
      </c>
      <c r="E103" s="34"/>
      <c r="F103" s="21">
        <f t="shared" si="33"/>
        <v>1386</v>
      </c>
      <c r="G103" s="21">
        <f t="shared" si="37"/>
        <v>8</v>
      </c>
      <c r="H103" s="23">
        <f t="shared" si="38"/>
        <v>173.25</v>
      </c>
      <c r="I103" s="143">
        <f t="shared" si="34"/>
        <v>216</v>
      </c>
      <c r="J103" s="143">
        <f t="shared" si="35"/>
        <v>500</v>
      </c>
      <c r="K103" s="595">
        <v>14</v>
      </c>
      <c r="L103" s="26">
        <v>159</v>
      </c>
      <c r="M103" s="26">
        <v>187</v>
      </c>
      <c r="N103" s="26">
        <v>145</v>
      </c>
      <c r="O103" s="26">
        <v>179</v>
      </c>
      <c r="P103" s="26">
        <v>216</v>
      </c>
      <c r="Q103" s="27">
        <f t="shared" si="36"/>
        <v>886</v>
      </c>
      <c r="R103" s="27"/>
      <c r="S103" s="28">
        <v>155</v>
      </c>
      <c r="T103" s="28">
        <v>198</v>
      </c>
      <c r="U103" s="28">
        <v>147</v>
      </c>
      <c r="V103" s="27">
        <f t="shared" si="39"/>
        <v>1386</v>
      </c>
      <c r="W103" s="27"/>
      <c r="X103" s="16"/>
    </row>
    <row r="104" spans="1:24" x14ac:dyDescent="0.3">
      <c r="A104" s="36" t="s">
        <v>308</v>
      </c>
      <c r="B104" s="9">
        <v>33</v>
      </c>
      <c r="C104" s="9" t="s">
        <v>29</v>
      </c>
      <c r="D104" s="602"/>
      <c r="E104" s="37"/>
      <c r="F104" s="21">
        <f t="shared" si="33"/>
        <v>1721</v>
      </c>
      <c r="G104" s="21">
        <f t="shared" si="37"/>
        <v>8</v>
      </c>
      <c r="H104" s="23">
        <f t="shared" si="38"/>
        <v>215.125</v>
      </c>
      <c r="I104" s="143">
        <f t="shared" si="34"/>
        <v>245</v>
      </c>
      <c r="J104" s="143">
        <f t="shared" si="35"/>
        <v>676</v>
      </c>
      <c r="K104" s="607"/>
      <c r="L104" s="506">
        <v>205</v>
      </c>
      <c r="M104" s="506">
        <v>191</v>
      </c>
      <c r="N104" s="506">
        <v>223</v>
      </c>
      <c r="O104" s="506">
        <v>214</v>
      </c>
      <c r="P104" s="506">
        <v>212</v>
      </c>
      <c r="Q104" s="21">
        <f t="shared" si="36"/>
        <v>1045</v>
      </c>
      <c r="R104" s="31">
        <f>Q103+Q104+(K103*5)</f>
        <v>2001</v>
      </c>
      <c r="S104" s="506">
        <v>194</v>
      </c>
      <c r="T104" s="506">
        <v>245</v>
      </c>
      <c r="U104" s="506">
        <v>237</v>
      </c>
      <c r="V104" s="27">
        <f t="shared" si="39"/>
        <v>1721</v>
      </c>
      <c r="W104" s="21">
        <f>V103+V104+(K103*8)</f>
        <v>3219</v>
      </c>
      <c r="X104" s="16"/>
    </row>
    <row r="105" spans="1:24" x14ac:dyDescent="0.3">
      <c r="A105" s="25" t="s">
        <v>534</v>
      </c>
      <c r="B105" s="9">
        <v>33</v>
      </c>
      <c r="C105" s="9" t="s">
        <v>29</v>
      </c>
      <c r="D105" s="592">
        <v>12</v>
      </c>
      <c r="E105" s="34"/>
      <c r="F105" s="21">
        <f t="shared" si="33"/>
        <v>1513</v>
      </c>
      <c r="G105" s="21">
        <f t="shared" si="37"/>
        <v>8</v>
      </c>
      <c r="H105" s="23">
        <f t="shared" si="38"/>
        <v>189.125</v>
      </c>
      <c r="I105" s="143">
        <f t="shared" si="34"/>
        <v>239</v>
      </c>
      <c r="J105" s="143">
        <f t="shared" si="35"/>
        <v>626</v>
      </c>
      <c r="K105" s="595">
        <v>13</v>
      </c>
      <c r="L105" s="26">
        <v>239</v>
      </c>
      <c r="M105" s="26">
        <v>204</v>
      </c>
      <c r="N105" s="26">
        <v>183</v>
      </c>
      <c r="O105" s="26">
        <v>188</v>
      </c>
      <c r="P105" s="26">
        <v>205</v>
      </c>
      <c r="Q105" s="27">
        <f t="shared" si="36"/>
        <v>1019</v>
      </c>
      <c r="R105" s="27"/>
      <c r="S105" s="28">
        <v>181</v>
      </c>
      <c r="T105" s="28">
        <v>178</v>
      </c>
      <c r="U105" s="28">
        <v>135</v>
      </c>
      <c r="V105" s="27">
        <f t="shared" si="39"/>
        <v>1513</v>
      </c>
      <c r="W105" s="27"/>
      <c r="X105" s="16"/>
    </row>
    <row r="106" spans="1:24" x14ac:dyDescent="0.3">
      <c r="A106" s="36" t="s">
        <v>640</v>
      </c>
      <c r="B106" s="9">
        <v>33</v>
      </c>
      <c r="C106" s="9" t="s">
        <v>29</v>
      </c>
      <c r="D106" s="593"/>
      <c r="E106" s="37"/>
      <c r="F106" s="21">
        <f t="shared" si="33"/>
        <v>1592</v>
      </c>
      <c r="G106" s="21">
        <f t="shared" si="37"/>
        <v>8</v>
      </c>
      <c r="H106" s="23">
        <f t="shared" si="38"/>
        <v>199</v>
      </c>
      <c r="I106" s="143">
        <f t="shared" si="34"/>
        <v>231</v>
      </c>
      <c r="J106" s="143">
        <f t="shared" si="35"/>
        <v>629</v>
      </c>
      <c r="K106" s="607"/>
      <c r="L106" s="506">
        <v>193</v>
      </c>
      <c r="M106" s="506">
        <v>205</v>
      </c>
      <c r="N106" s="506">
        <v>231</v>
      </c>
      <c r="O106" s="506">
        <v>223</v>
      </c>
      <c r="P106" s="506">
        <v>167</v>
      </c>
      <c r="Q106" s="21">
        <f>SUM(L106:P106)</f>
        <v>1019</v>
      </c>
      <c r="R106" s="31">
        <f>Q105+Q106+(K105*5)</f>
        <v>2103</v>
      </c>
      <c r="S106" s="506">
        <v>171</v>
      </c>
      <c r="T106" s="506">
        <v>203</v>
      </c>
      <c r="U106" s="506">
        <v>199</v>
      </c>
      <c r="V106" s="27">
        <f t="shared" si="39"/>
        <v>1592</v>
      </c>
      <c r="W106" s="21">
        <f>V105+V106+(K105*8)</f>
        <v>3209</v>
      </c>
      <c r="X106" s="16"/>
    </row>
    <row r="107" spans="1:24" x14ac:dyDescent="0.3">
      <c r="A107" s="25" t="s">
        <v>730</v>
      </c>
      <c r="B107" s="9">
        <v>33</v>
      </c>
      <c r="C107" s="9" t="s">
        <v>29</v>
      </c>
      <c r="D107" s="592">
        <v>13</v>
      </c>
      <c r="E107" s="34"/>
      <c r="F107" s="21">
        <f t="shared" si="33"/>
        <v>1146</v>
      </c>
      <c r="G107" s="21">
        <f t="shared" si="37"/>
        <v>8</v>
      </c>
      <c r="H107" s="23">
        <f t="shared" si="38"/>
        <v>143.25</v>
      </c>
      <c r="I107" s="143">
        <f t="shared" si="34"/>
        <v>168</v>
      </c>
      <c r="J107" s="143">
        <f t="shared" si="35"/>
        <v>421</v>
      </c>
      <c r="K107" s="595">
        <v>63</v>
      </c>
      <c r="L107" s="28">
        <v>126</v>
      </c>
      <c r="M107" s="28">
        <v>168</v>
      </c>
      <c r="N107" s="28">
        <v>127</v>
      </c>
      <c r="O107" s="28">
        <v>151</v>
      </c>
      <c r="P107" s="28">
        <v>161</v>
      </c>
      <c r="Q107" s="27">
        <f>SUM(L107:P107)</f>
        <v>733</v>
      </c>
      <c r="R107" s="27"/>
      <c r="S107" s="26">
        <v>156</v>
      </c>
      <c r="T107" s="26">
        <v>137</v>
      </c>
      <c r="U107" s="26">
        <v>120</v>
      </c>
      <c r="V107" s="27">
        <f t="shared" ref="V107:V108" si="40">SUM(Q107:U107)-R107</f>
        <v>1146</v>
      </c>
      <c r="W107" s="27"/>
      <c r="X107" s="16"/>
    </row>
    <row r="108" spans="1:24" x14ac:dyDescent="0.3">
      <c r="A108" s="29" t="s">
        <v>968</v>
      </c>
      <c r="B108" s="9">
        <v>33</v>
      </c>
      <c r="C108" s="9" t="s">
        <v>29</v>
      </c>
      <c r="D108" s="602"/>
      <c r="E108" s="33"/>
      <c r="F108" s="21">
        <f t="shared" si="33"/>
        <v>1551</v>
      </c>
      <c r="G108" s="21">
        <f t="shared" si="37"/>
        <v>8</v>
      </c>
      <c r="H108" s="23">
        <f t="shared" si="38"/>
        <v>193.875</v>
      </c>
      <c r="I108" s="143">
        <f t="shared" si="34"/>
        <v>246</v>
      </c>
      <c r="J108" s="143">
        <f t="shared" si="35"/>
        <v>571</v>
      </c>
      <c r="K108" s="607"/>
      <c r="L108" s="32">
        <v>190</v>
      </c>
      <c r="M108" s="32">
        <v>190</v>
      </c>
      <c r="N108" s="32">
        <v>160</v>
      </c>
      <c r="O108" s="32">
        <v>246</v>
      </c>
      <c r="P108" s="32">
        <v>194</v>
      </c>
      <c r="Q108" s="31">
        <f t="shared" si="36"/>
        <v>980</v>
      </c>
      <c r="R108" s="31">
        <f>Q107+Q108+(K107*5)</f>
        <v>2028</v>
      </c>
      <c r="S108" s="506">
        <v>215</v>
      </c>
      <c r="T108" s="506">
        <v>153</v>
      </c>
      <c r="U108" s="506">
        <v>203</v>
      </c>
      <c r="V108" s="27">
        <f t="shared" si="40"/>
        <v>1551</v>
      </c>
      <c r="W108" s="21">
        <f>V107+V108+(K107*8)</f>
        <v>3201</v>
      </c>
      <c r="X108" s="16"/>
    </row>
    <row r="109" spans="1:24" x14ac:dyDescent="0.3">
      <c r="A109" s="25" t="s">
        <v>969</v>
      </c>
      <c r="B109" s="9">
        <v>33</v>
      </c>
      <c r="C109" s="9" t="s">
        <v>29</v>
      </c>
      <c r="D109" s="592">
        <v>14</v>
      </c>
      <c r="E109" s="34"/>
      <c r="F109" s="21">
        <f t="shared" si="33"/>
        <v>1074</v>
      </c>
      <c r="G109" s="21">
        <f t="shared" si="37"/>
        <v>8</v>
      </c>
      <c r="H109" s="23">
        <f t="shared" si="38"/>
        <v>134.25</v>
      </c>
      <c r="I109" s="143">
        <f t="shared" si="34"/>
        <v>160</v>
      </c>
      <c r="J109" s="143">
        <f t="shared" si="35"/>
        <v>412</v>
      </c>
      <c r="K109" s="595">
        <v>44</v>
      </c>
      <c r="L109" s="28">
        <v>116</v>
      </c>
      <c r="M109" s="28">
        <v>130</v>
      </c>
      <c r="N109" s="28">
        <v>138</v>
      </c>
      <c r="O109" s="28">
        <v>122</v>
      </c>
      <c r="P109" s="28">
        <v>156</v>
      </c>
      <c r="Q109" s="27">
        <f t="shared" si="36"/>
        <v>662</v>
      </c>
      <c r="R109" s="27"/>
      <c r="S109" s="506">
        <v>129</v>
      </c>
      <c r="T109" s="506">
        <v>123</v>
      </c>
      <c r="U109" s="506">
        <v>160</v>
      </c>
      <c r="V109" s="27">
        <f t="shared" ref="V109:V110" si="41">SUM(Q109:U109)-R109</f>
        <v>1074</v>
      </c>
      <c r="W109" s="27"/>
      <c r="X109" s="16"/>
    </row>
    <row r="110" spans="1:24" x14ac:dyDescent="0.3">
      <c r="A110" s="29" t="s">
        <v>831</v>
      </c>
      <c r="B110" s="9">
        <v>33</v>
      </c>
      <c r="C110" s="9" t="s">
        <v>29</v>
      </c>
      <c r="D110" s="602"/>
      <c r="E110" s="33"/>
      <c r="F110" s="21">
        <f t="shared" si="33"/>
        <v>1768</v>
      </c>
      <c r="G110" s="21">
        <f t="shared" si="37"/>
        <v>8</v>
      </c>
      <c r="H110" s="23">
        <f t="shared" si="38"/>
        <v>221</v>
      </c>
      <c r="I110" s="143">
        <f t="shared" si="34"/>
        <v>269</v>
      </c>
      <c r="J110" s="143">
        <f t="shared" si="35"/>
        <v>686</v>
      </c>
      <c r="K110" s="607"/>
      <c r="L110" s="32">
        <v>215</v>
      </c>
      <c r="M110" s="32">
        <v>202</v>
      </c>
      <c r="N110" s="32">
        <v>269</v>
      </c>
      <c r="O110" s="32">
        <v>234</v>
      </c>
      <c r="P110" s="32">
        <v>210</v>
      </c>
      <c r="Q110" s="31">
        <f t="shared" si="36"/>
        <v>1130</v>
      </c>
      <c r="R110" s="31">
        <f>Q109+Q110+(K109*5)</f>
        <v>2012</v>
      </c>
      <c r="S110" s="506">
        <v>200</v>
      </c>
      <c r="T110" s="506">
        <v>257</v>
      </c>
      <c r="U110" s="506">
        <v>181</v>
      </c>
      <c r="V110" s="27">
        <f t="shared" si="41"/>
        <v>1768</v>
      </c>
      <c r="W110" s="21">
        <f>V109+V110+(K109*8)</f>
        <v>3194</v>
      </c>
      <c r="X110" s="16"/>
    </row>
    <row r="111" spans="1:24" x14ac:dyDescent="0.3">
      <c r="A111" s="25" t="s">
        <v>180</v>
      </c>
      <c r="B111" s="9">
        <v>33</v>
      </c>
      <c r="C111" s="9" t="s">
        <v>29</v>
      </c>
      <c r="D111" s="592">
        <v>15</v>
      </c>
      <c r="E111" s="34"/>
      <c r="F111" s="21">
        <f t="shared" si="33"/>
        <v>1278</v>
      </c>
      <c r="G111" s="21">
        <f t="shared" si="37"/>
        <v>8</v>
      </c>
      <c r="H111" s="23">
        <f t="shared" si="38"/>
        <v>159.75</v>
      </c>
      <c r="I111" s="143">
        <f t="shared" si="34"/>
        <v>180</v>
      </c>
      <c r="J111" s="143">
        <f t="shared" si="35"/>
        <v>501</v>
      </c>
      <c r="K111" s="595">
        <v>55</v>
      </c>
      <c r="L111" s="28">
        <v>161</v>
      </c>
      <c r="M111" s="28">
        <v>172</v>
      </c>
      <c r="N111" s="28">
        <v>168</v>
      </c>
      <c r="O111" s="28">
        <v>180</v>
      </c>
      <c r="P111" s="28">
        <v>139</v>
      </c>
      <c r="Q111" s="27">
        <f t="shared" si="36"/>
        <v>820</v>
      </c>
      <c r="R111" s="27"/>
      <c r="S111" s="506">
        <v>147</v>
      </c>
      <c r="T111" s="506">
        <v>178</v>
      </c>
      <c r="U111" s="506">
        <v>133</v>
      </c>
      <c r="V111" s="27">
        <f t="shared" ref="V111:V112" si="42">SUM(Q111:U111)-R111</f>
        <v>1278</v>
      </c>
      <c r="W111" s="27"/>
      <c r="X111" s="16"/>
    </row>
    <row r="112" spans="1:24" x14ac:dyDescent="0.3">
      <c r="A112" s="29" t="s">
        <v>120</v>
      </c>
      <c r="B112" s="9">
        <v>33</v>
      </c>
      <c r="C112" s="9" t="s">
        <v>29</v>
      </c>
      <c r="D112" s="602"/>
      <c r="E112" s="33"/>
      <c r="F112" s="21">
        <f t="shared" si="33"/>
        <v>1462</v>
      </c>
      <c r="G112" s="21">
        <f t="shared" si="37"/>
        <v>8</v>
      </c>
      <c r="H112" s="23">
        <f t="shared" si="38"/>
        <v>182.75</v>
      </c>
      <c r="I112" s="143">
        <f t="shared" si="34"/>
        <v>223</v>
      </c>
      <c r="J112" s="143">
        <f t="shared" si="35"/>
        <v>626</v>
      </c>
      <c r="K112" s="607"/>
      <c r="L112" s="32">
        <v>203</v>
      </c>
      <c r="M112" s="32">
        <v>223</v>
      </c>
      <c r="N112" s="32">
        <v>200</v>
      </c>
      <c r="O112" s="32">
        <v>191</v>
      </c>
      <c r="P112" s="32">
        <v>194</v>
      </c>
      <c r="Q112" s="31">
        <f t="shared" si="36"/>
        <v>1011</v>
      </c>
      <c r="R112" s="31">
        <f>Q111+Q112+(K111*5)</f>
        <v>2106</v>
      </c>
      <c r="S112" s="506">
        <v>145</v>
      </c>
      <c r="T112" s="506">
        <v>154</v>
      </c>
      <c r="U112" s="506">
        <v>152</v>
      </c>
      <c r="V112" s="27">
        <f t="shared" si="42"/>
        <v>1462</v>
      </c>
      <c r="W112" s="21">
        <f>V111+V112+(K111*8)</f>
        <v>3180</v>
      </c>
      <c r="X112" s="16"/>
    </row>
    <row r="113" spans="1:24" x14ac:dyDescent="0.3">
      <c r="A113" s="25" t="s">
        <v>970</v>
      </c>
      <c r="B113" s="9">
        <v>33</v>
      </c>
      <c r="C113" s="9" t="s">
        <v>29</v>
      </c>
      <c r="D113" s="592">
        <v>16</v>
      </c>
      <c r="E113" s="34"/>
      <c r="F113" s="21">
        <f t="shared" si="33"/>
        <v>1338</v>
      </c>
      <c r="G113" s="21">
        <f t="shared" si="37"/>
        <v>8</v>
      </c>
      <c r="H113" s="23">
        <f t="shared" si="38"/>
        <v>167.25</v>
      </c>
      <c r="I113" s="143">
        <f t="shared" si="34"/>
        <v>224</v>
      </c>
      <c r="J113" s="143">
        <f t="shared" si="35"/>
        <v>527</v>
      </c>
      <c r="K113" s="595">
        <v>9</v>
      </c>
      <c r="L113" s="28">
        <v>166</v>
      </c>
      <c r="M113" s="28">
        <v>134</v>
      </c>
      <c r="N113" s="28">
        <v>201</v>
      </c>
      <c r="O113" s="28">
        <v>154</v>
      </c>
      <c r="P113" s="28">
        <v>156</v>
      </c>
      <c r="Q113" s="27">
        <f t="shared" si="36"/>
        <v>811</v>
      </c>
      <c r="R113" s="27"/>
      <c r="S113" s="506">
        <v>157</v>
      </c>
      <c r="T113" s="506">
        <v>146</v>
      </c>
      <c r="U113" s="506">
        <v>224</v>
      </c>
      <c r="V113" s="19"/>
      <c r="W113" s="19"/>
      <c r="X113" s="16"/>
    </row>
    <row r="114" spans="1:24" x14ac:dyDescent="0.3">
      <c r="A114" s="29" t="s">
        <v>971</v>
      </c>
      <c r="B114" s="9">
        <v>33</v>
      </c>
      <c r="C114" s="9" t="s">
        <v>29</v>
      </c>
      <c r="D114" s="602"/>
      <c r="E114" s="33"/>
      <c r="F114" s="21">
        <f t="shared" si="33"/>
        <v>1751</v>
      </c>
      <c r="G114" s="21">
        <f t="shared" si="37"/>
        <v>8</v>
      </c>
      <c r="H114" s="23">
        <f t="shared" si="38"/>
        <v>218.875</v>
      </c>
      <c r="I114" s="143">
        <f t="shared" si="34"/>
        <v>255</v>
      </c>
      <c r="J114" s="143">
        <f t="shared" si="35"/>
        <v>672</v>
      </c>
      <c r="K114" s="607"/>
      <c r="L114" s="32">
        <v>236</v>
      </c>
      <c r="M114" s="32">
        <v>181</v>
      </c>
      <c r="N114" s="32">
        <v>255</v>
      </c>
      <c r="O114" s="32">
        <v>232</v>
      </c>
      <c r="P114" s="32">
        <v>245</v>
      </c>
      <c r="Q114" s="31">
        <f t="shared" si="36"/>
        <v>1149</v>
      </c>
      <c r="R114" s="31">
        <f>Q113+Q114+(K113*5)</f>
        <v>2005</v>
      </c>
      <c r="S114" s="506">
        <v>178</v>
      </c>
      <c r="T114" s="506">
        <v>224</v>
      </c>
      <c r="U114" s="506">
        <v>200</v>
      </c>
      <c r="V114" s="19"/>
      <c r="W114" s="19"/>
      <c r="X114" s="16"/>
    </row>
    <row r="115" spans="1:24" x14ac:dyDescent="0.3">
      <c r="A115" s="25" t="s">
        <v>571</v>
      </c>
      <c r="B115" s="9">
        <v>33</v>
      </c>
      <c r="C115" s="9" t="s">
        <v>29</v>
      </c>
      <c r="D115" s="592">
        <v>17</v>
      </c>
      <c r="E115" s="34"/>
      <c r="F115" s="21">
        <f t="shared" si="33"/>
        <v>1403</v>
      </c>
      <c r="G115" s="21">
        <f t="shared" si="37"/>
        <v>8</v>
      </c>
      <c r="H115" s="23">
        <f t="shared" si="38"/>
        <v>175.375</v>
      </c>
      <c r="I115" s="143">
        <f t="shared" si="34"/>
        <v>212</v>
      </c>
      <c r="J115" s="143">
        <f t="shared" si="35"/>
        <v>557</v>
      </c>
      <c r="K115" s="595">
        <v>4</v>
      </c>
      <c r="L115" s="28">
        <v>171</v>
      </c>
      <c r="M115" s="28">
        <v>174</v>
      </c>
      <c r="N115" s="28">
        <v>212</v>
      </c>
      <c r="O115" s="28">
        <v>182</v>
      </c>
      <c r="P115" s="28">
        <v>165</v>
      </c>
      <c r="Q115" s="27">
        <f t="shared" si="36"/>
        <v>904</v>
      </c>
      <c r="R115" s="27"/>
      <c r="S115" s="506">
        <v>159</v>
      </c>
      <c r="T115" s="506">
        <v>167</v>
      </c>
      <c r="U115" s="506">
        <v>173</v>
      </c>
      <c r="V115" s="19"/>
      <c r="W115" s="19"/>
      <c r="X115" s="16"/>
    </row>
    <row r="116" spans="1:24" x14ac:dyDescent="0.3">
      <c r="A116" s="29" t="s">
        <v>972</v>
      </c>
      <c r="B116" s="9">
        <v>33</v>
      </c>
      <c r="C116" s="9" t="s">
        <v>29</v>
      </c>
      <c r="D116" s="602"/>
      <c r="E116" s="33"/>
      <c r="F116" s="21">
        <f t="shared" si="33"/>
        <v>1720</v>
      </c>
      <c r="G116" s="21">
        <f t="shared" si="37"/>
        <v>8</v>
      </c>
      <c r="H116" s="23">
        <f t="shared" si="38"/>
        <v>215</v>
      </c>
      <c r="I116" s="143">
        <f t="shared" si="34"/>
        <v>278</v>
      </c>
      <c r="J116" s="143">
        <f t="shared" si="35"/>
        <v>713</v>
      </c>
      <c r="K116" s="607"/>
      <c r="L116" s="32">
        <v>210</v>
      </c>
      <c r="M116" s="32">
        <v>278</v>
      </c>
      <c r="N116" s="32">
        <v>225</v>
      </c>
      <c r="O116" s="32">
        <v>194</v>
      </c>
      <c r="P116" s="32">
        <v>203</v>
      </c>
      <c r="Q116" s="31">
        <f t="shared" si="36"/>
        <v>1110</v>
      </c>
      <c r="R116" s="31">
        <f>Q115+Q116+(K115*5)</f>
        <v>2034</v>
      </c>
      <c r="S116" s="506">
        <v>229</v>
      </c>
      <c r="T116" s="506">
        <v>169</v>
      </c>
      <c r="U116" s="506">
        <v>212</v>
      </c>
      <c r="V116" s="19"/>
      <c r="W116" s="19"/>
      <c r="X116" s="16"/>
    </row>
    <row r="117" spans="1:24" x14ac:dyDescent="0.3">
      <c r="A117" s="25" t="s">
        <v>973</v>
      </c>
      <c r="B117" s="9">
        <v>33</v>
      </c>
      <c r="C117" s="9" t="s">
        <v>29</v>
      </c>
      <c r="D117" s="592">
        <v>18</v>
      </c>
      <c r="E117" s="34"/>
      <c r="F117" s="21">
        <f t="shared" si="33"/>
        <v>1441</v>
      </c>
      <c r="G117" s="21">
        <f t="shared" si="37"/>
        <v>8</v>
      </c>
      <c r="H117" s="23">
        <f t="shared" si="38"/>
        <v>180.125</v>
      </c>
      <c r="I117" s="143">
        <f t="shared" si="34"/>
        <v>225</v>
      </c>
      <c r="J117" s="143">
        <f t="shared" si="35"/>
        <v>523</v>
      </c>
      <c r="K117" s="595">
        <v>57</v>
      </c>
      <c r="L117" s="28">
        <v>162</v>
      </c>
      <c r="M117" s="28">
        <v>179</v>
      </c>
      <c r="N117" s="28">
        <v>182</v>
      </c>
      <c r="O117" s="28">
        <v>200</v>
      </c>
      <c r="P117" s="28">
        <v>225</v>
      </c>
      <c r="Q117" s="27">
        <f t="shared" si="36"/>
        <v>948</v>
      </c>
      <c r="R117" s="27"/>
      <c r="S117" s="506">
        <v>143</v>
      </c>
      <c r="T117" s="506">
        <v>187</v>
      </c>
      <c r="U117" s="506">
        <v>163</v>
      </c>
      <c r="V117" s="19"/>
      <c r="W117" s="19"/>
      <c r="X117" s="16"/>
    </row>
    <row r="118" spans="1:24" x14ac:dyDescent="0.3">
      <c r="A118" s="29" t="s">
        <v>974</v>
      </c>
      <c r="B118" s="9">
        <v>33</v>
      </c>
      <c r="C118" s="9" t="s">
        <v>29</v>
      </c>
      <c r="D118" s="602"/>
      <c r="E118" s="42"/>
      <c r="F118" s="21">
        <f t="shared" si="33"/>
        <v>1246</v>
      </c>
      <c r="G118" s="21">
        <f t="shared" si="37"/>
        <v>8</v>
      </c>
      <c r="H118" s="23">
        <f t="shared" si="38"/>
        <v>155.75</v>
      </c>
      <c r="I118" s="143">
        <f t="shared" si="34"/>
        <v>190</v>
      </c>
      <c r="J118" s="143">
        <f t="shared" si="35"/>
        <v>480</v>
      </c>
      <c r="K118" s="607"/>
      <c r="L118" s="32">
        <v>140</v>
      </c>
      <c r="M118" s="32">
        <v>147</v>
      </c>
      <c r="N118" s="32">
        <v>167</v>
      </c>
      <c r="O118" s="32">
        <v>162</v>
      </c>
      <c r="P118" s="32">
        <v>150</v>
      </c>
      <c r="Q118" s="31">
        <f t="shared" si="36"/>
        <v>766</v>
      </c>
      <c r="R118" s="31">
        <f>Q117+Q118+(K117*5)</f>
        <v>1999</v>
      </c>
      <c r="S118" s="506">
        <v>125</v>
      </c>
      <c r="T118" s="506">
        <v>165</v>
      </c>
      <c r="U118" s="506">
        <v>190</v>
      </c>
      <c r="V118" s="19"/>
      <c r="W118" s="19"/>
      <c r="X118" s="16"/>
    </row>
    <row r="119" spans="1:24" x14ac:dyDescent="0.3">
      <c r="A119" s="25" t="s">
        <v>438</v>
      </c>
      <c r="B119" s="9">
        <v>33</v>
      </c>
      <c r="C119" s="9" t="s">
        <v>29</v>
      </c>
      <c r="D119" s="592">
        <v>19</v>
      </c>
      <c r="E119" s="43"/>
      <c r="F119" s="21">
        <f t="shared" si="33"/>
        <v>1037</v>
      </c>
      <c r="G119" s="21">
        <f t="shared" si="37"/>
        <v>5</v>
      </c>
      <c r="H119" s="23">
        <f t="shared" si="38"/>
        <v>207.4</v>
      </c>
      <c r="I119" s="143">
        <f t="shared" si="34"/>
        <v>229</v>
      </c>
      <c r="J119" s="143">
        <f t="shared" si="35"/>
        <v>629</v>
      </c>
      <c r="K119" s="595">
        <v>0</v>
      </c>
      <c r="L119" s="28">
        <v>229</v>
      </c>
      <c r="M119" s="28">
        <v>224</v>
      </c>
      <c r="N119" s="28">
        <v>176</v>
      </c>
      <c r="O119" s="28">
        <v>194</v>
      </c>
      <c r="P119" s="28">
        <v>214</v>
      </c>
      <c r="Q119" s="27">
        <f t="shared" si="36"/>
        <v>1037</v>
      </c>
      <c r="R119" s="27"/>
      <c r="S119" s="19"/>
      <c r="T119" s="19"/>
      <c r="U119" s="19"/>
      <c r="V119" s="19"/>
      <c r="W119" s="19"/>
      <c r="X119" s="16"/>
    </row>
    <row r="120" spans="1:24" x14ac:dyDescent="0.3">
      <c r="A120" s="29" t="s">
        <v>975</v>
      </c>
      <c r="B120" s="9">
        <v>33</v>
      </c>
      <c r="C120" s="9" t="s">
        <v>29</v>
      </c>
      <c r="D120" s="602"/>
      <c r="E120" s="42"/>
      <c r="F120" s="21">
        <f t="shared" si="33"/>
        <v>949</v>
      </c>
      <c r="G120" s="21">
        <f t="shared" si="37"/>
        <v>5</v>
      </c>
      <c r="H120" s="23">
        <f t="shared" si="38"/>
        <v>189.8</v>
      </c>
      <c r="I120" s="143">
        <f t="shared" si="34"/>
        <v>226</v>
      </c>
      <c r="J120" s="143">
        <f t="shared" si="35"/>
        <v>572</v>
      </c>
      <c r="K120" s="607"/>
      <c r="L120" s="32">
        <v>168</v>
      </c>
      <c r="M120" s="32">
        <v>178</v>
      </c>
      <c r="N120" s="32">
        <v>226</v>
      </c>
      <c r="O120" s="32">
        <v>177</v>
      </c>
      <c r="P120" s="32">
        <v>200</v>
      </c>
      <c r="Q120" s="31">
        <f t="shared" si="36"/>
        <v>949</v>
      </c>
      <c r="R120" s="31">
        <f>Q119+Q120+(K119*5)</f>
        <v>1986</v>
      </c>
      <c r="S120" s="19"/>
      <c r="T120" s="19"/>
      <c r="U120" s="19"/>
      <c r="V120" s="19"/>
      <c r="W120" s="19"/>
      <c r="X120" s="16"/>
    </row>
    <row r="121" spans="1:24" x14ac:dyDescent="0.3">
      <c r="A121" s="25" t="s">
        <v>749</v>
      </c>
      <c r="B121" s="9">
        <v>33</v>
      </c>
      <c r="C121" s="9" t="s">
        <v>29</v>
      </c>
      <c r="D121" s="592">
        <v>20</v>
      </c>
      <c r="E121" s="43"/>
      <c r="F121" s="21">
        <f t="shared" si="33"/>
        <v>1025</v>
      </c>
      <c r="G121" s="21">
        <f t="shared" si="37"/>
        <v>5</v>
      </c>
      <c r="H121" s="23">
        <f t="shared" si="38"/>
        <v>205</v>
      </c>
      <c r="I121" s="143">
        <f t="shared" si="34"/>
        <v>242</v>
      </c>
      <c r="J121" s="143">
        <f t="shared" si="35"/>
        <v>638</v>
      </c>
      <c r="K121" s="595">
        <v>9</v>
      </c>
      <c r="L121" s="28">
        <v>187</v>
      </c>
      <c r="M121" s="28">
        <v>242</v>
      </c>
      <c r="N121" s="28">
        <v>209</v>
      </c>
      <c r="O121" s="28">
        <v>225</v>
      </c>
      <c r="P121" s="28">
        <v>162</v>
      </c>
      <c r="Q121" s="27">
        <f t="shared" si="36"/>
        <v>1025</v>
      </c>
      <c r="R121" s="27"/>
      <c r="S121" s="19"/>
      <c r="T121" s="19"/>
      <c r="U121" s="19"/>
      <c r="V121" s="19"/>
      <c r="W121" s="19"/>
      <c r="X121" s="16"/>
    </row>
    <row r="122" spans="1:24" x14ac:dyDescent="0.3">
      <c r="A122" s="29" t="s">
        <v>976</v>
      </c>
      <c r="B122" s="9">
        <v>33</v>
      </c>
      <c r="C122" s="9" t="s">
        <v>29</v>
      </c>
      <c r="D122" s="602"/>
      <c r="E122" s="42"/>
      <c r="F122" s="21">
        <f t="shared" si="33"/>
        <v>892</v>
      </c>
      <c r="G122" s="21">
        <f t="shared" si="37"/>
        <v>5</v>
      </c>
      <c r="H122" s="23">
        <f t="shared" si="38"/>
        <v>178.4</v>
      </c>
      <c r="I122" s="143">
        <f t="shared" si="34"/>
        <v>195</v>
      </c>
      <c r="J122" s="143">
        <f t="shared" si="35"/>
        <v>535</v>
      </c>
      <c r="K122" s="607"/>
      <c r="L122" s="32">
        <v>155</v>
      </c>
      <c r="M122" s="32">
        <v>187</v>
      </c>
      <c r="N122" s="32">
        <v>193</v>
      </c>
      <c r="O122" s="32">
        <v>195</v>
      </c>
      <c r="P122" s="32">
        <v>162</v>
      </c>
      <c r="Q122" s="31">
        <f t="shared" si="36"/>
        <v>892</v>
      </c>
      <c r="R122" s="31">
        <f>Q121+Q122+(K121*5)</f>
        <v>1962</v>
      </c>
      <c r="S122" s="19"/>
      <c r="T122" s="19"/>
      <c r="U122" s="19"/>
      <c r="V122" s="19"/>
      <c r="W122" s="19"/>
      <c r="X122" s="16"/>
    </row>
    <row r="123" spans="1:24" x14ac:dyDescent="0.3">
      <c r="A123" s="25" t="s">
        <v>977</v>
      </c>
      <c r="B123" s="9">
        <v>33</v>
      </c>
      <c r="C123" s="9" t="s">
        <v>29</v>
      </c>
      <c r="D123" s="592">
        <v>21</v>
      </c>
      <c r="E123" s="43"/>
      <c r="F123" s="21">
        <f t="shared" si="33"/>
        <v>729</v>
      </c>
      <c r="G123" s="21">
        <f t="shared" si="37"/>
        <v>5</v>
      </c>
      <c r="H123" s="23">
        <f t="shared" si="38"/>
        <v>145.80000000000001</v>
      </c>
      <c r="I123" s="143">
        <f t="shared" si="34"/>
        <v>165</v>
      </c>
      <c r="J123" s="143">
        <f t="shared" si="35"/>
        <v>407</v>
      </c>
      <c r="K123" s="595">
        <v>97</v>
      </c>
      <c r="L123" s="28">
        <v>142</v>
      </c>
      <c r="M123" s="28">
        <v>131</v>
      </c>
      <c r="N123" s="28">
        <v>134</v>
      </c>
      <c r="O123" s="28">
        <v>157</v>
      </c>
      <c r="P123" s="28">
        <v>165</v>
      </c>
      <c r="Q123" s="27">
        <f t="shared" si="36"/>
        <v>729</v>
      </c>
      <c r="R123" s="27"/>
      <c r="S123" s="19"/>
      <c r="T123" s="19"/>
      <c r="U123" s="19"/>
      <c r="V123" s="19"/>
      <c r="W123" s="19"/>
      <c r="X123" s="16"/>
    </row>
    <row r="124" spans="1:24" x14ac:dyDescent="0.3">
      <c r="A124" s="29" t="s">
        <v>978</v>
      </c>
      <c r="B124" s="9">
        <v>33</v>
      </c>
      <c r="C124" s="9" t="s">
        <v>29</v>
      </c>
      <c r="D124" s="602"/>
      <c r="E124" s="42"/>
      <c r="F124" s="21">
        <f t="shared" si="33"/>
        <v>741</v>
      </c>
      <c r="G124" s="21">
        <f t="shared" si="37"/>
        <v>5</v>
      </c>
      <c r="H124" s="23">
        <f t="shared" si="38"/>
        <v>148.19999999999999</v>
      </c>
      <c r="I124" s="143">
        <f t="shared" si="34"/>
        <v>162</v>
      </c>
      <c r="J124" s="143">
        <f t="shared" si="35"/>
        <v>434</v>
      </c>
      <c r="K124" s="607"/>
      <c r="L124" s="32">
        <v>162</v>
      </c>
      <c r="M124" s="32">
        <v>133</v>
      </c>
      <c r="N124" s="32">
        <v>139</v>
      </c>
      <c r="O124" s="32">
        <v>157</v>
      </c>
      <c r="P124" s="32">
        <v>150</v>
      </c>
      <c r="Q124" s="31">
        <f t="shared" si="36"/>
        <v>741</v>
      </c>
      <c r="R124" s="31">
        <f>Q123+Q124+(K123*5)</f>
        <v>1955</v>
      </c>
      <c r="S124" s="19"/>
      <c r="T124" s="19"/>
      <c r="U124" s="19"/>
      <c r="V124" s="19"/>
      <c r="W124" s="19"/>
      <c r="X124" s="16"/>
    </row>
    <row r="125" spans="1:24" x14ac:dyDescent="0.3">
      <c r="A125" s="25" t="s">
        <v>565</v>
      </c>
      <c r="B125" s="9">
        <v>33</v>
      </c>
      <c r="C125" s="9" t="s">
        <v>29</v>
      </c>
      <c r="D125" s="592">
        <v>22</v>
      </c>
      <c r="E125" s="43"/>
      <c r="F125" s="21">
        <f t="shared" si="33"/>
        <v>939</v>
      </c>
      <c r="G125" s="21">
        <f t="shared" si="37"/>
        <v>5</v>
      </c>
      <c r="H125" s="23">
        <f t="shared" si="38"/>
        <v>187.8</v>
      </c>
      <c r="I125" s="143">
        <f t="shared" si="34"/>
        <v>214</v>
      </c>
      <c r="J125" s="143">
        <f t="shared" si="35"/>
        <v>528</v>
      </c>
      <c r="K125" s="595">
        <v>37</v>
      </c>
      <c r="L125" s="28">
        <v>176</v>
      </c>
      <c r="M125" s="28">
        <v>192</v>
      </c>
      <c r="N125" s="28">
        <v>160</v>
      </c>
      <c r="O125" s="28">
        <v>214</v>
      </c>
      <c r="P125" s="28">
        <v>197</v>
      </c>
      <c r="Q125" s="27">
        <f t="shared" si="36"/>
        <v>939</v>
      </c>
      <c r="R125" s="27"/>
      <c r="S125" s="19"/>
      <c r="T125" s="19"/>
      <c r="U125" s="19"/>
      <c r="V125" s="19"/>
      <c r="W125" s="19"/>
      <c r="X125" s="16"/>
    </row>
    <row r="126" spans="1:24" x14ac:dyDescent="0.3">
      <c r="A126" s="29" t="s">
        <v>979</v>
      </c>
      <c r="B126" s="9">
        <v>33</v>
      </c>
      <c r="C126" s="9" t="s">
        <v>29</v>
      </c>
      <c r="D126" s="602"/>
      <c r="E126" s="42"/>
      <c r="F126" s="21">
        <f t="shared" si="33"/>
        <v>819</v>
      </c>
      <c r="G126" s="21">
        <f t="shared" si="37"/>
        <v>5</v>
      </c>
      <c r="H126" s="23">
        <f t="shared" si="38"/>
        <v>163.80000000000001</v>
      </c>
      <c r="I126" s="143">
        <f t="shared" si="34"/>
        <v>194</v>
      </c>
      <c r="J126" s="143">
        <f t="shared" si="35"/>
        <v>468</v>
      </c>
      <c r="K126" s="607"/>
      <c r="L126" s="32">
        <v>119</v>
      </c>
      <c r="M126" s="32">
        <v>168</v>
      </c>
      <c r="N126" s="32">
        <v>181</v>
      </c>
      <c r="O126" s="32">
        <v>157</v>
      </c>
      <c r="P126" s="32">
        <v>194</v>
      </c>
      <c r="Q126" s="31">
        <f t="shared" si="36"/>
        <v>819</v>
      </c>
      <c r="R126" s="31">
        <f>Q125+Q126+(K125*5)</f>
        <v>1943</v>
      </c>
      <c r="S126" s="19"/>
      <c r="T126" s="19"/>
      <c r="U126" s="19"/>
      <c r="V126" s="19"/>
      <c r="W126" s="19"/>
      <c r="X126" s="16"/>
    </row>
    <row r="127" spans="1:24" x14ac:dyDescent="0.3">
      <c r="A127" s="25" t="s">
        <v>175</v>
      </c>
      <c r="B127" s="9">
        <v>33</v>
      </c>
      <c r="C127" s="9" t="s">
        <v>29</v>
      </c>
      <c r="D127" s="592">
        <v>23</v>
      </c>
      <c r="E127" s="43"/>
      <c r="F127" s="21">
        <f t="shared" si="33"/>
        <v>922</v>
      </c>
      <c r="G127" s="21">
        <f t="shared" si="37"/>
        <v>5</v>
      </c>
      <c r="H127" s="23">
        <f t="shared" si="38"/>
        <v>184.4</v>
      </c>
      <c r="I127" s="143">
        <f t="shared" si="34"/>
        <v>203</v>
      </c>
      <c r="J127" s="143">
        <f t="shared" si="35"/>
        <v>565</v>
      </c>
      <c r="K127" s="595">
        <v>52</v>
      </c>
      <c r="L127" s="28">
        <v>175</v>
      </c>
      <c r="M127" s="28">
        <v>187</v>
      </c>
      <c r="N127" s="28">
        <v>203</v>
      </c>
      <c r="O127" s="28">
        <v>189</v>
      </c>
      <c r="P127" s="28">
        <v>168</v>
      </c>
      <c r="Q127" s="27">
        <f t="shared" si="36"/>
        <v>922</v>
      </c>
      <c r="R127" s="27"/>
      <c r="S127" s="19"/>
      <c r="T127" s="19"/>
      <c r="U127" s="19"/>
      <c r="V127" s="19"/>
      <c r="W127" s="19"/>
      <c r="X127" s="16"/>
    </row>
    <row r="128" spans="1:24" x14ac:dyDescent="0.3">
      <c r="A128" s="29" t="s">
        <v>980</v>
      </c>
      <c r="B128" s="9">
        <v>33</v>
      </c>
      <c r="C128" s="9" t="s">
        <v>29</v>
      </c>
      <c r="D128" s="602"/>
      <c r="E128" s="42"/>
      <c r="F128" s="21">
        <f t="shared" si="33"/>
        <v>758</v>
      </c>
      <c r="G128" s="21">
        <f t="shared" si="37"/>
        <v>5</v>
      </c>
      <c r="H128" s="23">
        <f t="shared" si="38"/>
        <v>151.6</v>
      </c>
      <c r="I128" s="143">
        <f t="shared" si="34"/>
        <v>173</v>
      </c>
      <c r="J128" s="143">
        <f t="shared" si="35"/>
        <v>444</v>
      </c>
      <c r="K128" s="607"/>
      <c r="L128" s="32">
        <v>138</v>
      </c>
      <c r="M128" s="32">
        <v>173</v>
      </c>
      <c r="N128" s="32">
        <v>133</v>
      </c>
      <c r="O128" s="32">
        <v>152</v>
      </c>
      <c r="P128" s="32">
        <v>162</v>
      </c>
      <c r="Q128" s="31">
        <f t="shared" si="36"/>
        <v>758</v>
      </c>
      <c r="R128" s="31">
        <f>Q127+Q128+(K127*5)</f>
        <v>1940</v>
      </c>
      <c r="S128" s="19"/>
      <c r="T128" s="19"/>
      <c r="U128" s="19"/>
      <c r="V128" s="19"/>
      <c r="W128" s="19"/>
      <c r="X128" s="16"/>
    </row>
    <row r="129" spans="1:24" x14ac:dyDescent="0.3">
      <c r="A129" s="25" t="s">
        <v>555</v>
      </c>
      <c r="B129" s="9">
        <v>33</v>
      </c>
      <c r="C129" s="9" t="s">
        <v>29</v>
      </c>
      <c r="D129" s="592">
        <v>24</v>
      </c>
      <c r="E129" s="43"/>
      <c r="F129" s="21">
        <f t="shared" si="33"/>
        <v>665</v>
      </c>
      <c r="G129" s="21">
        <f t="shared" si="37"/>
        <v>5</v>
      </c>
      <c r="H129" s="23">
        <f t="shared" si="38"/>
        <v>133</v>
      </c>
      <c r="I129" s="143">
        <f t="shared" si="34"/>
        <v>147</v>
      </c>
      <c r="J129" s="143">
        <f t="shared" si="35"/>
        <v>397</v>
      </c>
      <c r="K129" s="595">
        <v>43</v>
      </c>
      <c r="L129" s="28">
        <v>135</v>
      </c>
      <c r="M129" s="28">
        <v>115</v>
      </c>
      <c r="N129" s="28">
        <v>147</v>
      </c>
      <c r="O129" s="28">
        <v>126</v>
      </c>
      <c r="P129" s="28">
        <v>142</v>
      </c>
      <c r="Q129" s="27">
        <f t="shared" si="36"/>
        <v>665</v>
      </c>
      <c r="R129" s="27"/>
      <c r="S129" s="19"/>
      <c r="T129" s="19"/>
      <c r="U129" s="19"/>
      <c r="V129" s="19"/>
      <c r="W129" s="19"/>
      <c r="X129" s="16"/>
    </row>
    <row r="130" spans="1:24" x14ac:dyDescent="0.3">
      <c r="A130" s="29" t="s">
        <v>981</v>
      </c>
      <c r="B130" s="9">
        <v>33</v>
      </c>
      <c r="C130" s="9" t="s">
        <v>29</v>
      </c>
      <c r="D130" s="602"/>
      <c r="E130" s="42"/>
      <c r="F130" s="21">
        <f t="shared" si="33"/>
        <v>1056</v>
      </c>
      <c r="G130" s="21">
        <f t="shared" si="37"/>
        <v>5</v>
      </c>
      <c r="H130" s="23">
        <f t="shared" si="38"/>
        <v>211.2</v>
      </c>
      <c r="I130" s="143">
        <f t="shared" si="34"/>
        <v>278</v>
      </c>
      <c r="J130" s="143">
        <f t="shared" si="35"/>
        <v>640</v>
      </c>
      <c r="K130" s="607"/>
      <c r="L130" s="32">
        <v>177</v>
      </c>
      <c r="M130" s="32">
        <v>278</v>
      </c>
      <c r="N130" s="32">
        <v>185</v>
      </c>
      <c r="O130" s="32">
        <v>179</v>
      </c>
      <c r="P130" s="32">
        <v>237</v>
      </c>
      <c r="Q130" s="31">
        <f t="shared" si="36"/>
        <v>1056</v>
      </c>
      <c r="R130" s="31">
        <f>Q129+Q130+(K129*5)</f>
        <v>1936</v>
      </c>
      <c r="S130" s="19"/>
      <c r="T130" s="19"/>
      <c r="U130" s="19"/>
      <c r="V130" s="19"/>
      <c r="W130" s="19"/>
      <c r="X130" s="16"/>
    </row>
    <row r="131" spans="1:24" x14ac:dyDescent="0.3">
      <c r="A131" s="73" t="s">
        <v>638</v>
      </c>
      <c r="B131" s="9">
        <v>33</v>
      </c>
      <c r="C131" s="9" t="s">
        <v>29</v>
      </c>
      <c r="D131" s="592">
        <v>25</v>
      </c>
      <c r="E131" s="43"/>
      <c r="F131" s="21">
        <f t="shared" si="33"/>
        <v>616</v>
      </c>
      <c r="G131" s="21">
        <f t="shared" si="37"/>
        <v>5</v>
      </c>
      <c r="H131" s="23">
        <f t="shared" si="38"/>
        <v>123.2</v>
      </c>
      <c r="I131" s="143">
        <f t="shared" si="34"/>
        <v>160</v>
      </c>
      <c r="J131" s="143">
        <f t="shared" si="35"/>
        <v>338</v>
      </c>
      <c r="K131" s="595">
        <v>75</v>
      </c>
      <c r="L131" s="26">
        <v>109</v>
      </c>
      <c r="M131" s="26">
        <v>83</v>
      </c>
      <c r="N131" s="26">
        <v>146</v>
      </c>
      <c r="O131" s="26">
        <v>118</v>
      </c>
      <c r="P131" s="26">
        <v>160</v>
      </c>
      <c r="Q131" s="21">
        <f t="shared" si="36"/>
        <v>616</v>
      </c>
      <c r="R131" s="27"/>
      <c r="S131" s="19"/>
      <c r="T131" s="19"/>
      <c r="U131" s="19"/>
      <c r="V131" s="19"/>
      <c r="W131" s="19"/>
      <c r="X131" s="16"/>
    </row>
    <row r="132" spans="1:24" x14ac:dyDescent="0.3">
      <c r="A132" s="74" t="s">
        <v>639</v>
      </c>
      <c r="B132" s="9">
        <v>33</v>
      </c>
      <c r="C132" s="9" t="s">
        <v>29</v>
      </c>
      <c r="D132" s="602"/>
      <c r="E132" s="42"/>
      <c r="F132" s="21">
        <f t="shared" si="33"/>
        <v>936</v>
      </c>
      <c r="G132" s="21">
        <f t="shared" si="37"/>
        <v>5</v>
      </c>
      <c r="H132" s="23">
        <f t="shared" si="38"/>
        <v>187.2</v>
      </c>
      <c r="I132" s="143">
        <f t="shared" si="34"/>
        <v>212</v>
      </c>
      <c r="J132" s="143">
        <f t="shared" si="35"/>
        <v>555</v>
      </c>
      <c r="K132" s="607"/>
      <c r="L132" s="300">
        <v>178</v>
      </c>
      <c r="M132" s="300">
        <v>193</v>
      </c>
      <c r="N132" s="300">
        <v>184</v>
      </c>
      <c r="O132" s="300">
        <v>169</v>
      </c>
      <c r="P132" s="300">
        <v>212</v>
      </c>
      <c r="Q132" s="31">
        <f t="shared" si="36"/>
        <v>936</v>
      </c>
      <c r="R132" s="31">
        <f>Q131+Q132+(K131*5)</f>
        <v>1927</v>
      </c>
      <c r="S132" s="19"/>
      <c r="T132" s="19"/>
      <c r="U132" s="19"/>
      <c r="V132" s="19"/>
      <c r="W132" s="19"/>
      <c r="X132" s="16"/>
    </row>
    <row r="133" spans="1:24" x14ac:dyDescent="0.3">
      <c r="A133" s="73" t="s">
        <v>156</v>
      </c>
      <c r="B133" s="9">
        <v>33</v>
      </c>
      <c r="C133" s="9" t="s">
        <v>29</v>
      </c>
      <c r="D133" s="592">
        <v>26</v>
      </c>
      <c r="E133" s="43"/>
      <c r="F133" s="21">
        <f t="shared" si="33"/>
        <v>978</v>
      </c>
      <c r="G133" s="21">
        <f t="shared" si="37"/>
        <v>5</v>
      </c>
      <c r="H133" s="23">
        <f t="shared" si="38"/>
        <v>195.6</v>
      </c>
      <c r="I133" s="143">
        <f t="shared" si="34"/>
        <v>226</v>
      </c>
      <c r="J133" s="143">
        <f t="shared" si="35"/>
        <v>555</v>
      </c>
      <c r="K133" s="595">
        <v>19</v>
      </c>
      <c r="L133" s="26">
        <v>129</v>
      </c>
      <c r="M133" s="26">
        <v>214</v>
      </c>
      <c r="N133" s="26">
        <v>212</v>
      </c>
      <c r="O133" s="26">
        <v>226</v>
      </c>
      <c r="P133" s="26">
        <v>197</v>
      </c>
      <c r="Q133" s="21">
        <f t="shared" si="36"/>
        <v>978</v>
      </c>
      <c r="R133" s="27"/>
      <c r="S133" s="19"/>
      <c r="T133" s="19"/>
      <c r="U133" s="19"/>
      <c r="V133" s="19"/>
      <c r="W133" s="19"/>
      <c r="X133" s="16"/>
    </row>
    <row r="134" spans="1:24" x14ac:dyDescent="0.3">
      <c r="A134" s="74" t="s">
        <v>982</v>
      </c>
      <c r="B134" s="9">
        <v>33</v>
      </c>
      <c r="C134" s="9" t="s">
        <v>29</v>
      </c>
      <c r="D134" s="602"/>
      <c r="E134" s="42"/>
      <c r="F134" s="21">
        <f t="shared" si="33"/>
        <v>849</v>
      </c>
      <c r="G134" s="21">
        <f t="shared" si="37"/>
        <v>5</v>
      </c>
      <c r="H134" s="23">
        <f t="shared" si="38"/>
        <v>169.8</v>
      </c>
      <c r="I134" s="143">
        <f t="shared" si="34"/>
        <v>203</v>
      </c>
      <c r="J134" s="143">
        <f t="shared" si="35"/>
        <v>466</v>
      </c>
      <c r="K134" s="607"/>
      <c r="L134" s="300">
        <v>128</v>
      </c>
      <c r="M134" s="300">
        <v>141</v>
      </c>
      <c r="N134" s="300">
        <v>197</v>
      </c>
      <c r="O134" s="300">
        <v>180</v>
      </c>
      <c r="P134" s="300">
        <v>203</v>
      </c>
      <c r="Q134" s="31">
        <f t="shared" si="36"/>
        <v>849</v>
      </c>
      <c r="R134" s="31">
        <f>Q133+Q134+(K133*5)</f>
        <v>1922</v>
      </c>
      <c r="S134" s="19"/>
      <c r="T134" s="19"/>
      <c r="U134" s="19"/>
      <c r="V134" s="19"/>
      <c r="W134" s="19"/>
      <c r="X134" s="16"/>
    </row>
    <row r="135" spans="1:24" x14ac:dyDescent="0.3">
      <c r="A135" s="73" t="s">
        <v>102</v>
      </c>
      <c r="B135" s="502">
        <v>33</v>
      </c>
      <c r="C135" s="502" t="s">
        <v>29</v>
      </c>
      <c r="D135" s="592">
        <v>27</v>
      </c>
      <c r="E135" s="43"/>
      <c r="F135" s="21">
        <f t="shared" ref="F135:F168" si="43">SUM(L135:P135)+SUM(S135:U135)</f>
        <v>879</v>
      </c>
      <c r="G135" s="21">
        <f t="shared" si="37"/>
        <v>5</v>
      </c>
      <c r="H135" s="23">
        <f t="shared" ref="H135:H169" si="44">F135/G135</f>
        <v>175.8</v>
      </c>
      <c r="I135" s="143">
        <f t="shared" ref="I135:I168" si="45">MAX(L135:P135,S135:U135,X135)</f>
        <v>200</v>
      </c>
      <c r="J135" s="143">
        <f t="shared" ref="J135:J168" si="46">MAX(SUM(L135:N135),SUM(S135:U135))</f>
        <v>512</v>
      </c>
      <c r="K135" s="595">
        <v>4</v>
      </c>
      <c r="L135" s="26">
        <v>171</v>
      </c>
      <c r="M135" s="26">
        <v>141</v>
      </c>
      <c r="N135" s="26">
        <v>200</v>
      </c>
      <c r="O135" s="26">
        <v>193</v>
      </c>
      <c r="P135" s="26">
        <v>174</v>
      </c>
      <c r="Q135" s="21">
        <f t="shared" ref="Q135:Q168" si="47">SUM(L135:P135)</f>
        <v>879</v>
      </c>
      <c r="R135" s="27"/>
      <c r="S135" s="19"/>
      <c r="T135" s="19"/>
      <c r="U135" s="19"/>
      <c r="V135" s="19"/>
      <c r="W135" s="19"/>
      <c r="X135" s="16"/>
    </row>
    <row r="136" spans="1:24" x14ac:dyDescent="0.3">
      <c r="A136" s="74" t="s">
        <v>983</v>
      </c>
      <c r="B136" s="502">
        <v>33</v>
      </c>
      <c r="C136" s="502" t="s">
        <v>29</v>
      </c>
      <c r="D136" s="602"/>
      <c r="E136" s="42"/>
      <c r="F136" s="21">
        <f t="shared" si="43"/>
        <v>1010</v>
      </c>
      <c r="G136" s="21">
        <f t="shared" si="37"/>
        <v>5</v>
      </c>
      <c r="H136" s="23">
        <f t="shared" si="44"/>
        <v>202</v>
      </c>
      <c r="I136" s="143">
        <f t="shared" si="45"/>
        <v>256</v>
      </c>
      <c r="J136" s="143">
        <f t="shared" si="46"/>
        <v>527</v>
      </c>
      <c r="K136" s="607"/>
      <c r="L136" s="539">
        <v>187</v>
      </c>
      <c r="M136" s="539">
        <v>137</v>
      </c>
      <c r="N136" s="539">
        <v>203</v>
      </c>
      <c r="O136" s="539">
        <v>256</v>
      </c>
      <c r="P136" s="539">
        <v>227</v>
      </c>
      <c r="Q136" s="31">
        <f t="shared" si="47"/>
        <v>1010</v>
      </c>
      <c r="R136" s="31">
        <f t="shared" ref="R136" si="48">Q135+Q136+(K135*5)</f>
        <v>1909</v>
      </c>
    </row>
    <row r="137" spans="1:24" x14ac:dyDescent="0.3">
      <c r="A137" s="73" t="s">
        <v>493</v>
      </c>
      <c r="B137" s="502">
        <v>33</v>
      </c>
      <c r="C137" s="502" t="s">
        <v>29</v>
      </c>
      <c r="D137" s="592">
        <v>28</v>
      </c>
      <c r="E137" s="43"/>
      <c r="F137" s="21">
        <f t="shared" si="43"/>
        <v>518</v>
      </c>
      <c r="G137" s="21">
        <f t="shared" si="37"/>
        <v>5</v>
      </c>
      <c r="H137" s="23">
        <f t="shared" si="44"/>
        <v>103.6</v>
      </c>
      <c r="I137" s="143">
        <f t="shared" si="45"/>
        <v>123</v>
      </c>
      <c r="J137" s="143">
        <f t="shared" si="46"/>
        <v>316</v>
      </c>
      <c r="K137" s="595">
        <v>90</v>
      </c>
      <c r="L137" s="26">
        <v>94</v>
      </c>
      <c r="M137" s="26">
        <v>119</v>
      </c>
      <c r="N137" s="26">
        <v>103</v>
      </c>
      <c r="O137" s="26">
        <v>123</v>
      </c>
      <c r="P137" s="26">
        <v>79</v>
      </c>
      <c r="Q137" s="21">
        <f t="shared" si="47"/>
        <v>518</v>
      </c>
      <c r="R137" s="27"/>
    </row>
    <row r="138" spans="1:24" x14ac:dyDescent="0.3">
      <c r="A138" s="74" t="s">
        <v>984</v>
      </c>
      <c r="B138" s="502">
        <v>33</v>
      </c>
      <c r="C138" s="502" t="s">
        <v>29</v>
      </c>
      <c r="D138" s="602"/>
      <c r="E138" s="42"/>
      <c r="F138" s="21">
        <f t="shared" si="43"/>
        <v>939</v>
      </c>
      <c r="G138" s="21">
        <f t="shared" si="37"/>
        <v>5</v>
      </c>
      <c r="H138" s="23">
        <f t="shared" si="44"/>
        <v>187.8</v>
      </c>
      <c r="I138" s="143">
        <f t="shared" si="45"/>
        <v>208</v>
      </c>
      <c r="J138" s="143">
        <f t="shared" si="46"/>
        <v>575</v>
      </c>
      <c r="K138" s="607"/>
      <c r="L138" s="539">
        <v>194</v>
      </c>
      <c r="M138" s="539">
        <v>208</v>
      </c>
      <c r="N138" s="539">
        <v>173</v>
      </c>
      <c r="O138" s="539">
        <v>176</v>
      </c>
      <c r="P138" s="539">
        <v>188</v>
      </c>
      <c r="Q138" s="31">
        <f t="shared" si="47"/>
        <v>939</v>
      </c>
      <c r="R138" s="31">
        <f t="shared" ref="R138" si="49">Q137+Q138+(K137*5)</f>
        <v>1907</v>
      </c>
    </row>
    <row r="139" spans="1:24" x14ac:dyDescent="0.3">
      <c r="A139" s="73" t="s">
        <v>985</v>
      </c>
      <c r="B139" s="502">
        <v>33</v>
      </c>
      <c r="C139" s="502" t="s">
        <v>29</v>
      </c>
      <c r="D139" s="592">
        <v>29</v>
      </c>
      <c r="E139" s="43"/>
      <c r="F139" s="21">
        <f t="shared" si="43"/>
        <v>457</v>
      </c>
      <c r="G139" s="21">
        <f t="shared" si="37"/>
        <v>5</v>
      </c>
      <c r="H139" s="23">
        <f t="shared" si="44"/>
        <v>91.4</v>
      </c>
      <c r="I139" s="143">
        <f t="shared" si="45"/>
        <v>113</v>
      </c>
      <c r="J139" s="143">
        <f t="shared" si="46"/>
        <v>231</v>
      </c>
      <c r="K139" s="595">
        <v>129</v>
      </c>
      <c r="L139" s="26">
        <v>70</v>
      </c>
      <c r="M139" s="26">
        <v>81</v>
      </c>
      <c r="N139" s="26">
        <v>80</v>
      </c>
      <c r="O139" s="26">
        <v>113</v>
      </c>
      <c r="P139" s="26">
        <v>113</v>
      </c>
      <c r="Q139" s="21">
        <f t="shared" si="47"/>
        <v>457</v>
      </c>
      <c r="R139" s="27"/>
    </row>
    <row r="140" spans="1:24" x14ac:dyDescent="0.3">
      <c r="A140" s="74" t="s">
        <v>986</v>
      </c>
      <c r="B140" s="502">
        <v>33</v>
      </c>
      <c r="C140" s="502" t="s">
        <v>29</v>
      </c>
      <c r="D140" s="602"/>
      <c r="E140" s="42"/>
      <c r="F140" s="21">
        <f t="shared" si="43"/>
        <v>804</v>
      </c>
      <c r="G140" s="21">
        <f t="shared" si="37"/>
        <v>5</v>
      </c>
      <c r="H140" s="23">
        <f t="shared" si="44"/>
        <v>160.80000000000001</v>
      </c>
      <c r="I140" s="143">
        <f t="shared" si="45"/>
        <v>176</v>
      </c>
      <c r="J140" s="143">
        <f t="shared" si="46"/>
        <v>479</v>
      </c>
      <c r="K140" s="607"/>
      <c r="L140" s="539">
        <v>142</v>
      </c>
      <c r="M140" s="539">
        <v>176</v>
      </c>
      <c r="N140" s="539">
        <v>161</v>
      </c>
      <c r="O140" s="539">
        <v>153</v>
      </c>
      <c r="P140" s="539">
        <v>172</v>
      </c>
      <c r="Q140" s="31">
        <f t="shared" si="47"/>
        <v>804</v>
      </c>
      <c r="R140" s="31">
        <f t="shared" ref="R140" si="50">Q139+Q140+(K139*5)</f>
        <v>1906</v>
      </c>
    </row>
    <row r="141" spans="1:24" x14ac:dyDescent="0.3">
      <c r="A141" s="73" t="s">
        <v>987</v>
      </c>
      <c r="B141" s="502">
        <v>33</v>
      </c>
      <c r="C141" s="502" t="s">
        <v>29</v>
      </c>
      <c r="D141" s="592">
        <v>30</v>
      </c>
      <c r="E141" s="43"/>
      <c r="F141" s="21">
        <f t="shared" si="43"/>
        <v>791</v>
      </c>
      <c r="G141" s="21">
        <f t="shared" si="37"/>
        <v>5</v>
      </c>
      <c r="H141" s="23">
        <f t="shared" si="44"/>
        <v>158.19999999999999</v>
      </c>
      <c r="I141" s="143">
        <f t="shared" si="45"/>
        <v>184</v>
      </c>
      <c r="J141" s="143">
        <f t="shared" si="46"/>
        <v>508</v>
      </c>
      <c r="K141" s="595">
        <v>30</v>
      </c>
      <c r="L141" s="26">
        <v>184</v>
      </c>
      <c r="M141" s="26">
        <v>151</v>
      </c>
      <c r="N141" s="26">
        <v>173</v>
      </c>
      <c r="O141" s="26">
        <v>126</v>
      </c>
      <c r="P141" s="26">
        <v>157</v>
      </c>
      <c r="Q141" s="21">
        <f t="shared" si="47"/>
        <v>791</v>
      </c>
      <c r="R141" s="27"/>
    </row>
    <row r="142" spans="1:24" x14ac:dyDescent="0.3">
      <c r="A142" s="74" t="s">
        <v>988</v>
      </c>
      <c r="B142" s="502">
        <v>33</v>
      </c>
      <c r="C142" s="502" t="s">
        <v>29</v>
      </c>
      <c r="D142" s="602"/>
      <c r="E142" s="42"/>
      <c r="F142" s="21">
        <f t="shared" si="43"/>
        <v>961</v>
      </c>
      <c r="G142" s="21">
        <f t="shared" si="37"/>
        <v>5</v>
      </c>
      <c r="H142" s="23">
        <f t="shared" si="44"/>
        <v>192.2</v>
      </c>
      <c r="I142" s="143">
        <f t="shared" si="45"/>
        <v>245</v>
      </c>
      <c r="J142" s="143">
        <f t="shared" si="46"/>
        <v>616</v>
      </c>
      <c r="K142" s="607"/>
      <c r="L142" s="539">
        <v>193</v>
      </c>
      <c r="M142" s="539">
        <v>245</v>
      </c>
      <c r="N142" s="539">
        <v>178</v>
      </c>
      <c r="O142" s="539">
        <v>179</v>
      </c>
      <c r="P142" s="539">
        <v>166</v>
      </c>
      <c r="Q142" s="31">
        <f t="shared" si="47"/>
        <v>961</v>
      </c>
      <c r="R142" s="31">
        <f t="shared" ref="R142" si="51">Q141+Q142+(K141*5)</f>
        <v>1902</v>
      </c>
    </row>
    <row r="143" spans="1:24" x14ac:dyDescent="0.3">
      <c r="A143" s="73" t="s">
        <v>757</v>
      </c>
      <c r="B143" s="502">
        <v>33</v>
      </c>
      <c r="C143" s="502" t="s">
        <v>29</v>
      </c>
      <c r="D143" s="592">
        <v>31</v>
      </c>
      <c r="E143" s="43"/>
      <c r="F143" s="21">
        <f t="shared" si="43"/>
        <v>642</v>
      </c>
      <c r="G143" s="21">
        <f t="shared" si="37"/>
        <v>5</v>
      </c>
      <c r="H143" s="23">
        <f t="shared" si="44"/>
        <v>128.4</v>
      </c>
      <c r="I143" s="143">
        <f t="shared" si="45"/>
        <v>159</v>
      </c>
      <c r="J143" s="143">
        <f t="shared" si="46"/>
        <v>381</v>
      </c>
      <c r="K143" s="595">
        <v>122</v>
      </c>
      <c r="L143" s="26">
        <v>148</v>
      </c>
      <c r="M143" s="26">
        <v>119</v>
      </c>
      <c r="N143" s="26">
        <v>114</v>
      </c>
      <c r="O143" s="26">
        <v>102</v>
      </c>
      <c r="P143" s="26">
        <v>159</v>
      </c>
      <c r="Q143" s="21">
        <f t="shared" si="47"/>
        <v>642</v>
      </c>
      <c r="R143" s="27"/>
    </row>
    <row r="144" spans="1:24" x14ac:dyDescent="0.3">
      <c r="A144" s="74" t="s">
        <v>989</v>
      </c>
      <c r="B144" s="502">
        <v>33</v>
      </c>
      <c r="C144" s="502" t="s">
        <v>29</v>
      </c>
      <c r="D144" s="602"/>
      <c r="E144" s="42"/>
      <c r="F144" s="21">
        <f t="shared" si="43"/>
        <v>648</v>
      </c>
      <c r="G144" s="21">
        <f t="shared" si="37"/>
        <v>5</v>
      </c>
      <c r="H144" s="23">
        <f t="shared" si="44"/>
        <v>129.6</v>
      </c>
      <c r="I144" s="143">
        <f t="shared" si="45"/>
        <v>164</v>
      </c>
      <c r="J144" s="143">
        <f t="shared" si="46"/>
        <v>368</v>
      </c>
      <c r="K144" s="607"/>
      <c r="L144" s="539">
        <v>96</v>
      </c>
      <c r="M144" s="539">
        <v>139</v>
      </c>
      <c r="N144" s="539">
        <v>133</v>
      </c>
      <c r="O144" s="539">
        <v>164</v>
      </c>
      <c r="P144" s="539">
        <v>116</v>
      </c>
      <c r="Q144" s="31">
        <f t="shared" si="47"/>
        <v>648</v>
      </c>
      <c r="R144" s="31">
        <f t="shared" ref="R144" si="52">Q143+Q144+(K143*5)</f>
        <v>1900</v>
      </c>
    </row>
    <row r="145" spans="1:18" x14ac:dyDescent="0.3">
      <c r="A145" s="73" t="s">
        <v>287</v>
      </c>
      <c r="B145" s="502">
        <v>33</v>
      </c>
      <c r="C145" s="502" t="s">
        <v>29</v>
      </c>
      <c r="D145" s="592">
        <v>32</v>
      </c>
      <c r="E145" s="43"/>
      <c r="F145" s="21">
        <f t="shared" si="43"/>
        <v>753</v>
      </c>
      <c r="G145" s="21">
        <f t="shared" si="37"/>
        <v>5</v>
      </c>
      <c r="H145" s="23">
        <f t="shared" si="44"/>
        <v>150.6</v>
      </c>
      <c r="I145" s="143">
        <f t="shared" si="45"/>
        <v>178</v>
      </c>
      <c r="J145" s="143">
        <f t="shared" si="46"/>
        <v>494</v>
      </c>
      <c r="K145" s="595">
        <v>50</v>
      </c>
      <c r="L145" s="26">
        <v>178</v>
      </c>
      <c r="M145" s="26">
        <v>160</v>
      </c>
      <c r="N145" s="26">
        <v>156</v>
      </c>
      <c r="O145" s="26">
        <v>132</v>
      </c>
      <c r="P145" s="26">
        <v>127</v>
      </c>
      <c r="Q145" s="21">
        <f t="shared" si="47"/>
        <v>753</v>
      </c>
      <c r="R145" s="27"/>
    </row>
    <row r="146" spans="1:18" x14ac:dyDescent="0.3">
      <c r="A146" s="74" t="s">
        <v>990</v>
      </c>
      <c r="B146" s="502">
        <v>33</v>
      </c>
      <c r="C146" s="502" t="s">
        <v>29</v>
      </c>
      <c r="D146" s="602"/>
      <c r="E146" s="42"/>
      <c r="F146" s="21">
        <f t="shared" si="43"/>
        <v>894</v>
      </c>
      <c r="G146" s="21">
        <f t="shared" si="37"/>
        <v>5</v>
      </c>
      <c r="H146" s="23">
        <f t="shared" si="44"/>
        <v>178.8</v>
      </c>
      <c r="I146" s="143">
        <f t="shared" si="45"/>
        <v>240</v>
      </c>
      <c r="J146" s="143">
        <f t="shared" si="46"/>
        <v>497</v>
      </c>
      <c r="K146" s="607"/>
      <c r="L146" s="539">
        <v>164</v>
      </c>
      <c r="M146" s="539">
        <v>178</v>
      </c>
      <c r="N146" s="539">
        <v>155</v>
      </c>
      <c r="O146" s="539">
        <v>240</v>
      </c>
      <c r="P146" s="539">
        <v>157</v>
      </c>
      <c r="Q146" s="31">
        <f t="shared" si="47"/>
        <v>894</v>
      </c>
      <c r="R146" s="31">
        <f t="shared" ref="R146" si="53">Q145+Q146+(K145*5)</f>
        <v>1897</v>
      </c>
    </row>
    <row r="147" spans="1:18" x14ac:dyDescent="0.3">
      <c r="A147" s="73" t="s">
        <v>155</v>
      </c>
      <c r="B147" s="502">
        <v>33</v>
      </c>
      <c r="C147" s="502" t="s">
        <v>29</v>
      </c>
      <c r="D147" s="592">
        <v>33</v>
      </c>
      <c r="E147" s="43"/>
      <c r="F147" s="21">
        <f t="shared" si="43"/>
        <v>790</v>
      </c>
      <c r="G147" s="21">
        <f t="shared" si="37"/>
        <v>5</v>
      </c>
      <c r="H147" s="23">
        <f t="shared" si="44"/>
        <v>158</v>
      </c>
      <c r="I147" s="143">
        <f t="shared" si="45"/>
        <v>176</v>
      </c>
      <c r="J147" s="143">
        <f t="shared" si="46"/>
        <v>454</v>
      </c>
      <c r="K147" s="595">
        <v>2</v>
      </c>
      <c r="L147" s="26">
        <v>170</v>
      </c>
      <c r="M147" s="26">
        <v>151</v>
      </c>
      <c r="N147" s="26">
        <v>133</v>
      </c>
      <c r="O147" s="26">
        <v>176</v>
      </c>
      <c r="P147" s="26">
        <v>160</v>
      </c>
      <c r="Q147" s="21">
        <f t="shared" si="47"/>
        <v>790</v>
      </c>
      <c r="R147" s="27"/>
    </row>
    <row r="148" spans="1:18" x14ac:dyDescent="0.3">
      <c r="A148" s="74" t="s">
        <v>633</v>
      </c>
      <c r="B148" s="502">
        <v>33</v>
      </c>
      <c r="C148" s="502" t="s">
        <v>29</v>
      </c>
      <c r="D148" s="602"/>
      <c r="E148" s="42"/>
      <c r="F148" s="21">
        <f t="shared" si="43"/>
        <v>1089</v>
      </c>
      <c r="G148" s="21">
        <f t="shared" ref="G148:G168" si="54">COUNT(L148,M148,N148,O148,P148,S148,T148,U148,X148)</f>
        <v>5</v>
      </c>
      <c r="H148" s="23">
        <f t="shared" si="44"/>
        <v>217.8</v>
      </c>
      <c r="I148" s="143">
        <f t="shared" si="45"/>
        <v>253</v>
      </c>
      <c r="J148" s="143">
        <f t="shared" si="46"/>
        <v>621</v>
      </c>
      <c r="K148" s="607"/>
      <c r="L148" s="539">
        <v>217</v>
      </c>
      <c r="M148" s="539">
        <v>221</v>
      </c>
      <c r="N148" s="539">
        <v>183</v>
      </c>
      <c r="O148" s="539">
        <v>215</v>
      </c>
      <c r="P148" s="539">
        <v>253</v>
      </c>
      <c r="Q148" s="31">
        <f t="shared" si="47"/>
        <v>1089</v>
      </c>
      <c r="R148" s="31">
        <f t="shared" ref="R148" si="55">Q147+Q148+(K147*5)</f>
        <v>1889</v>
      </c>
    </row>
    <row r="149" spans="1:18" x14ac:dyDescent="0.3">
      <c r="A149" s="73" t="s">
        <v>167</v>
      </c>
      <c r="B149" s="502">
        <v>33</v>
      </c>
      <c r="C149" s="502" t="s">
        <v>29</v>
      </c>
      <c r="D149" s="592">
        <v>34</v>
      </c>
      <c r="E149" s="43"/>
      <c r="F149" s="21">
        <f t="shared" si="43"/>
        <v>780</v>
      </c>
      <c r="G149" s="21">
        <f t="shared" si="54"/>
        <v>5</v>
      </c>
      <c r="H149" s="23">
        <f t="shared" si="44"/>
        <v>156</v>
      </c>
      <c r="I149" s="143">
        <f t="shared" si="45"/>
        <v>188</v>
      </c>
      <c r="J149" s="143">
        <f t="shared" si="46"/>
        <v>477</v>
      </c>
      <c r="K149" s="595">
        <v>54</v>
      </c>
      <c r="L149" s="26">
        <v>188</v>
      </c>
      <c r="M149" s="26">
        <v>141</v>
      </c>
      <c r="N149" s="26">
        <v>148</v>
      </c>
      <c r="O149" s="26">
        <v>156</v>
      </c>
      <c r="P149" s="26">
        <v>147</v>
      </c>
      <c r="Q149" s="21">
        <f t="shared" si="47"/>
        <v>780</v>
      </c>
      <c r="R149" s="27"/>
    </row>
    <row r="150" spans="1:18" x14ac:dyDescent="0.3">
      <c r="A150" s="74" t="s">
        <v>913</v>
      </c>
      <c r="B150" s="502">
        <v>33</v>
      </c>
      <c r="C150" s="502" t="s">
        <v>29</v>
      </c>
      <c r="D150" s="602"/>
      <c r="E150" s="42"/>
      <c r="F150" s="21">
        <f t="shared" si="43"/>
        <v>831</v>
      </c>
      <c r="G150" s="21">
        <f t="shared" si="54"/>
        <v>5</v>
      </c>
      <c r="H150" s="23">
        <f t="shared" si="44"/>
        <v>166.2</v>
      </c>
      <c r="I150" s="143">
        <f t="shared" si="45"/>
        <v>177</v>
      </c>
      <c r="J150" s="143">
        <f t="shared" si="46"/>
        <v>527</v>
      </c>
      <c r="K150" s="607"/>
      <c r="L150" s="539">
        <v>173</v>
      </c>
      <c r="M150" s="539">
        <v>177</v>
      </c>
      <c r="N150" s="539">
        <v>177</v>
      </c>
      <c r="O150" s="539">
        <v>156</v>
      </c>
      <c r="P150" s="539">
        <v>148</v>
      </c>
      <c r="Q150" s="31">
        <f t="shared" si="47"/>
        <v>831</v>
      </c>
      <c r="R150" s="31">
        <f t="shared" ref="R150" si="56">Q149+Q150+(K149*5)</f>
        <v>1881</v>
      </c>
    </row>
    <row r="151" spans="1:18" x14ac:dyDescent="0.3">
      <c r="A151" s="73" t="s">
        <v>795</v>
      </c>
      <c r="B151" s="502">
        <v>33</v>
      </c>
      <c r="C151" s="502" t="s">
        <v>29</v>
      </c>
      <c r="D151" s="592">
        <v>35</v>
      </c>
      <c r="E151" s="43"/>
      <c r="F151" s="21">
        <f t="shared" si="43"/>
        <v>863</v>
      </c>
      <c r="G151" s="21">
        <f t="shared" si="54"/>
        <v>5</v>
      </c>
      <c r="H151" s="23">
        <f t="shared" si="44"/>
        <v>172.6</v>
      </c>
      <c r="I151" s="143">
        <f t="shared" si="45"/>
        <v>222</v>
      </c>
      <c r="J151" s="143">
        <f t="shared" si="46"/>
        <v>545</v>
      </c>
      <c r="K151" s="595">
        <v>10</v>
      </c>
      <c r="L151" s="26">
        <v>222</v>
      </c>
      <c r="M151" s="26">
        <v>159</v>
      </c>
      <c r="N151" s="26">
        <v>164</v>
      </c>
      <c r="O151" s="26">
        <v>163</v>
      </c>
      <c r="P151" s="26">
        <v>155</v>
      </c>
      <c r="Q151" s="21">
        <f t="shared" si="47"/>
        <v>863</v>
      </c>
      <c r="R151" s="27"/>
    </row>
    <row r="152" spans="1:18" x14ac:dyDescent="0.3">
      <c r="A152" s="74" t="s">
        <v>815</v>
      </c>
      <c r="B152" s="502">
        <v>33</v>
      </c>
      <c r="C152" s="502" t="s">
        <v>29</v>
      </c>
      <c r="D152" s="602"/>
      <c r="E152" s="42"/>
      <c r="F152" s="21">
        <f t="shared" si="43"/>
        <v>950</v>
      </c>
      <c r="G152" s="21">
        <f t="shared" si="54"/>
        <v>5</v>
      </c>
      <c r="H152" s="23">
        <f t="shared" si="44"/>
        <v>190</v>
      </c>
      <c r="I152" s="143">
        <f t="shared" si="45"/>
        <v>211</v>
      </c>
      <c r="J152" s="143">
        <f t="shared" si="46"/>
        <v>575</v>
      </c>
      <c r="K152" s="607"/>
      <c r="L152" s="539">
        <v>171</v>
      </c>
      <c r="M152" s="539">
        <v>211</v>
      </c>
      <c r="N152" s="539">
        <v>193</v>
      </c>
      <c r="O152" s="539">
        <v>183</v>
      </c>
      <c r="P152" s="539">
        <v>192</v>
      </c>
      <c r="Q152" s="31">
        <f t="shared" si="47"/>
        <v>950</v>
      </c>
      <c r="R152" s="31">
        <f t="shared" ref="R152" si="57">Q151+Q152+(K151*5)</f>
        <v>1863</v>
      </c>
    </row>
    <row r="153" spans="1:18" x14ac:dyDescent="0.3">
      <c r="A153" s="73" t="s">
        <v>563</v>
      </c>
      <c r="B153" s="502">
        <v>33</v>
      </c>
      <c r="C153" s="502" t="s">
        <v>29</v>
      </c>
      <c r="D153" s="592">
        <v>36</v>
      </c>
      <c r="E153" s="43"/>
      <c r="F153" s="21">
        <f t="shared" si="43"/>
        <v>805</v>
      </c>
      <c r="G153" s="21">
        <f t="shared" si="54"/>
        <v>5</v>
      </c>
      <c r="H153" s="23">
        <f t="shared" si="44"/>
        <v>161</v>
      </c>
      <c r="I153" s="143">
        <f t="shared" si="45"/>
        <v>186</v>
      </c>
      <c r="J153" s="143">
        <f t="shared" si="46"/>
        <v>496</v>
      </c>
      <c r="K153" s="595">
        <v>27</v>
      </c>
      <c r="L153" s="26">
        <v>175</v>
      </c>
      <c r="M153" s="26">
        <v>135</v>
      </c>
      <c r="N153" s="26">
        <v>186</v>
      </c>
      <c r="O153" s="26">
        <v>155</v>
      </c>
      <c r="P153" s="26">
        <v>154</v>
      </c>
      <c r="Q153" s="21">
        <f t="shared" si="47"/>
        <v>805</v>
      </c>
      <c r="R153" s="27"/>
    </row>
    <row r="154" spans="1:18" x14ac:dyDescent="0.3">
      <c r="A154" s="74" t="s">
        <v>991</v>
      </c>
      <c r="B154" s="502">
        <v>33</v>
      </c>
      <c r="C154" s="502" t="s">
        <v>29</v>
      </c>
      <c r="D154" s="602"/>
      <c r="E154" s="42"/>
      <c r="F154" s="21">
        <f t="shared" si="43"/>
        <v>902</v>
      </c>
      <c r="G154" s="21">
        <f t="shared" si="54"/>
        <v>5</v>
      </c>
      <c r="H154" s="23">
        <f t="shared" si="44"/>
        <v>180.4</v>
      </c>
      <c r="I154" s="143">
        <f t="shared" si="45"/>
        <v>211</v>
      </c>
      <c r="J154" s="143">
        <f t="shared" si="46"/>
        <v>518</v>
      </c>
      <c r="K154" s="607"/>
      <c r="L154" s="539">
        <v>193</v>
      </c>
      <c r="M154" s="539">
        <v>159</v>
      </c>
      <c r="N154" s="539">
        <v>166</v>
      </c>
      <c r="O154" s="539">
        <v>173</v>
      </c>
      <c r="P154" s="539">
        <v>211</v>
      </c>
      <c r="Q154" s="31">
        <f t="shared" si="47"/>
        <v>902</v>
      </c>
      <c r="R154" s="31">
        <f t="shared" ref="R154" si="58">Q153+Q154+(K153*5)</f>
        <v>1842</v>
      </c>
    </row>
    <row r="155" spans="1:18" x14ac:dyDescent="0.3">
      <c r="A155" s="73" t="s">
        <v>992</v>
      </c>
      <c r="B155" s="502">
        <v>33</v>
      </c>
      <c r="C155" s="502" t="s">
        <v>29</v>
      </c>
      <c r="D155" s="592">
        <v>37</v>
      </c>
      <c r="E155" s="43"/>
      <c r="F155" s="21">
        <f t="shared" si="43"/>
        <v>544</v>
      </c>
      <c r="G155" s="21">
        <f t="shared" si="54"/>
        <v>5</v>
      </c>
      <c r="H155" s="23">
        <f t="shared" si="44"/>
        <v>108.8</v>
      </c>
      <c r="I155" s="143">
        <f t="shared" si="45"/>
        <v>144</v>
      </c>
      <c r="J155" s="143">
        <f t="shared" si="46"/>
        <v>355</v>
      </c>
      <c r="K155" s="595">
        <v>72</v>
      </c>
      <c r="L155" s="26">
        <v>126</v>
      </c>
      <c r="M155" s="26">
        <v>144</v>
      </c>
      <c r="N155" s="26">
        <v>85</v>
      </c>
      <c r="O155" s="26">
        <v>99</v>
      </c>
      <c r="P155" s="26">
        <v>90</v>
      </c>
      <c r="Q155" s="21">
        <f t="shared" si="47"/>
        <v>544</v>
      </c>
      <c r="R155" s="27"/>
    </row>
    <row r="156" spans="1:18" x14ac:dyDescent="0.3">
      <c r="A156" s="74" t="s">
        <v>993</v>
      </c>
      <c r="B156" s="502">
        <v>33</v>
      </c>
      <c r="C156" s="502" t="s">
        <v>29</v>
      </c>
      <c r="D156" s="602"/>
      <c r="E156" s="42"/>
      <c r="F156" s="21">
        <f t="shared" si="43"/>
        <v>924</v>
      </c>
      <c r="G156" s="21">
        <f t="shared" si="54"/>
        <v>5</v>
      </c>
      <c r="H156" s="23">
        <f t="shared" si="44"/>
        <v>184.8</v>
      </c>
      <c r="I156" s="143">
        <f t="shared" si="45"/>
        <v>212</v>
      </c>
      <c r="J156" s="143">
        <f t="shared" si="46"/>
        <v>575</v>
      </c>
      <c r="K156" s="607"/>
      <c r="L156" s="539">
        <v>170</v>
      </c>
      <c r="M156" s="539">
        <v>193</v>
      </c>
      <c r="N156" s="539">
        <v>212</v>
      </c>
      <c r="O156" s="539">
        <v>178</v>
      </c>
      <c r="P156" s="539">
        <v>171</v>
      </c>
      <c r="Q156" s="31">
        <f t="shared" si="47"/>
        <v>924</v>
      </c>
      <c r="R156" s="31">
        <f t="shared" ref="R156" si="59">Q155+Q156+(K155*5)</f>
        <v>1828</v>
      </c>
    </row>
    <row r="157" spans="1:18" x14ac:dyDescent="0.3">
      <c r="A157" s="73" t="s">
        <v>560</v>
      </c>
      <c r="B157" s="502">
        <v>33</v>
      </c>
      <c r="C157" s="502" t="s">
        <v>29</v>
      </c>
      <c r="D157" s="592">
        <v>38</v>
      </c>
      <c r="E157" s="43"/>
      <c r="F157" s="21">
        <f t="shared" si="43"/>
        <v>737</v>
      </c>
      <c r="G157" s="21">
        <f t="shared" si="54"/>
        <v>5</v>
      </c>
      <c r="H157" s="23">
        <f t="shared" si="44"/>
        <v>147.4</v>
      </c>
      <c r="I157" s="143">
        <f t="shared" si="45"/>
        <v>167</v>
      </c>
      <c r="J157" s="143">
        <f t="shared" si="46"/>
        <v>442</v>
      </c>
      <c r="K157" s="595">
        <v>24</v>
      </c>
      <c r="L157" s="26">
        <v>134</v>
      </c>
      <c r="M157" s="26">
        <v>158</v>
      </c>
      <c r="N157" s="26">
        <v>150</v>
      </c>
      <c r="O157" s="26">
        <v>167</v>
      </c>
      <c r="P157" s="26">
        <v>128</v>
      </c>
      <c r="Q157" s="21">
        <f t="shared" si="47"/>
        <v>737</v>
      </c>
      <c r="R157" s="27"/>
    </row>
    <row r="158" spans="1:18" x14ac:dyDescent="0.3">
      <c r="A158" s="74" t="s">
        <v>994</v>
      </c>
      <c r="B158" s="502">
        <v>33</v>
      </c>
      <c r="C158" s="502" t="s">
        <v>29</v>
      </c>
      <c r="D158" s="602"/>
      <c r="E158" s="42"/>
      <c r="F158" s="21">
        <f t="shared" si="43"/>
        <v>958</v>
      </c>
      <c r="G158" s="21">
        <f t="shared" si="54"/>
        <v>5</v>
      </c>
      <c r="H158" s="23">
        <f t="shared" si="44"/>
        <v>191.6</v>
      </c>
      <c r="I158" s="143">
        <f t="shared" si="45"/>
        <v>218</v>
      </c>
      <c r="J158" s="143">
        <f t="shared" si="46"/>
        <v>577</v>
      </c>
      <c r="K158" s="607"/>
      <c r="L158" s="539">
        <v>192</v>
      </c>
      <c r="M158" s="539">
        <v>167</v>
      </c>
      <c r="N158" s="539">
        <v>218</v>
      </c>
      <c r="O158" s="539">
        <v>179</v>
      </c>
      <c r="P158" s="539">
        <v>202</v>
      </c>
      <c r="Q158" s="31">
        <f t="shared" si="47"/>
        <v>958</v>
      </c>
      <c r="R158" s="31">
        <f t="shared" ref="R158" si="60">Q157+Q158+(K157*5)</f>
        <v>1815</v>
      </c>
    </row>
    <row r="159" spans="1:18" x14ac:dyDescent="0.3">
      <c r="A159" s="73" t="s">
        <v>125</v>
      </c>
      <c r="B159" s="502">
        <v>33</v>
      </c>
      <c r="C159" s="502" t="s">
        <v>29</v>
      </c>
      <c r="D159" s="592">
        <v>39</v>
      </c>
      <c r="E159" s="43"/>
      <c r="F159" s="21">
        <f t="shared" si="43"/>
        <v>897</v>
      </c>
      <c r="G159" s="21">
        <f t="shared" si="54"/>
        <v>5</v>
      </c>
      <c r="H159" s="23">
        <f t="shared" si="44"/>
        <v>179.4</v>
      </c>
      <c r="I159" s="143">
        <f t="shared" si="45"/>
        <v>220</v>
      </c>
      <c r="J159" s="143">
        <f t="shared" si="46"/>
        <v>587</v>
      </c>
      <c r="K159" s="595">
        <v>23</v>
      </c>
      <c r="L159" s="26">
        <v>177</v>
      </c>
      <c r="M159" s="26">
        <v>190</v>
      </c>
      <c r="N159" s="26">
        <v>220</v>
      </c>
      <c r="O159" s="26">
        <v>138</v>
      </c>
      <c r="P159" s="26">
        <v>172</v>
      </c>
      <c r="Q159" s="21">
        <f t="shared" si="47"/>
        <v>897</v>
      </c>
      <c r="R159" s="27"/>
    </row>
    <row r="160" spans="1:18" x14ac:dyDescent="0.3">
      <c r="A160" s="74" t="s">
        <v>995</v>
      </c>
      <c r="B160" s="502">
        <v>33</v>
      </c>
      <c r="C160" s="502" t="s">
        <v>29</v>
      </c>
      <c r="D160" s="602"/>
      <c r="E160" s="42"/>
      <c r="F160" s="21">
        <f t="shared" si="43"/>
        <v>802</v>
      </c>
      <c r="G160" s="21">
        <f t="shared" si="54"/>
        <v>5</v>
      </c>
      <c r="H160" s="23">
        <f t="shared" si="44"/>
        <v>160.4</v>
      </c>
      <c r="I160" s="143">
        <f t="shared" si="45"/>
        <v>182</v>
      </c>
      <c r="J160" s="143">
        <f t="shared" si="46"/>
        <v>499</v>
      </c>
      <c r="K160" s="607"/>
      <c r="L160" s="539">
        <v>175</v>
      </c>
      <c r="M160" s="539">
        <v>160</v>
      </c>
      <c r="N160" s="539">
        <v>164</v>
      </c>
      <c r="O160" s="539">
        <v>182</v>
      </c>
      <c r="P160" s="539">
        <v>121</v>
      </c>
      <c r="Q160" s="31">
        <f t="shared" si="47"/>
        <v>802</v>
      </c>
      <c r="R160" s="31">
        <f t="shared" ref="R160" si="61">Q159+Q160+(K159*5)</f>
        <v>1814</v>
      </c>
    </row>
    <row r="161" spans="1:24" x14ac:dyDescent="0.3">
      <c r="A161" s="73" t="s">
        <v>105</v>
      </c>
      <c r="B161" s="502">
        <v>33</v>
      </c>
      <c r="C161" s="502" t="s">
        <v>29</v>
      </c>
      <c r="D161" s="592">
        <v>40</v>
      </c>
      <c r="E161" s="43"/>
      <c r="F161" s="21">
        <f t="shared" si="43"/>
        <v>793</v>
      </c>
      <c r="G161" s="21">
        <f t="shared" si="54"/>
        <v>5</v>
      </c>
      <c r="H161" s="23">
        <f t="shared" si="44"/>
        <v>158.6</v>
      </c>
      <c r="I161" s="143">
        <f t="shared" si="45"/>
        <v>201</v>
      </c>
      <c r="J161" s="143">
        <f t="shared" si="46"/>
        <v>536</v>
      </c>
      <c r="K161" s="595">
        <v>35</v>
      </c>
      <c r="L161" s="26">
        <v>162</v>
      </c>
      <c r="M161" s="26">
        <v>201</v>
      </c>
      <c r="N161" s="26">
        <v>173</v>
      </c>
      <c r="O161" s="26">
        <v>136</v>
      </c>
      <c r="P161" s="26">
        <v>121</v>
      </c>
      <c r="Q161" s="21">
        <f t="shared" si="47"/>
        <v>793</v>
      </c>
      <c r="R161" s="27"/>
    </row>
    <row r="162" spans="1:24" x14ac:dyDescent="0.3">
      <c r="A162" s="74" t="s">
        <v>617</v>
      </c>
      <c r="B162" s="502">
        <v>33</v>
      </c>
      <c r="C162" s="502" t="s">
        <v>29</v>
      </c>
      <c r="D162" s="602"/>
      <c r="E162" s="42"/>
      <c r="F162" s="21">
        <f t="shared" si="43"/>
        <v>840</v>
      </c>
      <c r="G162" s="21">
        <f t="shared" si="54"/>
        <v>5</v>
      </c>
      <c r="H162" s="23">
        <f t="shared" si="44"/>
        <v>168</v>
      </c>
      <c r="I162" s="143">
        <f t="shared" si="45"/>
        <v>184</v>
      </c>
      <c r="J162" s="143">
        <f t="shared" si="46"/>
        <v>488</v>
      </c>
      <c r="K162" s="607"/>
      <c r="L162" s="539">
        <v>142</v>
      </c>
      <c r="M162" s="539">
        <v>171</v>
      </c>
      <c r="N162" s="539">
        <v>175</v>
      </c>
      <c r="O162" s="539">
        <v>168</v>
      </c>
      <c r="P162" s="539">
        <v>184</v>
      </c>
      <c r="Q162" s="31">
        <f t="shared" si="47"/>
        <v>840</v>
      </c>
      <c r="R162" s="31">
        <f t="shared" ref="R162" si="62">Q161+Q162+(K161*5)</f>
        <v>1808</v>
      </c>
    </row>
    <row r="163" spans="1:24" x14ac:dyDescent="0.3">
      <c r="A163" s="73" t="s">
        <v>396</v>
      </c>
      <c r="B163" s="502">
        <v>33</v>
      </c>
      <c r="C163" s="502" t="s">
        <v>29</v>
      </c>
      <c r="D163" s="592">
        <v>41</v>
      </c>
      <c r="E163" s="43"/>
      <c r="F163" s="21">
        <f t="shared" si="43"/>
        <v>835</v>
      </c>
      <c r="G163" s="21">
        <f t="shared" si="54"/>
        <v>5</v>
      </c>
      <c r="H163" s="23">
        <f t="shared" si="44"/>
        <v>167</v>
      </c>
      <c r="I163" s="143">
        <f t="shared" si="45"/>
        <v>191</v>
      </c>
      <c r="J163" s="143">
        <f t="shared" si="46"/>
        <v>527</v>
      </c>
      <c r="K163" s="595">
        <v>0</v>
      </c>
      <c r="L163" s="26">
        <v>175</v>
      </c>
      <c r="M163" s="26">
        <v>161</v>
      </c>
      <c r="N163" s="26">
        <v>191</v>
      </c>
      <c r="O163" s="26">
        <v>128</v>
      </c>
      <c r="P163" s="26">
        <v>180</v>
      </c>
      <c r="Q163" s="21">
        <f t="shared" si="47"/>
        <v>835</v>
      </c>
      <c r="R163" s="27"/>
    </row>
    <row r="164" spans="1:24" x14ac:dyDescent="0.3">
      <c r="A164" s="74" t="s">
        <v>621</v>
      </c>
      <c r="B164" s="502">
        <v>33</v>
      </c>
      <c r="C164" s="502" t="s">
        <v>29</v>
      </c>
      <c r="D164" s="602"/>
      <c r="E164" s="42"/>
      <c r="F164" s="21">
        <f t="shared" si="43"/>
        <v>966</v>
      </c>
      <c r="G164" s="21">
        <f t="shared" si="54"/>
        <v>5</v>
      </c>
      <c r="H164" s="23">
        <f t="shared" si="44"/>
        <v>193.2</v>
      </c>
      <c r="I164" s="143">
        <f t="shared" si="45"/>
        <v>232</v>
      </c>
      <c r="J164" s="143">
        <f t="shared" si="46"/>
        <v>600</v>
      </c>
      <c r="K164" s="607"/>
      <c r="L164" s="539">
        <v>199</v>
      </c>
      <c r="M164" s="539">
        <v>169</v>
      </c>
      <c r="N164" s="539">
        <v>232</v>
      </c>
      <c r="O164" s="539">
        <v>168</v>
      </c>
      <c r="P164" s="539">
        <v>198</v>
      </c>
      <c r="Q164" s="31">
        <f t="shared" si="47"/>
        <v>966</v>
      </c>
      <c r="R164" s="31">
        <f t="shared" ref="R164" si="63">Q163+Q164+(K163*5)</f>
        <v>1801</v>
      </c>
    </row>
    <row r="165" spans="1:24" x14ac:dyDescent="0.3">
      <c r="A165" s="73" t="s">
        <v>616</v>
      </c>
      <c r="B165" s="502">
        <v>33</v>
      </c>
      <c r="C165" s="502" t="s">
        <v>29</v>
      </c>
      <c r="D165" s="592">
        <v>42</v>
      </c>
      <c r="E165" s="43"/>
      <c r="F165" s="21">
        <f t="shared" si="43"/>
        <v>630</v>
      </c>
      <c r="G165" s="21">
        <f t="shared" si="54"/>
        <v>5</v>
      </c>
      <c r="H165" s="23">
        <f t="shared" si="44"/>
        <v>126</v>
      </c>
      <c r="I165" s="143">
        <f t="shared" si="45"/>
        <v>158</v>
      </c>
      <c r="J165" s="143">
        <f t="shared" si="46"/>
        <v>406</v>
      </c>
      <c r="K165" s="595">
        <v>61</v>
      </c>
      <c r="L165" s="26">
        <v>158</v>
      </c>
      <c r="M165" s="26">
        <v>132</v>
      </c>
      <c r="N165" s="26">
        <v>116</v>
      </c>
      <c r="O165" s="26">
        <v>124</v>
      </c>
      <c r="P165" s="26">
        <v>100</v>
      </c>
      <c r="Q165" s="21">
        <f t="shared" si="47"/>
        <v>630</v>
      </c>
      <c r="R165" s="27"/>
    </row>
    <row r="166" spans="1:24" x14ac:dyDescent="0.3">
      <c r="A166" s="74" t="s">
        <v>996</v>
      </c>
      <c r="B166" s="502">
        <v>33</v>
      </c>
      <c r="C166" s="502" t="s">
        <v>29</v>
      </c>
      <c r="D166" s="602"/>
      <c r="E166" s="42"/>
      <c r="F166" s="21">
        <f t="shared" si="43"/>
        <v>859</v>
      </c>
      <c r="G166" s="21">
        <f t="shared" si="54"/>
        <v>5</v>
      </c>
      <c r="H166" s="23">
        <f t="shared" si="44"/>
        <v>171.8</v>
      </c>
      <c r="I166" s="143">
        <f t="shared" si="45"/>
        <v>233</v>
      </c>
      <c r="J166" s="143">
        <f t="shared" si="46"/>
        <v>471</v>
      </c>
      <c r="K166" s="607"/>
      <c r="L166" s="539">
        <v>158</v>
      </c>
      <c r="M166" s="539">
        <v>155</v>
      </c>
      <c r="N166" s="539">
        <v>158</v>
      </c>
      <c r="O166" s="539">
        <v>233</v>
      </c>
      <c r="P166" s="539">
        <v>155</v>
      </c>
      <c r="Q166" s="31">
        <f t="shared" si="47"/>
        <v>859</v>
      </c>
      <c r="R166" s="31">
        <f t="shared" ref="R166" si="64">Q165+Q166+(K165*5)</f>
        <v>1794</v>
      </c>
    </row>
    <row r="167" spans="1:24" x14ac:dyDescent="0.3">
      <c r="A167" s="73" t="s">
        <v>252</v>
      </c>
      <c r="B167" s="502">
        <v>33</v>
      </c>
      <c r="C167" s="502" t="s">
        <v>29</v>
      </c>
      <c r="D167" s="592">
        <v>43</v>
      </c>
      <c r="E167" s="43"/>
      <c r="F167" s="21">
        <f t="shared" si="43"/>
        <v>821</v>
      </c>
      <c r="G167" s="21">
        <f t="shared" si="54"/>
        <v>5</v>
      </c>
      <c r="H167" s="23">
        <f t="shared" si="44"/>
        <v>164.2</v>
      </c>
      <c r="I167" s="143">
        <f t="shared" si="45"/>
        <v>184</v>
      </c>
      <c r="J167" s="143">
        <f t="shared" si="46"/>
        <v>504</v>
      </c>
      <c r="K167" s="595">
        <v>13</v>
      </c>
      <c r="L167" s="26">
        <v>184</v>
      </c>
      <c r="M167" s="26">
        <v>151</v>
      </c>
      <c r="N167" s="26">
        <v>169</v>
      </c>
      <c r="O167" s="26">
        <v>169</v>
      </c>
      <c r="P167" s="26">
        <v>148</v>
      </c>
      <c r="Q167" s="21">
        <f t="shared" si="47"/>
        <v>821</v>
      </c>
      <c r="R167" s="27"/>
    </row>
    <row r="168" spans="1:24" x14ac:dyDescent="0.3">
      <c r="A168" s="74" t="s">
        <v>997</v>
      </c>
      <c r="B168" s="502">
        <v>33</v>
      </c>
      <c r="C168" s="502" t="s">
        <v>29</v>
      </c>
      <c r="D168" s="602"/>
      <c r="E168" s="42"/>
      <c r="F168" s="21">
        <f t="shared" si="43"/>
        <v>840</v>
      </c>
      <c r="G168" s="21">
        <f t="shared" si="54"/>
        <v>5</v>
      </c>
      <c r="H168" s="23">
        <f t="shared" si="44"/>
        <v>168</v>
      </c>
      <c r="I168" s="143">
        <f t="shared" si="45"/>
        <v>188</v>
      </c>
      <c r="J168" s="143">
        <f t="shared" si="46"/>
        <v>507</v>
      </c>
      <c r="K168" s="607"/>
      <c r="L168" s="539">
        <v>170</v>
      </c>
      <c r="M168" s="539">
        <v>160</v>
      </c>
      <c r="N168" s="539">
        <v>177</v>
      </c>
      <c r="O168" s="539">
        <v>188</v>
      </c>
      <c r="P168" s="539">
        <v>145</v>
      </c>
      <c r="Q168" s="31">
        <f t="shared" si="47"/>
        <v>840</v>
      </c>
      <c r="R168" s="31">
        <f t="shared" ref="R168" si="65">Q167+Q168+(K167*5)</f>
        <v>1726</v>
      </c>
    </row>
    <row r="169" spans="1:24" x14ac:dyDescent="0.3">
      <c r="F169" s="21">
        <f>SUM(F84:F168)</f>
        <v>92797</v>
      </c>
      <c r="G169" s="21">
        <f>SUM(G84:G168)</f>
        <v>537</v>
      </c>
      <c r="H169" s="23">
        <f t="shared" si="44"/>
        <v>172.80633147113593</v>
      </c>
      <c r="L169">
        <f>AVERAGE(L83:L168)</f>
        <v>170.08139534883722</v>
      </c>
      <c r="M169" s="500">
        <f t="shared" ref="M169:P169" si="66">AVERAGE(M83:M168)</f>
        <v>172.13953488372093</v>
      </c>
      <c r="N169" s="500">
        <f t="shared" si="66"/>
        <v>178.5</v>
      </c>
      <c r="O169" s="500">
        <f t="shared" si="66"/>
        <v>175.7906976744186</v>
      </c>
      <c r="P169" s="500">
        <f t="shared" si="66"/>
        <v>173.97674418604652</v>
      </c>
      <c r="S169" s="500">
        <f t="shared" ref="S169:U169" si="67">AVERAGE(S83:S168)</f>
        <v>174.44444444444446</v>
      </c>
      <c r="T169" s="500">
        <f t="shared" si="67"/>
        <v>177.58333333333334</v>
      </c>
      <c r="U169" s="500">
        <f t="shared" si="67"/>
        <v>178.69444444444446</v>
      </c>
      <c r="X169" s="500">
        <f t="shared" ref="X169" si="68">AVERAGE(X83:X168)</f>
        <v>185.625</v>
      </c>
    </row>
  </sheetData>
  <mergeCells count="125">
    <mergeCell ref="D68:D69"/>
    <mergeCell ref="D165:D166"/>
    <mergeCell ref="K165:K166"/>
    <mergeCell ref="D167:D168"/>
    <mergeCell ref="K167:K168"/>
    <mergeCell ref="D159:D160"/>
    <mergeCell ref="K159:K160"/>
    <mergeCell ref="D161:D162"/>
    <mergeCell ref="K161:K162"/>
    <mergeCell ref="D163:D164"/>
    <mergeCell ref="K163:K164"/>
    <mergeCell ref="D153:D154"/>
    <mergeCell ref="K153:K154"/>
    <mergeCell ref="D155:D156"/>
    <mergeCell ref="K155:K156"/>
    <mergeCell ref="D157:D158"/>
    <mergeCell ref="K157:K158"/>
    <mergeCell ref="D147:D148"/>
    <mergeCell ref="K147:K148"/>
    <mergeCell ref="D149:D150"/>
    <mergeCell ref="K149:K150"/>
    <mergeCell ref="D151:D152"/>
    <mergeCell ref="K151:K152"/>
    <mergeCell ref="D141:D142"/>
    <mergeCell ref="K141:K142"/>
    <mergeCell ref="D143:D144"/>
    <mergeCell ref="K143:K144"/>
    <mergeCell ref="D145:D146"/>
    <mergeCell ref="K145:K146"/>
    <mergeCell ref="D135:D136"/>
    <mergeCell ref="K135:K136"/>
    <mergeCell ref="D137:D138"/>
    <mergeCell ref="K137:K138"/>
    <mergeCell ref="D139:D140"/>
    <mergeCell ref="K139:K140"/>
    <mergeCell ref="D12:D13"/>
    <mergeCell ref="A1:X2"/>
    <mergeCell ref="D4:D5"/>
    <mergeCell ref="D6:D7"/>
    <mergeCell ref="D8:D9"/>
    <mergeCell ref="D10:D11"/>
    <mergeCell ref="D36:D3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85:D86"/>
    <mergeCell ref="K85:K86"/>
    <mergeCell ref="D38:D39"/>
    <mergeCell ref="D40:D41"/>
    <mergeCell ref="D42:D43"/>
    <mergeCell ref="D44:D45"/>
    <mergeCell ref="D46:D47"/>
    <mergeCell ref="D48:D49"/>
    <mergeCell ref="D50:D51"/>
    <mergeCell ref="D52:D53"/>
    <mergeCell ref="A80:X81"/>
    <mergeCell ref="D83:D84"/>
    <mergeCell ref="K83:K84"/>
    <mergeCell ref="D54:D55"/>
    <mergeCell ref="D56:D57"/>
    <mergeCell ref="D58:D59"/>
    <mergeCell ref="D70:D71"/>
    <mergeCell ref="D72:D73"/>
    <mergeCell ref="D74:D75"/>
    <mergeCell ref="D76:D77"/>
    <mergeCell ref="D60:D61"/>
    <mergeCell ref="D62:D63"/>
    <mergeCell ref="D64:D65"/>
    <mergeCell ref="D66:D67"/>
    <mergeCell ref="D87:D88"/>
    <mergeCell ref="K87:K88"/>
    <mergeCell ref="D89:D90"/>
    <mergeCell ref="K89:K90"/>
    <mergeCell ref="D91:D92"/>
    <mergeCell ref="K91:K92"/>
    <mergeCell ref="D93:D94"/>
    <mergeCell ref="K93:K94"/>
    <mergeCell ref="D95:D96"/>
    <mergeCell ref="K95:K96"/>
    <mergeCell ref="D97:D98"/>
    <mergeCell ref="K97:K98"/>
    <mergeCell ref="D99:D100"/>
    <mergeCell ref="K99:K100"/>
    <mergeCell ref="D101:D102"/>
    <mergeCell ref="K101:K102"/>
    <mergeCell ref="D103:D104"/>
    <mergeCell ref="K103:K104"/>
    <mergeCell ref="D105:D106"/>
    <mergeCell ref="K105:K106"/>
    <mergeCell ref="D107:D108"/>
    <mergeCell ref="K107:K108"/>
    <mergeCell ref="D109:D110"/>
    <mergeCell ref="K109:K110"/>
    <mergeCell ref="D111:D112"/>
    <mergeCell ref="K111:K112"/>
    <mergeCell ref="D113:D114"/>
    <mergeCell ref="K113:K114"/>
    <mergeCell ref="D115:D116"/>
    <mergeCell ref="K115:K116"/>
    <mergeCell ref="D127:D128"/>
    <mergeCell ref="K127:K128"/>
    <mergeCell ref="D129:D130"/>
    <mergeCell ref="K129:K130"/>
    <mergeCell ref="D131:D132"/>
    <mergeCell ref="K131:K132"/>
    <mergeCell ref="D133:D134"/>
    <mergeCell ref="K133:K134"/>
    <mergeCell ref="D117:D118"/>
    <mergeCell ref="K117:K118"/>
    <mergeCell ref="D119:D120"/>
    <mergeCell ref="K119:K120"/>
    <mergeCell ref="D121:D122"/>
    <mergeCell ref="K121:K122"/>
    <mergeCell ref="D123:D124"/>
    <mergeCell ref="K123:K124"/>
    <mergeCell ref="D125:D126"/>
    <mergeCell ref="K125:K126"/>
  </mergeCells>
  <pageMargins left="0.7" right="0.7" top="0.75" bottom="0.75" header="0.3" footer="0.3"/>
  <pageSetup scale="58" orientation="portrait" r:id="rId1"/>
  <rowBreaks count="1" manualBreakCount="1">
    <brk id="7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/>
  <dimension ref="A1:Z119"/>
  <sheetViews>
    <sheetView topLeftCell="A116" zoomScaleNormal="100" workbookViewId="0">
      <selection activeCell="A127" sqref="A127"/>
    </sheetView>
  </sheetViews>
  <sheetFormatPr defaultRowHeight="14.4" x14ac:dyDescent="0.3"/>
  <cols>
    <col min="1" max="1" width="22.5546875" bestFit="1" customWidth="1"/>
    <col min="2" max="2" width="3" hidden="1" customWidth="1"/>
    <col min="3" max="3" width="3.109375" hidden="1" customWidth="1"/>
    <col min="4" max="4" width="5.88671875" bestFit="1" customWidth="1"/>
    <col min="5" max="5" width="7.33203125" bestFit="1" customWidth="1"/>
    <col min="6" max="6" width="6" bestFit="1" customWidth="1"/>
    <col min="7" max="7" width="4" bestFit="1" customWidth="1"/>
    <col min="8" max="8" width="6.5546875" bestFit="1" customWidth="1"/>
    <col min="9" max="10" width="6.5546875" style="298" bestFit="1" customWidth="1"/>
    <col min="11" max="11" width="2.6640625" customWidth="1"/>
    <col min="12" max="17" width="5.109375" bestFit="1" customWidth="1"/>
    <col min="18" max="18" width="6.6640625" bestFit="1" customWidth="1"/>
    <col min="19" max="26" width="5.109375" bestFit="1" customWidth="1"/>
  </cols>
  <sheetData>
    <row r="1" spans="1:26" x14ac:dyDescent="0.3">
      <c r="A1" s="587" t="s">
        <v>84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</row>
    <row r="2" spans="1:26" x14ac:dyDescent="0.3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  <c r="S2" s="590"/>
      <c r="T2" s="590"/>
      <c r="U2" s="590"/>
      <c r="V2" s="590"/>
      <c r="W2" s="590"/>
      <c r="X2" s="590"/>
      <c r="Y2" s="590"/>
      <c r="Z2" s="590"/>
    </row>
    <row r="3" spans="1:26" x14ac:dyDescent="0.3">
      <c r="A3" s="10" t="s">
        <v>0</v>
      </c>
      <c r="B3" s="10"/>
      <c r="C3" s="10"/>
      <c r="D3" s="11" t="s">
        <v>2</v>
      </c>
      <c r="E3" s="77">
        <f>SUM(E4:E19)</f>
        <v>1240</v>
      </c>
      <c r="F3" s="10" t="s">
        <v>4</v>
      </c>
      <c r="G3" s="10" t="s">
        <v>5</v>
      </c>
      <c r="H3" s="10" t="s">
        <v>6</v>
      </c>
      <c r="I3" s="10" t="s">
        <v>25</v>
      </c>
      <c r="J3" s="10" t="s">
        <v>26</v>
      </c>
      <c r="K3" s="10"/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10" t="s">
        <v>8</v>
      </c>
      <c r="S3" s="608" t="s">
        <v>17</v>
      </c>
      <c r="T3" s="609"/>
      <c r="U3" s="610"/>
      <c r="V3" s="608" t="s">
        <v>18</v>
      </c>
      <c r="W3" s="609"/>
      <c r="X3" s="610"/>
      <c r="Y3" s="10" t="s">
        <v>19</v>
      </c>
      <c r="Z3" s="10" t="s">
        <v>20</v>
      </c>
    </row>
    <row r="4" spans="1:26" x14ac:dyDescent="0.3">
      <c r="A4" s="9" t="s">
        <v>127</v>
      </c>
      <c r="B4" s="9">
        <v>34</v>
      </c>
      <c r="C4" s="9" t="s">
        <v>28</v>
      </c>
      <c r="D4" s="11">
        <v>1</v>
      </c>
      <c r="E4" s="50">
        <v>500</v>
      </c>
      <c r="F4" s="6">
        <f t="shared" ref="F4:F19" si="0">SUM(L4:Q4)+SUM(S4:Z4)</f>
        <v>2646</v>
      </c>
      <c r="G4" s="6">
        <f t="shared" ref="G4:G19" si="1" xml:space="preserve"> COUNT(L4,M4,N4,O4,P4,Q4,S4,T4,U4,V4,W4,X4,Y4,Z4)</f>
        <v>12</v>
      </c>
      <c r="H4" s="7">
        <f t="shared" ref="H4:H19" si="2">F4/G4</f>
        <v>220.5</v>
      </c>
      <c r="I4" s="320">
        <f t="shared" ref="I4:I19" si="3">MAX(L4:Q4,S4:Z4)</f>
        <v>286</v>
      </c>
      <c r="J4" s="320">
        <f t="shared" ref="J4:J19" si="4">MAX(SUM(L4:N4),SUM(O4:Q4),SUM(S4:U4),SUM(V4:X4))</f>
        <v>643</v>
      </c>
      <c r="K4" s="9"/>
      <c r="L4" s="4">
        <v>176</v>
      </c>
      <c r="M4" s="4">
        <v>234</v>
      </c>
      <c r="N4" s="4">
        <v>233</v>
      </c>
      <c r="O4" s="4">
        <v>178</v>
      </c>
      <c r="P4" s="4">
        <v>192</v>
      </c>
      <c r="Q4" s="4">
        <v>212</v>
      </c>
      <c r="R4" s="10">
        <f t="shared" ref="R4:R19" si="5">SUM(L4:Q4)</f>
        <v>1225</v>
      </c>
      <c r="S4" s="51">
        <v>256</v>
      </c>
      <c r="T4" s="501">
        <v>227</v>
      </c>
      <c r="U4" s="501"/>
      <c r="V4" s="507">
        <v>242</v>
      </c>
      <c r="W4" s="507">
        <v>222</v>
      </c>
      <c r="X4" s="501"/>
      <c r="Y4" s="70">
        <v>286</v>
      </c>
      <c r="Z4" s="507">
        <v>188</v>
      </c>
    </row>
    <row r="5" spans="1:26" x14ac:dyDescent="0.3">
      <c r="A5" s="9" t="s">
        <v>146</v>
      </c>
      <c r="B5" s="9">
        <v>34</v>
      </c>
      <c r="C5" s="9" t="s">
        <v>28</v>
      </c>
      <c r="D5" s="11">
        <v>2</v>
      </c>
      <c r="E5" s="50">
        <v>150</v>
      </c>
      <c r="F5" s="6">
        <f t="shared" si="0"/>
        <v>2921</v>
      </c>
      <c r="G5" s="6">
        <f t="shared" si="1"/>
        <v>14</v>
      </c>
      <c r="H5" s="7">
        <f t="shared" si="2"/>
        <v>208.64285714285714</v>
      </c>
      <c r="I5" s="320">
        <f t="shared" si="3"/>
        <v>276</v>
      </c>
      <c r="J5" s="320">
        <f t="shared" si="4"/>
        <v>656</v>
      </c>
      <c r="K5" s="9"/>
      <c r="L5" s="4">
        <v>199</v>
      </c>
      <c r="M5" s="4">
        <v>276</v>
      </c>
      <c r="N5" s="4">
        <v>169</v>
      </c>
      <c r="O5" s="4">
        <v>245</v>
      </c>
      <c r="P5" s="4">
        <v>194</v>
      </c>
      <c r="Q5" s="4">
        <v>194</v>
      </c>
      <c r="R5" s="10">
        <f t="shared" si="5"/>
        <v>1277</v>
      </c>
      <c r="S5" s="70">
        <v>163</v>
      </c>
      <c r="T5" s="54">
        <v>224</v>
      </c>
      <c r="U5" s="54">
        <v>213</v>
      </c>
      <c r="V5" s="54">
        <v>213</v>
      </c>
      <c r="W5" s="54">
        <v>236</v>
      </c>
      <c r="X5" s="54">
        <v>207</v>
      </c>
      <c r="Y5" s="70">
        <v>206</v>
      </c>
      <c r="Z5" s="507">
        <v>182</v>
      </c>
    </row>
    <row r="6" spans="1:26" x14ac:dyDescent="0.3">
      <c r="A6" s="9" t="s">
        <v>135</v>
      </c>
      <c r="B6" s="9">
        <v>34</v>
      </c>
      <c r="C6" s="9" t="s">
        <v>28</v>
      </c>
      <c r="D6" s="11">
        <v>3</v>
      </c>
      <c r="E6" s="50">
        <v>75</v>
      </c>
      <c r="F6" s="6">
        <f t="shared" si="0"/>
        <v>2598</v>
      </c>
      <c r="G6" s="6">
        <f t="shared" si="1"/>
        <v>12</v>
      </c>
      <c r="H6" s="7">
        <f t="shared" si="2"/>
        <v>216.5</v>
      </c>
      <c r="I6" s="320">
        <f t="shared" si="3"/>
        <v>277</v>
      </c>
      <c r="J6" s="320">
        <f t="shared" si="4"/>
        <v>647</v>
      </c>
      <c r="K6" s="9"/>
      <c r="L6" s="4">
        <v>172</v>
      </c>
      <c r="M6" s="4">
        <v>259</v>
      </c>
      <c r="N6" s="4">
        <v>216</v>
      </c>
      <c r="O6" s="4">
        <v>212</v>
      </c>
      <c r="P6" s="4">
        <v>194</v>
      </c>
      <c r="Q6" s="4">
        <v>225</v>
      </c>
      <c r="R6" s="10">
        <f t="shared" si="5"/>
        <v>1278</v>
      </c>
      <c r="S6" s="51">
        <v>277</v>
      </c>
      <c r="T6" s="4">
        <v>232</v>
      </c>
      <c r="U6" s="4"/>
      <c r="V6" s="4">
        <v>141</v>
      </c>
      <c r="W6" s="4">
        <v>233</v>
      </c>
      <c r="X6" s="4">
        <v>224</v>
      </c>
      <c r="Y6" s="507">
        <v>213</v>
      </c>
      <c r="Z6" s="16"/>
    </row>
    <row r="7" spans="1:26" x14ac:dyDescent="0.3">
      <c r="A7" s="9" t="s">
        <v>148</v>
      </c>
      <c r="B7" s="9">
        <v>34</v>
      </c>
      <c r="C7" s="9" t="s">
        <v>28</v>
      </c>
      <c r="D7" s="11">
        <v>4</v>
      </c>
      <c r="E7" s="50">
        <v>75</v>
      </c>
      <c r="F7" s="6">
        <f t="shared" si="0"/>
        <v>2671</v>
      </c>
      <c r="G7" s="6">
        <f t="shared" si="1"/>
        <v>13</v>
      </c>
      <c r="H7" s="7">
        <f t="shared" si="2"/>
        <v>205.46153846153845</v>
      </c>
      <c r="I7" s="320">
        <f t="shared" si="3"/>
        <v>247</v>
      </c>
      <c r="J7" s="320">
        <f t="shared" si="4"/>
        <v>684</v>
      </c>
      <c r="K7" s="9"/>
      <c r="L7" s="4">
        <v>232</v>
      </c>
      <c r="M7" s="4">
        <v>227</v>
      </c>
      <c r="N7" s="4">
        <v>215</v>
      </c>
      <c r="O7" s="4">
        <v>169</v>
      </c>
      <c r="P7" s="4">
        <v>200</v>
      </c>
      <c r="Q7" s="4">
        <v>151</v>
      </c>
      <c r="R7" s="10">
        <f t="shared" si="5"/>
        <v>1194</v>
      </c>
      <c r="S7" s="51">
        <v>235</v>
      </c>
      <c r="T7" s="4">
        <v>202</v>
      </c>
      <c r="U7" s="4">
        <v>247</v>
      </c>
      <c r="V7" s="507">
        <v>173</v>
      </c>
      <c r="W7" s="507">
        <v>226</v>
      </c>
      <c r="X7" s="507">
        <v>213</v>
      </c>
      <c r="Y7" s="507">
        <v>181</v>
      </c>
      <c r="Z7" s="500"/>
    </row>
    <row r="8" spans="1:26" x14ac:dyDescent="0.3">
      <c r="A8" s="9" t="s">
        <v>131</v>
      </c>
      <c r="B8" s="9">
        <v>34</v>
      </c>
      <c r="C8" s="9" t="s">
        <v>28</v>
      </c>
      <c r="D8" s="11">
        <v>5</v>
      </c>
      <c r="E8" s="50">
        <v>50</v>
      </c>
      <c r="F8" s="6">
        <f t="shared" si="0"/>
        <v>2383</v>
      </c>
      <c r="G8" s="6">
        <f t="shared" si="1"/>
        <v>11</v>
      </c>
      <c r="H8" s="7">
        <f t="shared" si="2"/>
        <v>216.63636363636363</v>
      </c>
      <c r="I8" s="320">
        <f t="shared" si="3"/>
        <v>257</v>
      </c>
      <c r="J8" s="320">
        <f t="shared" si="4"/>
        <v>670</v>
      </c>
      <c r="K8" s="9"/>
      <c r="L8" s="4">
        <v>233</v>
      </c>
      <c r="M8" s="4">
        <v>223</v>
      </c>
      <c r="N8" s="4">
        <v>204</v>
      </c>
      <c r="O8" s="4">
        <v>257</v>
      </c>
      <c r="P8" s="4">
        <v>207</v>
      </c>
      <c r="Q8" s="4">
        <v>192</v>
      </c>
      <c r="R8" s="10">
        <f t="shared" si="5"/>
        <v>1316</v>
      </c>
      <c r="S8" s="70">
        <v>173</v>
      </c>
      <c r="T8" s="507">
        <v>224</v>
      </c>
      <c r="U8" s="507"/>
      <c r="V8" s="507">
        <v>235</v>
      </c>
      <c r="W8" s="507">
        <v>231</v>
      </c>
      <c r="X8" s="507">
        <v>204</v>
      </c>
      <c r="Y8" s="505"/>
      <c r="Z8" s="505"/>
    </row>
    <row r="9" spans="1:26" x14ac:dyDescent="0.3">
      <c r="A9" s="9" t="s">
        <v>523</v>
      </c>
      <c r="B9" s="9">
        <v>34</v>
      </c>
      <c r="C9" s="9" t="s">
        <v>28</v>
      </c>
      <c r="D9" s="11">
        <v>6</v>
      </c>
      <c r="E9" s="59">
        <v>50</v>
      </c>
      <c r="F9" s="6">
        <f t="shared" si="0"/>
        <v>2413</v>
      </c>
      <c r="G9" s="6">
        <f t="shared" si="1"/>
        <v>11</v>
      </c>
      <c r="H9" s="7">
        <f t="shared" si="2"/>
        <v>219.36363636363637</v>
      </c>
      <c r="I9" s="320">
        <f t="shared" si="3"/>
        <v>269</v>
      </c>
      <c r="J9" s="320">
        <f t="shared" si="4"/>
        <v>700</v>
      </c>
      <c r="K9" s="9"/>
      <c r="L9" s="4">
        <v>235</v>
      </c>
      <c r="M9" s="4">
        <v>200</v>
      </c>
      <c r="N9" s="4">
        <v>179</v>
      </c>
      <c r="O9" s="4">
        <v>223</v>
      </c>
      <c r="P9" s="4">
        <v>269</v>
      </c>
      <c r="Q9" s="4">
        <v>208</v>
      </c>
      <c r="R9" s="10">
        <f t="shared" si="5"/>
        <v>1314</v>
      </c>
      <c r="S9" s="51">
        <v>242</v>
      </c>
      <c r="T9" s="4">
        <v>212</v>
      </c>
      <c r="U9" s="4"/>
      <c r="V9" s="4">
        <v>200</v>
      </c>
      <c r="W9" s="4">
        <v>224</v>
      </c>
      <c r="X9" s="4">
        <v>221</v>
      </c>
      <c r="Y9" s="165"/>
      <c r="Z9" s="505"/>
    </row>
    <row r="10" spans="1:26" x14ac:dyDescent="0.3">
      <c r="A10" s="9" t="s">
        <v>132</v>
      </c>
      <c r="B10" s="9">
        <v>34</v>
      </c>
      <c r="C10" s="9" t="s">
        <v>28</v>
      </c>
      <c r="D10" s="11">
        <v>7</v>
      </c>
      <c r="E10" s="50">
        <v>50</v>
      </c>
      <c r="F10" s="6">
        <f t="shared" si="0"/>
        <v>2295</v>
      </c>
      <c r="G10" s="6">
        <f t="shared" si="1"/>
        <v>11</v>
      </c>
      <c r="H10" s="7">
        <f t="shared" si="2"/>
        <v>208.63636363636363</v>
      </c>
      <c r="I10" s="320">
        <f t="shared" si="3"/>
        <v>238</v>
      </c>
      <c r="J10" s="320">
        <f t="shared" si="4"/>
        <v>662</v>
      </c>
      <c r="K10" s="9"/>
      <c r="L10" s="4">
        <v>212</v>
      </c>
      <c r="M10" s="4">
        <v>226</v>
      </c>
      <c r="N10" s="4">
        <v>224</v>
      </c>
      <c r="O10" s="4">
        <v>205</v>
      </c>
      <c r="P10" s="4">
        <v>238</v>
      </c>
      <c r="Q10" s="4">
        <v>204</v>
      </c>
      <c r="R10" s="10">
        <f t="shared" si="5"/>
        <v>1309</v>
      </c>
      <c r="S10" s="51">
        <v>211</v>
      </c>
      <c r="T10" s="501">
        <v>206</v>
      </c>
      <c r="U10" s="501"/>
      <c r="V10" s="501">
        <v>176</v>
      </c>
      <c r="W10" s="501">
        <v>205</v>
      </c>
      <c r="X10" s="501">
        <v>188</v>
      </c>
      <c r="Y10" s="165"/>
      <c r="Z10" s="505"/>
    </row>
    <row r="11" spans="1:26" x14ac:dyDescent="0.3">
      <c r="A11" s="9" t="s">
        <v>187</v>
      </c>
      <c r="B11" s="9">
        <v>34</v>
      </c>
      <c r="C11" s="9" t="s">
        <v>28</v>
      </c>
      <c r="D11" s="11">
        <v>8</v>
      </c>
      <c r="E11" s="50">
        <v>50</v>
      </c>
      <c r="F11" s="6">
        <f t="shared" si="0"/>
        <v>2360</v>
      </c>
      <c r="G11" s="6">
        <f t="shared" si="1"/>
        <v>11</v>
      </c>
      <c r="H11" s="7">
        <f t="shared" si="2"/>
        <v>214.54545454545453</v>
      </c>
      <c r="I11" s="320">
        <f t="shared" si="3"/>
        <v>279</v>
      </c>
      <c r="J11" s="320">
        <f t="shared" si="4"/>
        <v>694</v>
      </c>
      <c r="K11" s="9"/>
      <c r="L11" s="4">
        <v>279</v>
      </c>
      <c r="M11" s="4">
        <v>200</v>
      </c>
      <c r="N11" s="4">
        <v>215</v>
      </c>
      <c r="O11" s="4">
        <v>228</v>
      </c>
      <c r="P11" s="4">
        <v>202</v>
      </c>
      <c r="Q11" s="4">
        <v>255</v>
      </c>
      <c r="R11" s="10">
        <f t="shared" si="5"/>
        <v>1379</v>
      </c>
      <c r="S11" s="70">
        <v>219</v>
      </c>
      <c r="T11" s="507">
        <v>147</v>
      </c>
      <c r="U11" s="507">
        <v>185</v>
      </c>
      <c r="V11" s="507">
        <v>217</v>
      </c>
      <c r="W11" s="507">
        <v>213</v>
      </c>
      <c r="X11" s="507"/>
      <c r="Y11" s="505"/>
      <c r="Z11" s="505"/>
    </row>
    <row r="12" spans="1:26" x14ac:dyDescent="0.3">
      <c r="A12" s="9" t="s">
        <v>130</v>
      </c>
      <c r="B12" s="9">
        <v>34</v>
      </c>
      <c r="C12" s="9" t="s">
        <v>28</v>
      </c>
      <c r="D12" s="11">
        <v>9</v>
      </c>
      <c r="E12" s="50">
        <v>30</v>
      </c>
      <c r="F12" s="6">
        <f t="shared" si="0"/>
        <v>1948</v>
      </c>
      <c r="G12" s="6">
        <f t="shared" si="1"/>
        <v>9</v>
      </c>
      <c r="H12" s="7">
        <f t="shared" si="2"/>
        <v>216.44444444444446</v>
      </c>
      <c r="I12" s="320">
        <f t="shared" si="3"/>
        <v>244</v>
      </c>
      <c r="J12" s="320">
        <f t="shared" si="4"/>
        <v>668</v>
      </c>
      <c r="K12" s="9"/>
      <c r="L12" s="4">
        <v>193</v>
      </c>
      <c r="M12" s="4">
        <v>197</v>
      </c>
      <c r="N12" s="4">
        <v>234</v>
      </c>
      <c r="O12" s="4">
        <v>231</v>
      </c>
      <c r="P12" s="4">
        <v>193</v>
      </c>
      <c r="Q12" s="4">
        <v>244</v>
      </c>
      <c r="R12" s="10">
        <f t="shared" si="5"/>
        <v>1292</v>
      </c>
      <c r="S12" s="51">
        <v>219</v>
      </c>
      <c r="T12" s="4">
        <v>203</v>
      </c>
      <c r="U12" s="4">
        <v>234</v>
      </c>
      <c r="V12" s="165"/>
      <c r="W12" s="505"/>
      <c r="X12" s="505"/>
      <c r="Y12" s="505"/>
      <c r="Z12" s="505"/>
    </row>
    <row r="13" spans="1:26" x14ac:dyDescent="0.3">
      <c r="A13" s="9" t="s">
        <v>205</v>
      </c>
      <c r="B13" s="9">
        <v>34</v>
      </c>
      <c r="C13" s="9" t="s">
        <v>28</v>
      </c>
      <c r="D13" s="11">
        <v>10</v>
      </c>
      <c r="E13" s="50">
        <v>30</v>
      </c>
      <c r="F13" s="6">
        <f t="shared" si="0"/>
        <v>1701</v>
      </c>
      <c r="G13" s="6">
        <f t="shared" si="1"/>
        <v>9</v>
      </c>
      <c r="H13" s="7">
        <f t="shared" si="2"/>
        <v>189</v>
      </c>
      <c r="I13" s="320">
        <f t="shared" si="3"/>
        <v>227</v>
      </c>
      <c r="J13" s="320">
        <f t="shared" si="4"/>
        <v>606</v>
      </c>
      <c r="K13" s="9"/>
      <c r="L13" s="4">
        <v>202</v>
      </c>
      <c r="M13" s="4">
        <v>183</v>
      </c>
      <c r="N13" s="4">
        <v>187</v>
      </c>
      <c r="O13" s="4">
        <v>153</v>
      </c>
      <c r="P13" s="4">
        <v>227</v>
      </c>
      <c r="Q13" s="4">
        <v>226</v>
      </c>
      <c r="R13" s="10">
        <f t="shared" si="5"/>
        <v>1178</v>
      </c>
      <c r="S13" s="51">
        <v>171</v>
      </c>
      <c r="T13" s="4">
        <v>201</v>
      </c>
      <c r="U13" s="4">
        <v>151</v>
      </c>
      <c r="V13" s="16"/>
      <c r="W13" s="16"/>
      <c r="X13" s="16"/>
    </row>
    <row r="14" spans="1:26" x14ac:dyDescent="0.3">
      <c r="A14" s="9" t="s">
        <v>246</v>
      </c>
      <c r="B14" s="9">
        <v>34</v>
      </c>
      <c r="C14" s="9" t="s">
        <v>28</v>
      </c>
      <c r="D14" s="11">
        <v>11</v>
      </c>
      <c r="E14" s="50">
        <v>30</v>
      </c>
      <c r="F14" s="6">
        <f t="shared" si="0"/>
        <v>1702</v>
      </c>
      <c r="G14" s="6">
        <f t="shared" si="1"/>
        <v>9</v>
      </c>
      <c r="H14" s="7">
        <f t="shared" si="2"/>
        <v>189.11111111111111</v>
      </c>
      <c r="I14" s="320">
        <f t="shared" si="3"/>
        <v>247</v>
      </c>
      <c r="J14" s="320">
        <f t="shared" si="4"/>
        <v>660</v>
      </c>
      <c r="K14" s="9"/>
      <c r="L14" s="4">
        <v>166</v>
      </c>
      <c r="M14" s="4">
        <v>247</v>
      </c>
      <c r="N14" s="4">
        <v>247</v>
      </c>
      <c r="O14" s="4">
        <v>203</v>
      </c>
      <c r="P14" s="4">
        <v>186</v>
      </c>
      <c r="Q14" s="4">
        <v>170</v>
      </c>
      <c r="R14" s="10">
        <f t="shared" si="5"/>
        <v>1219</v>
      </c>
      <c r="S14" s="51">
        <v>204</v>
      </c>
      <c r="T14" s="4">
        <v>125</v>
      </c>
      <c r="U14" s="4">
        <v>154</v>
      </c>
      <c r="V14" s="16"/>
      <c r="W14" s="16"/>
      <c r="X14" s="16"/>
    </row>
    <row r="15" spans="1:26" x14ac:dyDescent="0.3">
      <c r="A15" s="9" t="s">
        <v>317</v>
      </c>
      <c r="B15" s="9">
        <v>34</v>
      </c>
      <c r="C15" s="9" t="s">
        <v>28</v>
      </c>
      <c r="D15" s="11">
        <v>12</v>
      </c>
      <c r="E15" s="50">
        <v>30</v>
      </c>
      <c r="F15" s="6">
        <f t="shared" si="0"/>
        <v>1608</v>
      </c>
      <c r="G15" s="6">
        <f t="shared" si="1"/>
        <v>8</v>
      </c>
      <c r="H15" s="7">
        <f t="shared" si="2"/>
        <v>201</v>
      </c>
      <c r="I15" s="320">
        <f t="shared" si="3"/>
        <v>225</v>
      </c>
      <c r="J15" s="320">
        <f t="shared" si="4"/>
        <v>625</v>
      </c>
      <c r="K15" s="9"/>
      <c r="L15" s="4">
        <v>196</v>
      </c>
      <c r="M15" s="4">
        <v>204</v>
      </c>
      <c r="N15" s="4">
        <v>225</v>
      </c>
      <c r="O15" s="4">
        <v>205</v>
      </c>
      <c r="P15" s="4">
        <v>195</v>
      </c>
      <c r="Q15" s="4">
        <v>190</v>
      </c>
      <c r="R15" s="10">
        <f t="shared" si="5"/>
        <v>1215</v>
      </c>
      <c r="S15" s="51">
        <v>204</v>
      </c>
      <c r="T15" s="4">
        <v>189</v>
      </c>
      <c r="U15" s="4"/>
      <c r="V15" s="165"/>
      <c r="W15" s="505"/>
      <c r="X15" s="505"/>
      <c r="Y15" s="505"/>
      <c r="Z15" s="505"/>
    </row>
    <row r="16" spans="1:26" x14ac:dyDescent="0.3">
      <c r="A16" s="9" t="s">
        <v>186</v>
      </c>
      <c r="B16" s="9">
        <v>34</v>
      </c>
      <c r="C16" s="9" t="s">
        <v>28</v>
      </c>
      <c r="D16" s="11">
        <v>13</v>
      </c>
      <c r="E16" s="50">
        <v>30</v>
      </c>
      <c r="F16" s="6">
        <f t="shared" si="0"/>
        <v>1571</v>
      </c>
      <c r="G16" s="6">
        <f t="shared" si="1"/>
        <v>8</v>
      </c>
      <c r="H16" s="7">
        <f t="shared" si="2"/>
        <v>196.375</v>
      </c>
      <c r="I16" s="320">
        <f t="shared" si="3"/>
        <v>255</v>
      </c>
      <c r="J16" s="320">
        <f t="shared" si="4"/>
        <v>638</v>
      </c>
      <c r="K16" s="9"/>
      <c r="L16" s="4">
        <v>255</v>
      </c>
      <c r="M16" s="4">
        <v>180</v>
      </c>
      <c r="N16" s="4">
        <v>203</v>
      </c>
      <c r="O16" s="4">
        <v>176</v>
      </c>
      <c r="P16" s="4">
        <v>197</v>
      </c>
      <c r="Q16" s="4">
        <v>182</v>
      </c>
      <c r="R16" s="10">
        <f t="shared" si="5"/>
        <v>1193</v>
      </c>
      <c r="S16" s="51">
        <v>179</v>
      </c>
      <c r="T16" s="501">
        <v>199</v>
      </c>
      <c r="U16" s="4"/>
      <c r="V16" s="16"/>
      <c r="W16" s="16"/>
      <c r="X16" s="16"/>
    </row>
    <row r="17" spans="1:26" x14ac:dyDescent="0.3">
      <c r="A17" s="9" t="s">
        <v>998</v>
      </c>
      <c r="B17" s="9">
        <v>34</v>
      </c>
      <c r="C17" s="9" t="s">
        <v>28</v>
      </c>
      <c r="D17" s="11">
        <v>14</v>
      </c>
      <c r="E17" s="50">
        <v>30</v>
      </c>
      <c r="F17" s="6">
        <f t="shared" si="0"/>
        <v>1588</v>
      </c>
      <c r="G17" s="6">
        <f t="shared" si="1"/>
        <v>8</v>
      </c>
      <c r="H17" s="7">
        <f t="shared" si="2"/>
        <v>198.5</v>
      </c>
      <c r="I17" s="320">
        <f t="shared" si="3"/>
        <v>225</v>
      </c>
      <c r="J17" s="320">
        <f t="shared" si="4"/>
        <v>620</v>
      </c>
      <c r="K17" s="9"/>
      <c r="L17" s="4">
        <v>201</v>
      </c>
      <c r="M17" s="4">
        <v>205</v>
      </c>
      <c r="N17" s="4">
        <v>214</v>
      </c>
      <c r="O17" s="4">
        <v>193</v>
      </c>
      <c r="P17" s="4">
        <v>225</v>
      </c>
      <c r="Q17" s="4">
        <v>193</v>
      </c>
      <c r="R17" s="10">
        <f t="shared" si="5"/>
        <v>1231</v>
      </c>
      <c r="S17" s="43">
        <v>164</v>
      </c>
      <c r="T17" s="55">
        <v>193</v>
      </c>
      <c r="U17" s="4"/>
      <c r="V17" s="505"/>
      <c r="W17" s="505"/>
      <c r="X17" s="505"/>
      <c r="Y17" s="505"/>
      <c r="Z17" s="505"/>
    </row>
    <row r="18" spans="1:26" x14ac:dyDescent="0.3">
      <c r="A18" s="9" t="s">
        <v>109</v>
      </c>
      <c r="B18" s="9">
        <v>34</v>
      </c>
      <c r="C18" s="9" t="s">
        <v>28</v>
      </c>
      <c r="D18" s="11">
        <v>15</v>
      </c>
      <c r="E18" s="50">
        <v>30</v>
      </c>
      <c r="F18" s="6">
        <f t="shared" si="0"/>
        <v>1528</v>
      </c>
      <c r="G18" s="6">
        <f t="shared" si="1"/>
        <v>8</v>
      </c>
      <c r="H18" s="7">
        <f t="shared" si="2"/>
        <v>191</v>
      </c>
      <c r="I18" s="320">
        <f t="shared" si="3"/>
        <v>221</v>
      </c>
      <c r="J18" s="320">
        <f t="shared" si="4"/>
        <v>623</v>
      </c>
      <c r="K18" s="9"/>
      <c r="L18" s="4">
        <v>203</v>
      </c>
      <c r="M18" s="4">
        <v>221</v>
      </c>
      <c r="N18" s="4">
        <v>199</v>
      </c>
      <c r="O18" s="4">
        <v>199</v>
      </c>
      <c r="P18" s="4">
        <v>188</v>
      </c>
      <c r="Q18" s="4">
        <v>183</v>
      </c>
      <c r="R18" s="10">
        <f t="shared" si="5"/>
        <v>1193</v>
      </c>
      <c r="S18" s="501">
        <v>173</v>
      </c>
      <c r="T18" s="4">
        <v>162</v>
      </c>
      <c r="U18" s="4"/>
      <c r="V18" s="16"/>
      <c r="W18" s="16"/>
      <c r="X18" s="16"/>
      <c r="Z18" s="500"/>
    </row>
    <row r="19" spans="1:26" x14ac:dyDescent="0.3">
      <c r="A19" s="9" t="s">
        <v>214</v>
      </c>
      <c r="B19" s="9">
        <v>34</v>
      </c>
      <c r="C19" s="9" t="s">
        <v>28</v>
      </c>
      <c r="D19" s="11">
        <v>16</v>
      </c>
      <c r="E19" s="50">
        <v>30</v>
      </c>
      <c r="F19" s="6">
        <f t="shared" si="0"/>
        <v>1503</v>
      </c>
      <c r="G19" s="6">
        <f t="shared" si="1"/>
        <v>8</v>
      </c>
      <c r="H19" s="7">
        <f t="shared" si="2"/>
        <v>187.875</v>
      </c>
      <c r="I19" s="320">
        <f t="shared" si="3"/>
        <v>233</v>
      </c>
      <c r="J19" s="320">
        <f t="shared" si="4"/>
        <v>621</v>
      </c>
      <c r="K19" s="9"/>
      <c r="L19" s="4">
        <v>168</v>
      </c>
      <c r="M19" s="4">
        <v>220</v>
      </c>
      <c r="N19" s="4">
        <v>233</v>
      </c>
      <c r="O19" s="4">
        <v>165</v>
      </c>
      <c r="P19" s="4">
        <v>196</v>
      </c>
      <c r="Q19" s="4">
        <v>199</v>
      </c>
      <c r="R19" s="10">
        <f t="shared" si="5"/>
        <v>1181</v>
      </c>
      <c r="S19" s="51">
        <v>150</v>
      </c>
      <c r="T19" s="4">
        <v>172</v>
      </c>
      <c r="U19" s="4"/>
      <c r="V19" s="16"/>
      <c r="W19" s="16"/>
      <c r="X19" s="16"/>
      <c r="Z19" s="505"/>
    </row>
    <row r="20" spans="1:26" x14ac:dyDescent="0.3">
      <c r="A20" s="9" t="s">
        <v>211</v>
      </c>
      <c r="B20" s="9">
        <v>34</v>
      </c>
      <c r="C20" s="9" t="s">
        <v>28</v>
      </c>
      <c r="D20" s="11">
        <v>17</v>
      </c>
      <c r="E20" s="8"/>
      <c r="F20" s="6">
        <f t="shared" ref="F20:F45" si="6">SUM(L20:Q20)+SUM(S20:Z20)</f>
        <v>1161</v>
      </c>
      <c r="G20" s="6">
        <f t="shared" ref="G20:G45" si="7" xml:space="preserve"> COUNT(L20,M20,N20,O20,P20,Q20,S20,T20,U20,V20,W20,X20,Y20,Z20)</f>
        <v>6</v>
      </c>
      <c r="H20" s="7">
        <f t="shared" ref="H20:H38" si="8">F20/G20</f>
        <v>193.5</v>
      </c>
      <c r="I20" s="320">
        <f t="shared" ref="I20:I45" si="9">MAX(L20:Q20,S20:Z20)</f>
        <v>269</v>
      </c>
      <c r="J20" s="320">
        <f t="shared" ref="J20:J45" si="10">MAX(SUM(L20:N20),SUM(O20:Q20),SUM(S20:U20),SUM(V20:X20))</f>
        <v>587</v>
      </c>
      <c r="K20" s="9"/>
      <c r="L20" s="4">
        <v>144</v>
      </c>
      <c r="M20" s="4">
        <v>161</v>
      </c>
      <c r="N20" s="4">
        <v>269</v>
      </c>
      <c r="O20" s="4">
        <v>221</v>
      </c>
      <c r="P20" s="4">
        <v>170</v>
      </c>
      <c r="Q20" s="4">
        <v>196</v>
      </c>
      <c r="R20" s="10">
        <f t="shared" ref="R20:R25" si="11">SUM(L20:Q20)</f>
        <v>1161</v>
      </c>
      <c r="S20" s="16"/>
      <c r="T20" s="16"/>
      <c r="U20" s="16"/>
      <c r="V20" s="16"/>
      <c r="W20" s="16"/>
      <c r="X20" s="16"/>
    </row>
    <row r="21" spans="1:26" x14ac:dyDescent="0.3">
      <c r="A21" s="9" t="s">
        <v>235</v>
      </c>
      <c r="B21" s="9">
        <v>34</v>
      </c>
      <c r="C21" s="9" t="s">
        <v>28</v>
      </c>
      <c r="D21" s="11">
        <v>18</v>
      </c>
      <c r="E21" s="8"/>
      <c r="F21" s="6">
        <f t="shared" si="6"/>
        <v>1157</v>
      </c>
      <c r="G21" s="6">
        <f t="shared" si="7"/>
        <v>6</v>
      </c>
      <c r="H21" s="7">
        <f t="shared" si="8"/>
        <v>192.83333333333334</v>
      </c>
      <c r="I21" s="320">
        <f t="shared" si="9"/>
        <v>231</v>
      </c>
      <c r="J21" s="320">
        <f t="shared" si="10"/>
        <v>598</v>
      </c>
      <c r="K21" s="9"/>
      <c r="L21" s="4">
        <v>231</v>
      </c>
      <c r="M21" s="4">
        <v>166</v>
      </c>
      <c r="N21" s="4">
        <v>162</v>
      </c>
      <c r="O21" s="4">
        <v>178</v>
      </c>
      <c r="P21" s="4">
        <v>217</v>
      </c>
      <c r="Q21" s="4">
        <v>203</v>
      </c>
      <c r="R21" s="10">
        <f t="shared" si="11"/>
        <v>1157</v>
      </c>
      <c r="S21" s="16"/>
      <c r="T21" s="16"/>
      <c r="U21" s="16"/>
      <c r="V21" s="16"/>
      <c r="W21" s="16"/>
      <c r="X21" s="16"/>
    </row>
    <row r="22" spans="1:26" x14ac:dyDescent="0.3">
      <c r="A22" s="9" t="s">
        <v>191</v>
      </c>
      <c r="B22" s="9">
        <v>34</v>
      </c>
      <c r="C22" s="9" t="s">
        <v>28</v>
      </c>
      <c r="D22" s="11">
        <v>19</v>
      </c>
      <c r="E22" s="8"/>
      <c r="F22" s="6">
        <f t="shared" si="6"/>
        <v>1145</v>
      </c>
      <c r="G22" s="6">
        <f t="shared" si="7"/>
        <v>6</v>
      </c>
      <c r="H22" s="7">
        <f t="shared" si="8"/>
        <v>190.83333333333334</v>
      </c>
      <c r="I22" s="320">
        <f t="shared" si="9"/>
        <v>226</v>
      </c>
      <c r="J22" s="320">
        <f t="shared" si="10"/>
        <v>668</v>
      </c>
      <c r="K22" s="9"/>
      <c r="L22" s="4">
        <v>226</v>
      </c>
      <c r="M22" s="4">
        <v>217</v>
      </c>
      <c r="N22" s="4">
        <v>225</v>
      </c>
      <c r="O22" s="4">
        <v>169</v>
      </c>
      <c r="P22" s="4">
        <v>180</v>
      </c>
      <c r="Q22" s="4">
        <v>128</v>
      </c>
      <c r="R22" s="10">
        <f t="shared" si="11"/>
        <v>1145</v>
      </c>
      <c r="S22" s="16"/>
      <c r="T22" s="16"/>
      <c r="U22" s="16"/>
      <c r="V22" s="16"/>
      <c r="W22" s="16"/>
      <c r="X22" s="16"/>
    </row>
    <row r="23" spans="1:26" x14ac:dyDescent="0.3">
      <c r="A23" s="9" t="s">
        <v>202</v>
      </c>
      <c r="B23" s="9">
        <v>34</v>
      </c>
      <c r="C23" s="9" t="s">
        <v>28</v>
      </c>
      <c r="D23" s="11">
        <v>20</v>
      </c>
      <c r="E23" s="8"/>
      <c r="F23" s="6">
        <f t="shared" si="6"/>
        <v>1142</v>
      </c>
      <c r="G23" s="6">
        <f t="shared" si="7"/>
        <v>6</v>
      </c>
      <c r="H23" s="7">
        <f t="shared" si="8"/>
        <v>190.33333333333334</v>
      </c>
      <c r="I23" s="320">
        <f t="shared" si="9"/>
        <v>223</v>
      </c>
      <c r="J23" s="320">
        <f t="shared" si="10"/>
        <v>605</v>
      </c>
      <c r="K23" s="9"/>
      <c r="L23" s="4">
        <v>169</v>
      </c>
      <c r="M23" s="4">
        <v>223</v>
      </c>
      <c r="N23" s="4">
        <v>213</v>
      </c>
      <c r="O23" s="4">
        <v>180</v>
      </c>
      <c r="P23" s="4">
        <v>169</v>
      </c>
      <c r="Q23" s="4">
        <v>188</v>
      </c>
      <c r="R23" s="10">
        <f t="shared" si="11"/>
        <v>1142</v>
      </c>
      <c r="S23" s="16"/>
      <c r="T23" s="16"/>
      <c r="U23" s="16"/>
      <c r="V23" s="16"/>
      <c r="W23" s="16"/>
      <c r="X23" s="16"/>
    </row>
    <row r="24" spans="1:26" x14ac:dyDescent="0.3">
      <c r="A24" s="9" t="s">
        <v>527</v>
      </c>
      <c r="B24" s="9">
        <v>34</v>
      </c>
      <c r="C24" s="9" t="s">
        <v>28</v>
      </c>
      <c r="D24" s="11">
        <v>21</v>
      </c>
      <c r="E24" s="8"/>
      <c r="F24" s="6">
        <f t="shared" si="6"/>
        <v>1125</v>
      </c>
      <c r="G24" s="6">
        <f t="shared" si="7"/>
        <v>6</v>
      </c>
      <c r="H24" s="7">
        <f t="shared" si="8"/>
        <v>187.5</v>
      </c>
      <c r="I24" s="320">
        <f t="shared" si="9"/>
        <v>212</v>
      </c>
      <c r="J24" s="320">
        <f t="shared" si="10"/>
        <v>579</v>
      </c>
      <c r="K24" s="9"/>
      <c r="L24" s="4">
        <v>167</v>
      </c>
      <c r="M24" s="4">
        <v>200</v>
      </c>
      <c r="N24" s="4">
        <v>212</v>
      </c>
      <c r="O24" s="4">
        <v>169</v>
      </c>
      <c r="P24" s="4">
        <v>196</v>
      </c>
      <c r="Q24" s="4">
        <v>181</v>
      </c>
      <c r="R24" s="10">
        <f t="shared" si="11"/>
        <v>1125</v>
      </c>
      <c r="S24" s="16"/>
      <c r="T24" s="16"/>
      <c r="U24" s="16"/>
      <c r="V24" s="16"/>
      <c r="W24" s="16"/>
      <c r="X24" s="16"/>
    </row>
    <row r="25" spans="1:26" x14ac:dyDescent="0.3">
      <c r="A25" s="9" t="s">
        <v>195</v>
      </c>
      <c r="B25" s="9">
        <v>34</v>
      </c>
      <c r="C25" s="9" t="s">
        <v>28</v>
      </c>
      <c r="D25" s="11">
        <v>22</v>
      </c>
      <c r="E25" s="8"/>
      <c r="F25" s="6">
        <f t="shared" si="6"/>
        <v>1121</v>
      </c>
      <c r="G25" s="6">
        <f t="shared" si="7"/>
        <v>6</v>
      </c>
      <c r="H25" s="7">
        <f t="shared" si="8"/>
        <v>186.83333333333334</v>
      </c>
      <c r="I25" s="320">
        <f t="shared" si="9"/>
        <v>220</v>
      </c>
      <c r="J25" s="320">
        <f t="shared" si="10"/>
        <v>579</v>
      </c>
      <c r="K25" s="9"/>
      <c r="L25" s="4">
        <v>179</v>
      </c>
      <c r="M25" s="4">
        <v>220</v>
      </c>
      <c r="N25" s="4">
        <v>180</v>
      </c>
      <c r="O25" s="4">
        <v>167</v>
      </c>
      <c r="P25" s="4">
        <v>175</v>
      </c>
      <c r="Q25" s="4">
        <v>200</v>
      </c>
      <c r="R25" s="10">
        <f t="shared" si="11"/>
        <v>1121</v>
      </c>
      <c r="S25" s="19"/>
      <c r="T25" s="19"/>
      <c r="U25" s="19"/>
      <c r="V25" s="19"/>
      <c r="W25" s="19"/>
      <c r="X25" s="19"/>
    </row>
    <row r="26" spans="1:26" x14ac:dyDescent="0.3">
      <c r="A26" s="9" t="s">
        <v>193</v>
      </c>
      <c r="B26" s="9">
        <v>34</v>
      </c>
      <c r="C26" s="9" t="s">
        <v>28</v>
      </c>
      <c r="D26" s="11">
        <v>23</v>
      </c>
      <c r="E26" s="8"/>
      <c r="F26" s="6">
        <f t="shared" si="6"/>
        <v>1120</v>
      </c>
      <c r="G26" s="6">
        <f t="shared" si="7"/>
        <v>6</v>
      </c>
      <c r="H26" s="7">
        <f t="shared" si="8"/>
        <v>186.66666666666666</v>
      </c>
      <c r="I26" s="320">
        <f t="shared" si="9"/>
        <v>223</v>
      </c>
      <c r="J26" s="320">
        <f t="shared" si="10"/>
        <v>561</v>
      </c>
      <c r="K26" s="9"/>
      <c r="L26" s="4">
        <v>191</v>
      </c>
      <c r="M26" s="4">
        <v>223</v>
      </c>
      <c r="N26" s="4">
        <v>147</v>
      </c>
      <c r="O26" s="4">
        <v>150</v>
      </c>
      <c r="P26" s="4">
        <v>207</v>
      </c>
      <c r="Q26" s="4">
        <v>202</v>
      </c>
      <c r="R26" s="10">
        <f t="shared" ref="R26:R45" si="12">SUM(L26:Q26)</f>
        <v>1120</v>
      </c>
      <c r="S26" s="19"/>
      <c r="T26" s="19"/>
      <c r="U26" s="19"/>
      <c r="V26" s="19"/>
      <c r="W26" s="19"/>
      <c r="X26" s="19"/>
    </row>
    <row r="27" spans="1:26" x14ac:dyDescent="0.3">
      <c r="A27" s="9" t="s">
        <v>197</v>
      </c>
      <c r="B27" s="9">
        <v>34</v>
      </c>
      <c r="C27" s="9" t="s">
        <v>28</v>
      </c>
      <c r="D27" s="11">
        <v>24</v>
      </c>
      <c r="E27" s="8"/>
      <c r="F27" s="6">
        <f t="shared" si="6"/>
        <v>1110</v>
      </c>
      <c r="G27" s="6">
        <f t="shared" si="7"/>
        <v>6</v>
      </c>
      <c r="H27" s="7">
        <f t="shared" si="8"/>
        <v>185</v>
      </c>
      <c r="I27" s="320">
        <f t="shared" si="9"/>
        <v>205</v>
      </c>
      <c r="J27" s="320">
        <f t="shared" si="10"/>
        <v>557</v>
      </c>
      <c r="K27" s="9"/>
      <c r="L27" s="4">
        <v>189</v>
      </c>
      <c r="M27" s="4">
        <v>199</v>
      </c>
      <c r="N27" s="4">
        <v>165</v>
      </c>
      <c r="O27" s="4">
        <v>149</v>
      </c>
      <c r="P27" s="4">
        <v>203</v>
      </c>
      <c r="Q27" s="4">
        <v>205</v>
      </c>
      <c r="R27" s="10">
        <f t="shared" si="12"/>
        <v>1110</v>
      </c>
      <c r="S27" s="19"/>
      <c r="T27" s="19"/>
      <c r="U27" s="19"/>
      <c r="V27" s="19"/>
      <c r="W27" s="19"/>
      <c r="X27" s="19"/>
    </row>
    <row r="28" spans="1:26" x14ac:dyDescent="0.3">
      <c r="A28" s="9" t="s">
        <v>184</v>
      </c>
      <c r="B28" s="9">
        <v>34</v>
      </c>
      <c r="C28" s="9" t="s">
        <v>28</v>
      </c>
      <c r="D28" s="11">
        <v>25</v>
      </c>
      <c r="E28" s="8"/>
      <c r="F28" s="6">
        <f t="shared" si="6"/>
        <v>1108</v>
      </c>
      <c r="G28" s="6">
        <f t="shared" si="7"/>
        <v>6</v>
      </c>
      <c r="H28" s="7">
        <f t="shared" si="8"/>
        <v>184.66666666666666</v>
      </c>
      <c r="I28" s="320">
        <f t="shared" si="9"/>
        <v>211</v>
      </c>
      <c r="J28" s="320">
        <f t="shared" si="10"/>
        <v>563</v>
      </c>
      <c r="K28" s="9"/>
      <c r="L28" s="4">
        <v>145</v>
      </c>
      <c r="M28" s="4">
        <v>189</v>
      </c>
      <c r="N28" s="4">
        <v>211</v>
      </c>
      <c r="O28" s="4">
        <v>203</v>
      </c>
      <c r="P28" s="4">
        <v>186</v>
      </c>
      <c r="Q28" s="4">
        <v>174</v>
      </c>
      <c r="R28" s="10">
        <f t="shared" si="12"/>
        <v>1108</v>
      </c>
      <c r="S28" s="19"/>
      <c r="T28" s="19"/>
      <c r="U28" s="19"/>
      <c r="V28" s="19"/>
      <c r="W28" s="19"/>
      <c r="X28" s="19"/>
    </row>
    <row r="29" spans="1:26" x14ac:dyDescent="0.3">
      <c r="A29" s="9" t="s">
        <v>237</v>
      </c>
      <c r="B29" s="9">
        <v>34</v>
      </c>
      <c r="C29" s="9" t="s">
        <v>28</v>
      </c>
      <c r="D29" s="11">
        <v>26</v>
      </c>
      <c r="E29" s="8"/>
      <c r="F29" s="6">
        <f t="shared" si="6"/>
        <v>1091</v>
      </c>
      <c r="G29" s="6">
        <f t="shared" si="7"/>
        <v>6</v>
      </c>
      <c r="H29" s="7">
        <f t="shared" si="8"/>
        <v>181.83333333333334</v>
      </c>
      <c r="I29" s="320">
        <f t="shared" si="9"/>
        <v>233</v>
      </c>
      <c r="J29" s="320">
        <f t="shared" si="10"/>
        <v>627</v>
      </c>
      <c r="K29" s="9"/>
      <c r="L29" s="4">
        <v>233</v>
      </c>
      <c r="M29" s="4">
        <v>211</v>
      </c>
      <c r="N29" s="4">
        <v>183</v>
      </c>
      <c r="O29" s="4">
        <v>132</v>
      </c>
      <c r="P29" s="4">
        <v>150</v>
      </c>
      <c r="Q29" s="4">
        <v>182</v>
      </c>
      <c r="R29" s="10">
        <f t="shared" si="12"/>
        <v>1091</v>
      </c>
      <c r="S29" s="19"/>
      <c r="T29" s="19"/>
      <c r="U29" s="19"/>
      <c r="V29" s="19"/>
      <c r="W29" s="19"/>
      <c r="X29" s="19"/>
    </row>
    <row r="30" spans="1:26" x14ac:dyDescent="0.3">
      <c r="A30" s="9" t="s">
        <v>999</v>
      </c>
      <c r="B30" s="9">
        <v>34</v>
      </c>
      <c r="C30" s="9" t="s">
        <v>28</v>
      </c>
      <c r="D30" s="11">
        <v>27</v>
      </c>
      <c r="E30" s="8"/>
      <c r="F30" s="6">
        <f t="shared" si="6"/>
        <v>1086</v>
      </c>
      <c r="G30" s="6">
        <f t="shared" si="7"/>
        <v>6</v>
      </c>
      <c r="H30" s="7">
        <f t="shared" si="8"/>
        <v>181</v>
      </c>
      <c r="I30" s="320">
        <f t="shared" si="9"/>
        <v>221</v>
      </c>
      <c r="J30" s="320">
        <f t="shared" si="10"/>
        <v>550</v>
      </c>
      <c r="K30" s="9"/>
      <c r="L30" s="4">
        <v>139</v>
      </c>
      <c r="M30" s="4">
        <v>190</v>
      </c>
      <c r="N30" s="4">
        <v>221</v>
      </c>
      <c r="O30" s="4">
        <v>198</v>
      </c>
      <c r="P30" s="4">
        <v>190</v>
      </c>
      <c r="Q30" s="4">
        <v>148</v>
      </c>
      <c r="R30" s="10">
        <f t="shared" si="12"/>
        <v>1086</v>
      </c>
      <c r="S30" s="19"/>
      <c r="T30" s="19"/>
      <c r="U30" s="19"/>
      <c r="V30" s="19"/>
      <c r="W30" s="19"/>
      <c r="X30" s="19"/>
    </row>
    <row r="31" spans="1:26" x14ac:dyDescent="0.3">
      <c r="A31" s="9" t="s">
        <v>188</v>
      </c>
      <c r="B31" s="9">
        <v>34</v>
      </c>
      <c r="C31" s="9" t="s">
        <v>28</v>
      </c>
      <c r="D31" s="11">
        <v>28</v>
      </c>
      <c r="E31" s="8"/>
      <c r="F31" s="6">
        <f t="shared" si="6"/>
        <v>1084</v>
      </c>
      <c r="G31" s="6">
        <f t="shared" si="7"/>
        <v>6</v>
      </c>
      <c r="H31" s="7">
        <f t="shared" si="8"/>
        <v>180.66666666666666</v>
      </c>
      <c r="I31" s="320">
        <f t="shared" si="9"/>
        <v>232</v>
      </c>
      <c r="J31" s="320">
        <f t="shared" si="10"/>
        <v>548</v>
      </c>
      <c r="K31" s="9"/>
      <c r="L31" s="4">
        <v>146</v>
      </c>
      <c r="M31" s="4">
        <v>170</v>
      </c>
      <c r="N31" s="4">
        <v>232</v>
      </c>
      <c r="O31" s="4">
        <v>166</v>
      </c>
      <c r="P31" s="4">
        <v>177</v>
      </c>
      <c r="Q31" s="4">
        <v>193</v>
      </c>
      <c r="R31" s="10">
        <f t="shared" si="12"/>
        <v>1084</v>
      </c>
      <c r="S31" s="19"/>
      <c r="T31" s="19"/>
      <c r="U31" s="19"/>
      <c r="V31" s="19"/>
      <c r="W31" s="19"/>
      <c r="X31" s="19"/>
    </row>
    <row r="32" spans="1:26" x14ac:dyDescent="0.3">
      <c r="A32" s="9" t="s">
        <v>137</v>
      </c>
      <c r="B32" s="9">
        <v>34</v>
      </c>
      <c r="C32" s="9" t="s">
        <v>28</v>
      </c>
      <c r="D32" s="11">
        <v>29</v>
      </c>
      <c r="E32" s="8"/>
      <c r="F32" s="6">
        <f t="shared" si="6"/>
        <v>1083</v>
      </c>
      <c r="G32" s="6">
        <f t="shared" si="7"/>
        <v>6</v>
      </c>
      <c r="H32" s="7">
        <f t="shared" si="8"/>
        <v>180.5</v>
      </c>
      <c r="I32" s="320">
        <f t="shared" si="9"/>
        <v>242</v>
      </c>
      <c r="J32" s="320">
        <f t="shared" si="10"/>
        <v>586</v>
      </c>
      <c r="K32" s="9"/>
      <c r="L32" s="4">
        <v>242</v>
      </c>
      <c r="M32" s="4">
        <v>178</v>
      </c>
      <c r="N32" s="4">
        <v>166</v>
      </c>
      <c r="O32" s="4">
        <v>165</v>
      </c>
      <c r="P32" s="4">
        <v>158</v>
      </c>
      <c r="Q32" s="4">
        <v>174</v>
      </c>
      <c r="R32" s="10">
        <f t="shared" si="12"/>
        <v>1083</v>
      </c>
      <c r="S32" s="19"/>
      <c r="T32" s="19"/>
      <c r="U32" s="19"/>
      <c r="V32" s="19"/>
      <c r="W32" s="19"/>
      <c r="X32" s="19"/>
    </row>
    <row r="33" spans="1:24" x14ac:dyDescent="0.3">
      <c r="A33" s="9" t="s">
        <v>269</v>
      </c>
      <c r="B33" s="9">
        <v>34</v>
      </c>
      <c r="C33" s="9" t="s">
        <v>28</v>
      </c>
      <c r="D33" s="11">
        <v>30</v>
      </c>
      <c r="E33" s="8"/>
      <c r="F33" s="6">
        <f t="shared" si="6"/>
        <v>1080</v>
      </c>
      <c r="G33" s="6">
        <f t="shared" si="7"/>
        <v>6</v>
      </c>
      <c r="H33" s="7">
        <f t="shared" si="8"/>
        <v>180</v>
      </c>
      <c r="I33" s="320">
        <f t="shared" si="9"/>
        <v>213</v>
      </c>
      <c r="J33" s="320">
        <f t="shared" si="10"/>
        <v>574</v>
      </c>
      <c r="K33" s="9"/>
      <c r="L33" s="4">
        <v>182</v>
      </c>
      <c r="M33" s="4">
        <v>213</v>
      </c>
      <c r="N33" s="4">
        <v>179</v>
      </c>
      <c r="O33" s="4">
        <v>161</v>
      </c>
      <c r="P33" s="4">
        <v>153</v>
      </c>
      <c r="Q33" s="4">
        <v>192</v>
      </c>
      <c r="R33" s="10">
        <f t="shared" si="12"/>
        <v>1080</v>
      </c>
      <c r="S33" s="19"/>
      <c r="T33" s="19"/>
      <c r="U33" s="19"/>
      <c r="V33" s="19"/>
      <c r="W33" s="19"/>
      <c r="X33" s="19"/>
    </row>
    <row r="34" spans="1:24" x14ac:dyDescent="0.3">
      <c r="A34" s="9" t="s">
        <v>241</v>
      </c>
      <c r="B34" s="9">
        <v>34</v>
      </c>
      <c r="C34" s="9" t="s">
        <v>28</v>
      </c>
      <c r="D34" s="11">
        <v>31</v>
      </c>
      <c r="E34" s="8"/>
      <c r="F34" s="6">
        <f t="shared" si="6"/>
        <v>1074</v>
      </c>
      <c r="G34" s="6">
        <f t="shared" si="7"/>
        <v>6</v>
      </c>
      <c r="H34" s="7">
        <f t="shared" si="8"/>
        <v>179</v>
      </c>
      <c r="I34" s="320">
        <f t="shared" si="9"/>
        <v>267</v>
      </c>
      <c r="J34" s="320">
        <f t="shared" si="10"/>
        <v>581</v>
      </c>
      <c r="K34" s="9"/>
      <c r="L34" s="4">
        <v>149</v>
      </c>
      <c r="M34" s="4">
        <v>141</v>
      </c>
      <c r="N34" s="4">
        <v>203</v>
      </c>
      <c r="O34" s="4">
        <v>174</v>
      </c>
      <c r="P34" s="4">
        <v>267</v>
      </c>
      <c r="Q34" s="4">
        <v>140</v>
      </c>
      <c r="R34" s="10">
        <f t="shared" si="12"/>
        <v>1074</v>
      </c>
      <c r="S34" s="19"/>
      <c r="T34" s="19"/>
      <c r="U34" s="19"/>
      <c r="V34" s="19"/>
      <c r="W34" s="19"/>
      <c r="X34" s="19"/>
    </row>
    <row r="35" spans="1:24" x14ac:dyDescent="0.3">
      <c r="A35" s="9" t="s">
        <v>379</v>
      </c>
      <c r="B35" s="9">
        <v>34</v>
      </c>
      <c r="C35" s="9" t="s">
        <v>28</v>
      </c>
      <c r="D35" s="11">
        <v>32</v>
      </c>
      <c r="E35" s="8"/>
      <c r="F35" s="6">
        <f t="shared" si="6"/>
        <v>1062</v>
      </c>
      <c r="G35" s="6">
        <f t="shared" si="7"/>
        <v>6</v>
      </c>
      <c r="H35" s="7">
        <f t="shared" si="8"/>
        <v>177</v>
      </c>
      <c r="I35" s="320">
        <f t="shared" si="9"/>
        <v>233</v>
      </c>
      <c r="J35" s="320">
        <f t="shared" si="10"/>
        <v>585</v>
      </c>
      <c r="K35" s="9"/>
      <c r="L35" s="4">
        <v>151</v>
      </c>
      <c r="M35" s="4">
        <v>168</v>
      </c>
      <c r="N35" s="4">
        <v>158</v>
      </c>
      <c r="O35" s="4">
        <v>233</v>
      </c>
      <c r="P35" s="4">
        <v>199</v>
      </c>
      <c r="Q35" s="4">
        <v>153</v>
      </c>
      <c r="R35" s="10">
        <f t="shared" si="12"/>
        <v>1062</v>
      </c>
      <c r="S35" s="19"/>
      <c r="T35" s="19"/>
      <c r="U35" s="19"/>
      <c r="V35" s="19"/>
      <c r="W35" s="19"/>
      <c r="X35" s="19"/>
    </row>
    <row r="36" spans="1:24" x14ac:dyDescent="0.3">
      <c r="A36" s="9" t="s">
        <v>1000</v>
      </c>
      <c r="B36" s="9">
        <v>34</v>
      </c>
      <c r="C36" s="9" t="s">
        <v>28</v>
      </c>
      <c r="D36" s="11">
        <v>33</v>
      </c>
      <c r="E36" s="8"/>
      <c r="F36" s="6">
        <f t="shared" si="6"/>
        <v>1056</v>
      </c>
      <c r="G36" s="6">
        <f t="shared" si="7"/>
        <v>6</v>
      </c>
      <c r="H36" s="7">
        <f t="shared" si="8"/>
        <v>176</v>
      </c>
      <c r="I36" s="320">
        <f t="shared" si="9"/>
        <v>233</v>
      </c>
      <c r="J36" s="320">
        <f t="shared" si="10"/>
        <v>585</v>
      </c>
      <c r="K36" s="9"/>
      <c r="L36" s="4">
        <v>149</v>
      </c>
      <c r="M36" s="4">
        <v>137</v>
      </c>
      <c r="N36" s="4">
        <v>185</v>
      </c>
      <c r="O36" s="4">
        <v>233</v>
      </c>
      <c r="P36" s="4">
        <v>215</v>
      </c>
      <c r="Q36" s="4">
        <v>137</v>
      </c>
      <c r="R36" s="10">
        <f t="shared" si="12"/>
        <v>1056</v>
      </c>
      <c r="S36" s="19"/>
      <c r="T36" s="19"/>
      <c r="U36" s="19"/>
      <c r="V36" s="19"/>
      <c r="W36" s="19"/>
      <c r="X36" s="19"/>
    </row>
    <row r="37" spans="1:24" x14ac:dyDescent="0.3">
      <c r="A37" s="9" t="s">
        <v>357</v>
      </c>
      <c r="B37" s="9">
        <v>34</v>
      </c>
      <c r="C37" s="9" t="s">
        <v>28</v>
      </c>
      <c r="D37" s="11">
        <v>34</v>
      </c>
      <c r="E37" s="8"/>
      <c r="F37" s="6">
        <f t="shared" si="6"/>
        <v>1055</v>
      </c>
      <c r="G37" s="6">
        <f t="shared" si="7"/>
        <v>6</v>
      </c>
      <c r="H37" s="7">
        <f t="shared" si="8"/>
        <v>175.83333333333334</v>
      </c>
      <c r="I37" s="320">
        <f t="shared" si="9"/>
        <v>245</v>
      </c>
      <c r="J37" s="320">
        <f t="shared" si="10"/>
        <v>593</v>
      </c>
      <c r="K37" s="9"/>
      <c r="L37" s="4">
        <v>149</v>
      </c>
      <c r="M37" s="4">
        <v>153</v>
      </c>
      <c r="N37" s="4">
        <v>160</v>
      </c>
      <c r="O37" s="4">
        <v>178</v>
      </c>
      <c r="P37" s="4">
        <v>170</v>
      </c>
      <c r="Q37" s="4">
        <v>245</v>
      </c>
      <c r="R37" s="10">
        <f t="shared" si="12"/>
        <v>1055</v>
      </c>
      <c r="S37" s="19"/>
      <c r="T37" s="19"/>
      <c r="U37" s="19"/>
      <c r="V37" s="19"/>
      <c r="W37" s="19"/>
      <c r="X37" s="19"/>
    </row>
    <row r="38" spans="1:24" x14ac:dyDescent="0.3">
      <c r="A38" s="9" t="s">
        <v>243</v>
      </c>
      <c r="B38" s="9">
        <v>34</v>
      </c>
      <c r="C38" s="9" t="s">
        <v>28</v>
      </c>
      <c r="D38" s="11">
        <v>35</v>
      </c>
      <c r="E38" s="8"/>
      <c r="F38" s="6">
        <f t="shared" si="6"/>
        <v>1053</v>
      </c>
      <c r="G38" s="6">
        <f t="shared" si="7"/>
        <v>6</v>
      </c>
      <c r="H38" s="7">
        <f t="shared" si="8"/>
        <v>175.5</v>
      </c>
      <c r="I38" s="320">
        <f t="shared" si="9"/>
        <v>219</v>
      </c>
      <c r="J38" s="320">
        <f t="shared" si="10"/>
        <v>586</v>
      </c>
      <c r="K38" s="9"/>
      <c r="L38" s="4">
        <v>174</v>
      </c>
      <c r="M38" s="4">
        <v>164</v>
      </c>
      <c r="N38" s="4">
        <v>129</v>
      </c>
      <c r="O38" s="4">
        <v>189</v>
      </c>
      <c r="P38" s="4">
        <v>178</v>
      </c>
      <c r="Q38" s="4">
        <v>219</v>
      </c>
      <c r="R38" s="10">
        <f t="shared" si="12"/>
        <v>1053</v>
      </c>
      <c r="S38" s="19"/>
      <c r="T38" s="19"/>
      <c r="U38" s="19"/>
      <c r="V38" s="19"/>
      <c r="W38" s="19"/>
      <c r="X38" s="19"/>
    </row>
    <row r="39" spans="1:24" x14ac:dyDescent="0.3">
      <c r="A39" s="9" t="s">
        <v>179</v>
      </c>
      <c r="B39" s="9">
        <v>34</v>
      </c>
      <c r="C39" s="9" t="s">
        <v>28</v>
      </c>
      <c r="D39" s="11">
        <v>36</v>
      </c>
      <c r="E39" s="8"/>
      <c r="F39" s="6">
        <f t="shared" si="6"/>
        <v>1049</v>
      </c>
      <c r="G39" s="6">
        <f t="shared" si="7"/>
        <v>6</v>
      </c>
      <c r="H39" s="7">
        <f t="shared" ref="H39:H45" si="13">F39/G39</f>
        <v>174.83333333333334</v>
      </c>
      <c r="I39" s="320">
        <f t="shared" si="9"/>
        <v>206</v>
      </c>
      <c r="J39" s="320">
        <f t="shared" si="10"/>
        <v>581</v>
      </c>
      <c r="K39" s="9"/>
      <c r="L39" s="54">
        <v>162</v>
      </c>
      <c r="M39" s="54">
        <v>142</v>
      </c>
      <c r="N39" s="54">
        <v>164</v>
      </c>
      <c r="O39" s="54">
        <v>194</v>
      </c>
      <c r="P39" s="54">
        <v>181</v>
      </c>
      <c r="Q39" s="54">
        <v>206</v>
      </c>
      <c r="R39" s="10">
        <f t="shared" si="12"/>
        <v>1049</v>
      </c>
      <c r="S39" s="19"/>
      <c r="T39" s="19"/>
      <c r="U39" s="19"/>
      <c r="V39" s="19"/>
      <c r="W39" s="19"/>
      <c r="X39" s="19"/>
    </row>
    <row r="40" spans="1:24" x14ac:dyDescent="0.3">
      <c r="A40" s="9" t="s">
        <v>515</v>
      </c>
      <c r="B40" s="9">
        <v>34</v>
      </c>
      <c r="C40" s="9" t="s">
        <v>28</v>
      </c>
      <c r="D40" s="11">
        <v>37</v>
      </c>
      <c r="E40" s="8"/>
      <c r="F40" s="6">
        <f t="shared" si="6"/>
        <v>1034</v>
      </c>
      <c r="G40" s="6">
        <f t="shared" si="7"/>
        <v>6</v>
      </c>
      <c r="H40" s="7">
        <f t="shared" si="13"/>
        <v>172.33333333333334</v>
      </c>
      <c r="I40" s="320">
        <f t="shared" si="9"/>
        <v>202</v>
      </c>
      <c r="J40" s="320">
        <f t="shared" si="10"/>
        <v>534</v>
      </c>
      <c r="K40" s="9"/>
      <c r="L40" s="54">
        <v>187</v>
      </c>
      <c r="M40" s="54">
        <v>140</v>
      </c>
      <c r="N40" s="54">
        <v>173</v>
      </c>
      <c r="O40" s="54">
        <v>202</v>
      </c>
      <c r="P40" s="54">
        <v>180</v>
      </c>
      <c r="Q40" s="54">
        <v>152</v>
      </c>
      <c r="R40" s="10">
        <f t="shared" si="12"/>
        <v>1034</v>
      </c>
      <c r="S40" s="19"/>
      <c r="T40" s="19"/>
      <c r="U40" s="19"/>
      <c r="V40" s="19"/>
      <c r="W40" s="19"/>
      <c r="X40" s="19"/>
    </row>
    <row r="41" spans="1:24" x14ac:dyDescent="0.3">
      <c r="A41" s="9" t="s">
        <v>204</v>
      </c>
      <c r="B41" s="9">
        <v>34</v>
      </c>
      <c r="C41" s="9" t="s">
        <v>28</v>
      </c>
      <c r="D41" s="11">
        <v>38</v>
      </c>
      <c r="E41" s="8"/>
      <c r="F41" s="6">
        <f t="shared" si="6"/>
        <v>1032</v>
      </c>
      <c r="G41" s="6">
        <f t="shared" si="7"/>
        <v>6</v>
      </c>
      <c r="H41" s="7">
        <f t="shared" si="13"/>
        <v>172</v>
      </c>
      <c r="I41" s="320">
        <f t="shared" si="9"/>
        <v>201</v>
      </c>
      <c r="J41" s="320">
        <f t="shared" si="10"/>
        <v>532</v>
      </c>
      <c r="K41" s="9"/>
      <c r="L41" s="54">
        <v>201</v>
      </c>
      <c r="M41" s="54">
        <v>159</v>
      </c>
      <c r="N41" s="54">
        <v>140</v>
      </c>
      <c r="O41" s="54">
        <v>197</v>
      </c>
      <c r="P41" s="54">
        <v>192</v>
      </c>
      <c r="Q41" s="54">
        <v>143</v>
      </c>
      <c r="R41" s="10">
        <f t="shared" si="12"/>
        <v>1032</v>
      </c>
      <c r="S41" s="19"/>
      <c r="T41" s="19"/>
      <c r="U41" s="19"/>
      <c r="V41" s="19"/>
      <c r="W41" s="19"/>
      <c r="X41" s="19"/>
    </row>
    <row r="42" spans="1:24" x14ac:dyDescent="0.3">
      <c r="A42" s="9" t="s">
        <v>196</v>
      </c>
      <c r="B42" s="9">
        <v>34</v>
      </c>
      <c r="C42" s="9" t="s">
        <v>28</v>
      </c>
      <c r="D42" s="11">
        <v>39</v>
      </c>
      <c r="E42" s="8"/>
      <c r="F42" s="6">
        <f t="shared" si="6"/>
        <v>1027</v>
      </c>
      <c r="G42" s="6">
        <f t="shared" si="7"/>
        <v>6</v>
      </c>
      <c r="H42" s="7">
        <f t="shared" si="13"/>
        <v>171.16666666666666</v>
      </c>
      <c r="I42" s="320">
        <f t="shared" si="9"/>
        <v>198</v>
      </c>
      <c r="J42" s="320">
        <f t="shared" si="10"/>
        <v>522</v>
      </c>
      <c r="K42" s="9"/>
      <c r="L42" s="54">
        <v>167</v>
      </c>
      <c r="M42" s="54">
        <v>182</v>
      </c>
      <c r="N42" s="54">
        <v>156</v>
      </c>
      <c r="O42" s="54">
        <v>187</v>
      </c>
      <c r="P42" s="54">
        <v>137</v>
      </c>
      <c r="Q42" s="54">
        <v>198</v>
      </c>
      <c r="R42" s="10">
        <f t="shared" si="12"/>
        <v>1027</v>
      </c>
      <c r="S42" s="19"/>
      <c r="T42" s="19"/>
      <c r="U42" s="19"/>
      <c r="V42" s="19"/>
      <c r="W42" s="19"/>
      <c r="X42" s="19"/>
    </row>
    <row r="43" spans="1:24" x14ac:dyDescent="0.3">
      <c r="A43" s="9" t="s">
        <v>163</v>
      </c>
      <c r="B43" s="9">
        <v>34</v>
      </c>
      <c r="C43" s="9" t="s">
        <v>28</v>
      </c>
      <c r="D43" s="11">
        <v>40</v>
      </c>
      <c r="E43" s="8"/>
      <c r="F43" s="6">
        <f t="shared" si="6"/>
        <v>1024</v>
      </c>
      <c r="G43" s="6">
        <f t="shared" si="7"/>
        <v>6</v>
      </c>
      <c r="H43" s="7">
        <f t="shared" si="13"/>
        <v>170.66666666666666</v>
      </c>
      <c r="I43" s="320">
        <f t="shared" si="9"/>
        <v>181</v>
      </c>
      <c r="J43" s="320">
        <f t="shared" si="10"/>
        <v>515</v>
      </c>
      <c r="K43" s="9"/>
      <c r="L43" s="54">
        <v>180</v>
      </c>
      <c r="M43" s="54">
        <v>173</v>
      </c>
      <c r="N43" s="54">
        <v>156</v>
      </c>
      <c r="O43" s="54">
        <v>153</v>
      </c>
      <c r="P43" s="54">
        <v>181</v>
      </c>
      <c r="Q43" s="54">
        <v>181</v>
      </c>
      <c r="R43" s="10">
        <f t="shared" si="12"/>
        <v>1024</v>
      </c>
      <c r="S43" s="19"/>
      <c r="T43" s="19"/>
      <c r="U43" s="19"/>
      <c r="V43" s="19"/>
      <c r="W43" s="19"/>
      <c r="X43" s="19"/>
    </row>
    <row r="44" spans="1:24" x14ac:dyDescent="0.3">
      <c r="A44" s="9" t="s">
        <v>134</v>
      </c>
      <c r="B44" s="9">
        <v>34</v>
      </c>
      <c r="C44" s="9" t="s">
        <v>28</v>
      </c>
      <c r="D44" s="11">
        <v>41</v>
      </c>
      <c r="E44" s="8"/>
      <c r="F44" s="6">
        <f t="shared" si="6"/>
        <v>1020</v>
      </c>
      <c r="G44" s="6">
        <f t="shared" si="7"/>
        <v>6</v>
      </c>
      <c r="H44" s="7">
        <f t="shared" si="13"/>
        <v>170</v>
      </c>
      <c r="I44" s="320">
        <f t="shared" si="9"/>
        <v>212</v>
      </c>
      <c r="J44" s="320">
        <f t="shared" si="10"/>
        <v>559</v>
      </c>
      <c r="K44" s="9"/>
      <c r="L44" s="54">
        <v>149</v>
      </c>
      <c r="M44" s="54">
        <v>172</v>
      </c>
      <c r="N44" s="54">
        <v>140</v>
      </c>
      <c r="O44" s="54">
        <v>199</v>
      </c>
      <c r="P44" s="54">
        <v>148</v>
      </c>
      <c r="Q44" s="4">
        <v>212</v>
      </c>
      <c r="R44" s="10">
        <f t="shared" si="12"/>
        <v>1020</v>
      </c>
      <c r="S44" s="19"/>
      <c r="T44" s="19"/>
      <c r="U44" s="19"/>
      <c r="V44" s="19"/>
      <c r="W44" s="19"/>
      <c r="X44" s="19"/>
    </row>
    <row r="45" spans="1:24" x14ac:dyDescent="0.3">
      <c r="A45" s="9" t="s">
        <v>133</v>
      </c>
      <c r="B45" s="9">
        <v>34</v>
      </c>
      <c r="C45" s="9" t="s">
        <v>28</v>
      </c>
      <c r="D45" s="11">
        <v>42</v>
      </c>
      <c r="E45" s="8"/>
      <c r="F45" s="6">
        <f t="shared" si="6"/>
        <v>1015</v>
      </c>
      <c r="G45" s="6">
        <f t="shared" si="7"/>
        <v>6</v>
      </c>
      <c r="H45" s="7">
        <f t="shared" si="13"/>
        <v>169.16666666666666</v>
      </c>
      <c r="I45" s="320">
        <f t="shared" si="9"/>
        <v>188</v>
      </c>
      <c r="J45" s="320">
        <f t="shared" si="10"/>
        <v>545</v>
      </c>
      <c r="K45" s="9"/>
      <c r="L45" s="54">
        <v>128</v>
      </c>
      <c r="M45" s="54">
        <v>181</v>
      </c>
      <c r="N45" s="54">
        <v>161</v>
      </c>
      <c r="O45" s="54">
        <v>178</v>
      </c>
      <c r="P45" s="4">
        <v>188</v>
      </c>
      <c r="Q45" s="4">
        <v>179</v>
      </c>
      <c r="R45" s="10">
        <f t="shared" si="12"/>
        <v>1015</v>
      </c>
      <c r="S45" s="19"/>
      <c r="T45" s="19"/>
      <c r="U45" s="19"/>
      <c r="V45" s="19"/>
      <c r="W45" s="19"/>
      <c r="X45" s="19"/>
    </row>
    <row r="46" spans="1:24" x14ac:dyDescent="0.3">
      <c r="A46" s="502" t="s">
        <v>194</v>
      </c>
      <c r="D46" s="503">
        <v>43</v>
      </c>
      <c r="E46" s="8"/>
      <c r="F46" s="432">
        <f t="shared" ref="F46:F61" si="14">SUM(L46:Q46)+SUM(S46:Z46)</f>
        <v>1009</v>
      </c>
      <c r="G46" s="432">
        <f t="shared" ref="G46:G61" si="15" xml:space="preserve"> COUNT(L46,M46,N46,O46,P46,Q46,S46,T46,U46,V46,W46,X46,Y46,Z46)</f>
        <v>6</v>
      </c>
      <c r="H46" s="433">
        <f t="shared" ref="H46:H61" si="16">F46/G46</f>
        <v>168.16666666666666</v>
      </c>
      <c r="I46" s="320">
        <f t="shared" ref="I46:I61" si="17">MAX(L46:Q46,S46:Z46)</f>
        <v>216</v>
      </c>
      <c r="J46" s="320">
        <f t="shared" ref="J46:J61" si="18">MAX(SUM(L46:N46),SUM(O46:Q46),SUM(S46:U46),SUM(V46:X46))</f>
        <v>537</v>
      </c>
      <c r="K46" s="502"/>
      <c r="L46" s="507">
        <v>143</v>
      </c>
      <c r="M46" s="507">
        <v>165</v>
      </c>
      <c r="N46" s="507">
        <v>164</v>
      </c>
      <c r="O46" s="507">
        <v>216</v>
      </c>
      <c r="P46" s="507">
        <v>208</v>
      </c>
      <c r="Q46" s="501">
        <v>113</v>
      </c>
      <c r="R46" s="434">
        <f t="shared" ref="R46:R61" si="19">SUM(L46:Q46)</f>
        <v>1009</v>
      </c>
    </row>
    <row r="47" spans="1:24" x14ac:dyDescent="0.3">
      <c r="A47" s="502" t="s">
        <v>407</v>
      </c>
      <c r="D47" s="503">
        <v>44</v>
      </c>
      <c r="E47" s="8"/>
      <c r="F47" s="432">
        <f t="shared" si="14"/>
        <v>1005</v>
      </c>
      <c r="G47" s="432">
        <f t="shared" si="15"/>
        <v>6</v>
      </c>
      <c r="H47" s="433">
        <f t="shared" si="16"/>
        <v>167.5</v>
      </c>
      <c r="I47" s="320">
        <f t="shared" si="17"/>
        <v>196</v>
      </c>
      <c r="J47" s="320">
        <f t="shared" si="18"/>
        <v>530</v>
      </c>
      <c r="K47" s="502"/>
      <c r="L47" s="507">
        <v>137</v>
      </c>
      <c r="M47" s="507">
        <v>149</v>
      </c>
      <c r="N47" s="507">
        <v>189</v>
      </c>
      <c r="O47" s="507">
        <v>164</v>
      </c>
      <c r="P47" s="501">
        <v>170</v>
      </c>
      <c r="Q47" s="501">
        <v>196</v>
      </c>
      <c r="R47" s="434">
        <f t="shared" si="19"/>
        <v>1005</v>
      </c>
    </row>
    <row r="48" spans="1:24" s="500" customFormat="1" x14ac:dyDescent="0.3">
      <c r="A48" s="502" t="s">
        <v>280</v>
      </c>
      <c r="D48" s="503">
        <v>45</v>
      </c>
      <c r="E48" s="8"/>
      <c r="F48" s="432">
        <f t="shared" si="14"/>
        <v>1004</v>
      </c>
      <c r="G48" s="432">
        <f t="shared" si="15"/>
        <v>6</v>
      </c>
      <c r="H48" s="433">
        <f t="shared" si="16"/>
        <v>167.33333333333334</v>
      </c>
      <c r="I48" s="320">
        <f t="shared" si="17"/>
        <v>203</v>
      </c>
      <c r="J48" s="320">
        <f t="shared" si="18"/>
        <v>525</v>
      </c>
      <c r="K48" s="502"/>
      <c r="L48" s="507">
        <v>197</v>
      </c>
      <c r="M48" s="507">
        <v>136</v>
      </c>
      <c r="N48" s="507">
        <v>146</v>
      </c>
      <c r="O48" s="507">
        <v>160</v>
      </c>
      <c r="P48" s="507">
        <v>162</v>
      </c>
      <c r="Q48" s="501">
        <v>203</v>
      </c>
      <c r="R48" s="434">
        <f t="shared" si="19"/>
        <v>1004</v>
      </c>
    </row>
    <row r="49" spans="1:26" s="500" customFormat="1" x14ac:dyDescent="0.3">
      <c r="A49" s="502" t="s">
        <v>1001</v>
      </c>
      <c r="D49" s="503">
        <v>46</v>
      </c>
      <c r="E49" s="8"/>
      <c r="F49" s="432">
        <f t="shared" si="14"/>
        <v>1002</v>
      </c>
      <c r="G49" s="432">
        <f t="shared" si="15"/>
        <v>6</v>
      </c>
      <c r="H49" s="433">
        <f t="shared" si="16"/>
        <v>167</v>
      </c>
      <c r="I49" s="320">
        <f t="shared" si="17"/>
        <v>197</v>
      </c>
      <c r="J49" s="320">
        <f t="shared" si="18"/>
        <v>527</v>
      </c>
      <c r="K49" s="502"/>
      <c r="L49" s="507">
        <v>154</v>
      </c>
      <c r="M49" s="507">
        <v>177</v>
      </c>
      <c r="N49" s="507">
        <v>144</v>
      </c>
      <c r="O49" s="507">
        <v>146</v>
      </c>
      <c r="P49" s="501">
        <v>197</v>
      </c>
      <c r="Q49" s="501">
        <v>184</v>
      </c>
      <c r="R49" s="434">
        <f t="shared" si="19"/>
        <v>1002</v>
      </c>
    </row>
    <row r="50" spans="1:26" s="500" customFormat="1" x14ac:dyDescent="0.3">
      <c r="A50" s="502" t="s">
        <v>409</v>
      </c>
      <c r="D50" s="503">
        <v>47</v>
      </c>
      <c r="E50" s="8"/>
      <c r="F50" s="432">
        <f t="shared" si="14"/>
        <v>986</v>
      </c>
      <c r="G50" s="432">
        <f t="shared" si="15"/>
        <v>6</v>
      </c>
      <c r="H50" s="433">
        <f t="shared" si="16"/>
        <v>164.33333333333334</v>
      </c>
      <c r="I50" s="320">
        <f t="shared" si="17"/>
        <v>196</v>
      </c>
      <c r="J50" s="320">
        <f t="shared" si="18"/>
        <v>523</v>
      </c>
      <c r="K50" s="502"/>
      <c r="L50" s="507">
        <v>185</v>
      </c>
      <c r="M50" s="507">
        <v>159</v>
      </c>
      <c r="N50" s="507">
        <v>119</v>
      </c>
      <c r="O50" s="507">
        <v>196</v>
      </c>
      <c r="P50" s="507">
        <v>160</v>
      </c>
      <c r="Q50" s="501">
        <v>167</v>
      </c>
      <c r="R50" s="434">
        <f t="shared" si="19"/>
        <v>986</v>
      </c>
    </row>
    <row r="51" spans="1:26" s="500" customFormat="1" x14ac:dyDescent="0.3">
      <c r="A51" s="502" t="s">
        <v>125</v>
      </c>
      <c r="D51" s="503">
        <v>48</v>
      </c>
      <c r="E51" s="8"/>
      <c r="F51" s="432">
        <f t="shared" si="14"/>
        <v>986</v>
      </c>
      <c r="G51" s="432">
        <f t="shared" si="15"/>
        <v>6</v>
      </c>
      <c r="H51" s="433">
        <f t="shared" si="16"/>
        <v>164.33333333333334</v>
      </c>
      <c r="I51" s="320">
        <f t="shared" si="17"/>
        <v>201</v>
      </c>
      <c r="J51" s="320">
        <f t="shared" si="18"/>
        <v>531</v>
      </c>
      <c r="K51" s="502"/>
      <c r="L51" s="507">
        <v>143</v>
      </c>
      <c r="M51" s="507">
        <v>158</v>
      </c>
      <c r="N51" s="507">
        <v>154</v>
      </c>
      <c r="O51" s="507">
        <v>187</v>
      </c>
      <c r="P51" s="501">
        <v>201</v>
      </c>
      <c r="Q51" s="501">
        <v>143</v>
      </c>
      <c r="R51" s="434">
        <f t="shared" si="19"/>
        <v>986</v>
      </c>
    </row>
    <row r="52" spans="1:26" s="500" customFormat="1" x14ac:dyDescent="0.3">
      <c r="A52" s="502" t="s">
        <v>319</v>
      </c>
      <c r="D52" s="503">
        <v>49</v>
      </c>
      <c r="E52" s="8"/>
      <c r="F52" s="432">
        <f t="shared" si="14"/>
        <v>981</v>
      </c>
      <c r="G52" s="432">
        <f t="shared" si="15"/>
        <v>6</v>
      </c>
      <c r="H52" s="433">
        <f t="shared" si="16"/>
        <v>163.5</v>
      </c>
      <c r="I52" s="320">
        <f t="shared" si="17"/>
        <v>214</v>
      </c>
      <c r="J52" s="320">
        <f t="shared" si="18"/>
        <v>526</v>
      </c>
      <c r="K52" s="502"/>
      <c r="L52" s="507">
        <v>158</v>
      </c>
      <c r="M52" s="507">
        <v>170</v>
      </c>
      <c r="N52" s="507">
        <v>127</v>
      </c>
      <c r="O52" s="507">
        <v>214</v>
      </c>
      <c r="P52" s="507">
        <v>144</v>
      </c>
      <c r="Q52" s="501">
        <v>168</v>
      </c>
      <c r="R52" s="434">
        <f t="shared" si="19"/>
        <v>981</v>
      </c>
    </row>
    <row r="53" spans="1:26" s="500" customFormat="1" x14ac:dyDescent="0.3">
      <c r="A53" s="502" t="s">
        <v>667</v>
      </c>
      <c r="D53" s="503">
        <v>50</v>
      </c>
      <c r="E53" s="8"/>
      <c r="F53" s="432">
        <f t="shared" si="14"/>
        <v>978</v>
      </c>
      <c r="G53" s="432">
        <f t="shared" si="15"/>
        <v>6</v>
      </c>
      <c r="H53" s="433">
        <f t="shared" si="16"/>
        <v>163</v>
      </c>
      <c r="I53" s="320">
        <f t="shared" si="17"/>
        <v>206</v>
      </c>
      <c r="J53" s="320">
        <f t="shared" si="18"/>
        <v>507</v>
      </c>
      <c r="K53" s="502"/>
      <c r="L53" s="507">
        <v>165</v>
      </c>
      <c r="M53" s="507">
        <v>178</v>
      </c>
      <c r="N53" s="507">
        <v>164</v>
      </c>
      <c r="O53" s="507">
        <v>143</v>
      </c>
      <c r="P53" s="501">
        <v>122</v>
      </c>
      <c r="Q53" s="501">
        <v>206</v>
      </c>
      <c r="R53" s="434">
        <f t="shared" si="19"/>
        <v>978</v>
      </c>
    </row>
    <row r="54" spans="1:26" s="500" customFormat="1" x14ac:dyDescent="0.3">
      <c r="A54" s="502" t="s">
        <v>1002</v>
      </c>
      <c r="D54" s="503">
        <v>51</v>
      </c>
      <c r="E54" s="8"/>
      <c r="F54" s="432">
        <f t="shared" si="14"/>
        <v>976</v>
      </c>
      <c r="G54" s="432">
        <f t="shared" si="15"/>
        <v>6</v>
      </c>
      <c r="H54" s="433">
        <f t="shared" si="16"/>
        <v>162.66666666666666</v>
      </c>
      <c r="I54" s="320">
        <f t="shared" si="17"/>
        <v>208</v>
      </c>
      <c r="J54" s="320">
        <f t="shared" si="18"/>
        <v>524</v>
      </c>
      <c r="K54" s="502"/>
      <c r="L54" s="507">
        <v>172</v>
      </c>
      <c r="M54" s="507">
        <v>173</v>
      </c>
      <c r="N54" s="507">
        <v>179</v>
      </c>
      <c r="O54" s="507">
        <v>208</v>
      </c>
      <c r="P54" s="507">
        <v>121</v>
      </c>
      <c r="Q54" s="501">
        <v>123</v>
      </c>
      <c r="R54" s="434">
        <f t="shared" si="19"/>
        <v>976</v>
      </c>
    </row>
    <row r="55" spans="1:26" s="500" customFormat="1" x14ac:dyDescent="0.3">
      <c r="A55" s="502" t="s">
        <v>338</v>
      </c>
      <c r="D55" s="503">
        <v>52</v>
      </c>
      <c r="E55" s="8"/>
      <c r="F55" s="432">
        <f t="shared" si="14"/>
        <v>973</v>
      </c>
      <c r="G55" s="432">
        <f t="shared" si="15"/>
        <v>6</v>
      </c>
      <c r="H55" s="433">
        <f t="shared" si="16"/>
        <v>162.16666666666666</v>
      </c>
      <c r="I55" s="320">
        <f t="shared" si="17"/>
        <v>222</v>
      </c>
      <c r="J55" s="320">
        <f t="shared" si="18"/>
        <v>590</v>
      </c>
      <c r="K55" s="502"/>
      <c r="L55" s="507">
        <v>222</v>
      </c>
      <c r="M55" s="507">
        <v>179</v>
      </c>
      <c r="N55" s="507">
        <v>189</v>
      </c>
      <c r="O55" s="507">
        <v>163</v>
      </c>
      <c r="P55" s="501">
        <v>134</v>
      </c>
      <c r="Q55" s="501">
        <v>86</v>
      </c>
      <c r="R55" s="434">
        <f t="shared" si="19"/>
        <v>973</v>
      </c>
    </row>
    <row r="56" spans="1:26" s="500" customFormat="1" x14ac:dyDescent="0.3">
      <c r="A56" s="502" t="s">
        <v>1003</v>
      </c>
      <c r="D56" s="503">
        <v>53</v>
      </c>
      <c r="E56" s="8"/>
      <c r="F56" s="432">
        <f t="shared" si="14"/>
        <v>968</v>
      </c>
      <c r="G56" s="432">
        <f t="shared" si="15"/>
        <v>6</v>
      </c>
      <c r="H56" s="433">
        <f t="shared" si="16"/>
        <v>161.33333333333334</v>
      </c>
      <c r="I56" s="320">
        <f t="shared" si="17"/>
        <v>211</v>
      </c>
      <c r="J56" s="320">
        <f t="shared" si="18"/>
        <v>503</v>
      </c>
      <c r="K56" s="502"/>
      <c r="L56" s="507">
        <v>143</v>
      </c>
      <c r="M56" s="507">
        <v>211</v>
      </c>
      <c r="N56" s="507">
        <v>149</v>
      </c>
      <c r="O56" s="507">
        <v>130</v>
      </c>
      <c r="P56" s="507">
        <v>184</v>
      </c>
      <c r="Q56" s="501">
        <v>151</v>
      </c>
      <c r="R56" s="434">
        <f t="shared" si="19"/>
        <v>968</v>
      </c>
    </row>
    <row r="57" spans="1:26" s="500" customFormat="1" x14ac:dyDescent="0.3">
      <c r="A57" s="502" t="s">
        <v>136</v>
      </c>
      <c r="D57" s="503">
        <v>54</v>
      </c>
      <c r="E57" s="8"/>
      <c r="F57" s="432">
        <f t="shared" si="14"/>
        <v>961</v>
      </c>
      <c r="G57" s="432">
        <f t="shared" si="15"/>
        <v>6</v>
      </c>
      <c r="H57" s="433">
        <f t="shared" si="16"/>
        <v>160.16666666666666</v>
      </c>
      <c r="I57" s="320">
        <f t="shared" si="17"/>
        <v>190</v>
      </c>
      <c r="J57" s="320">
        <f t="shared" si="18"/>
        <v>491</v>
      </c>
      <c r="K57" s="502"/>
      <c r="L57" s="507">
        <v>190</v>
      </c>
      <c r="M57" s="507">
        <v>143</v>
      </c>
      <c r="N57" s="507">
        <v>137</v>
      </c>
      <c r="O57" s="507">
        <v>176</v>
      </c>
      <c r="P57" s="501">
        <v>146</v>
      </c>
      <c r="Q57" s="501">
        <v>169</v>
      </c>
      <c r="R57" s="434">
        <f t="shared" si="19"/>
        <v>961</v>
      </c>
    </row>
    <row r="58" spans="1:26" s="500" customFormat="1" x14ac:dyDescent="0.3">
      <c r="A58" s="502" t="s">
        <v>1004</v>
      </c>
      <c r="D58" s="503">
        <v>55</v>
      </c>
      <c r="E58" s="8"/>
      <c r="F58" s="432">
        <f t="shared" si="14"/>
        <v>925</v>
      </c>
      <c r="G58" s="432">
        <f t="shared" si="15"/>
        <v>6</v>
      </c>
      <c r="H58" s="433">
        <f t="shared" si="16"/>
        <v>154.16666666666666</v>
      </c>
      <c r="I58" s="320">
        <f t="shared" si="17"/>
        <v>173</v>
      </c>
      <c r="J58" s="320">
        <f t="shared" si="18"/>
        <v>487</v>
      </c>
      <c r="K58" s="502"/>
      <c r="L58" s="507">
        <v>138</v>
      </c>
      <c r="M58" s="507">
        <v>158</v>
      </c>
      <c r="N58" s="507">
        <v>142</v>
      </c>
      <c r="O58" s="507">
        <v>166</v>
      </c>
      <c r="P58" s="507">
        <v>148</v>
      </c>
      <c r="Q58" s="501">
        <v>173</v>
      </c>
      <c r="R58" s="434">
        <f t="shared" si="19"/>
        <v>925</v>
      </c>
    </row>
    <row r="59" spans="1:26" s="500" customFormat="1" x14ac:dyDescent="0.3">
      <c r="A59" s="502" t="s">
        <v>1005</v>
      </c>
      <c r="D59" s="503">
        <v>56</v>
      </c>
      <c r="E59" s="8"/>
      <c r="F59" s="432">
        <f t="shared" si="14"/>
        <v>899</v>
      </c>
      <c r="G59" s="432">
        <f t="shared" si="15"/>
        <v>6</v>
      </c>
      <c r="H59" s="433">
        <f t="shared" si="16"/>
        <v>149.83333333333334</v>
      </c>
      <c r="I59" s="320">
        <f t="shared" si="17"/>
        <v>181</v>
      </c>
      <c r="J59" s="320">
        <f t="shared" si="18"/>
        <v>452</v>
      </c>
      <c r="K59" s="502"/>
      <c r="L59" s="507">
        <v>149</v>
      </c>
      <c r="M59" s="507">
        <v>181</v>
      </c>
      <c r="N59" s="507">
        <v>122</v>
      </c>
      <c r="O59" s="507">
        <v>180</v>
      </c>
      <c r="P59" s="501">
        <v>142</v>
      </c>
      <c r="Q59" s="501">
        <v>125</v>
      </c>
      <c r="R59" s="434">
        <f t="shared" si="19"/>
        <v>899</v>
      </c>
    </row>
    <row r="60" spans="1:26" s="500" customFormat="1" x14ac:dyDescent="0.3">
      <c r="A60" s="502" t="s">
        <v>734</v>
      </c>
      <c r="D60" s="503">
        <v>57</v>
      </c>
      <c r="E60" s="8"/>
      <c r="F60" s="432">
        <f t="shared" si="14"/>
        <v>886</v>
      </c>
      <c r="G60" s="432">
        <f t="shared" si="15"/>
        <v>6</v>
      </c>
      <c r="H60" s="433">
        <f t="shared" si="16"/>
        <v>147.66666666666666</v>
      </c>
      <c r="I60" s="320">
        <f t="shared" si="17"/>
        <v>183</v>
      </c>
      <c r="J60" s="320">
        <f t="shared" si="18"/>
        <v>448</v>
      </c>
      <c r="K60" s="502"/>
      <c r="L60" s="507">
        <v>183</v>
      </c>
      <c r="M60" s="507">
        <v>112</v>
      </c>
      <c r="N60" s="507">
        <v>153</v>
      </c>
      <c r="O60" s="507">
        <v>173</v>
      </c>
      <c r="P60" s="507">
        <v>144</v>
      </c>
      <c r="Q60" s="501">
        <v>121</v>
      </c>
      <c r="R60" s="434">
        <f t="shared" si="19"/>
        <v>886</v>
      </c>
    </row>
    <row r="61" spans="1:26" s="500" customFormat="1" x14ac:dyDescent="0.3">
      <c r="A61" s="502" t="s">
        <v>162</v>
      </c>
      <c r="D61" s="503">
        <v>58</v>
      </c>
      <c r="E61" s="8"/>
      <c r="F61" s="432">
        <f t="shared" si="14"/>
        <v>752</v>
      </c>
      <c r="G61" s="432">
        <f t="shared" si="15"/>
        <v>6</v>
      </c>
      <c r="H61" s="433">
        <f t="shared" si="16"/>
        <v>125.33333333333333</v>
      </c>
      <c r="I61" s="320">
        <f t="shared" si="17"/>
        <v>163</v>
      </c>
      <c r="J61" s="320">
        <f t="shared" si="18"/>
        <v>396</v>
      </c>
      <c r="K61" s="502"/>
      <c r="L61" s="507">
        <v>97</v>
      </c>
      <c r="M61" s="507">
        <v>163</v>
      </c>
      <c r="N61" s="507">
        <v>136</v>
      </c>
      <c r="O61" s="507">
        <v>122</v>
      </c>
      <c r="P61" s="501">
        <v>111</v>
      </c>
      <c r="Q61" s="501">
        <v>123</v>
      </c>
      <c r="R61" s="434">
        <f t="shared" si="19"/>
        <v>752</v>
      </c>
    </row>
    <row r="62" spans="1:26" s="500" customFormat="1" x14ac:dyDescent="0.3">
      <c r="A62" s="502" t="s">
        <v>112</v>
      </c>
      <c r="D62" s="503">
        <v>59</v>
      </c>
      <c r="E62" s="8"/>
      <c r="F62" s="432">
        <f t="shared" ref="F62:F63" si="20">SUM(L62:Q62)+SUM(S62:Z62)</f>
        <v>597</v>
      </c>
      <c r="G62" s="432">
        <f t="shared" ref="G62:G63" si="21" xml:space="preserve"> COUNT(L62,M62,N62,O62,P62,Q62,S62,T62,U62,V62,W62,X62,Y62,Z62)</f>
        <v>4</v>
      </c>
      <c r="H62" s="433">
        <f t="shared" ref="H62:H64" si="22">F62/G62</f>
        <v>149.25</v>
      </c>
      <c r="I62" s="320">
        <f t="shared" ref="I62:I63" si="23">MAX(L62:Q62,S62:Z62)</f>
        <v>176</v>
      </c>
      <c r="J62" s="320">
        <f t="shared" ref="J62:J63" si="24">MAX(SUM(L62:N62),SUM(O62:Q62),SUM(S62:U62),SUM(V62:X62))</f>
        <v>482</v>
      </c>
      <c r="K62" s="502"/>
      <c r="L62" s="507">
        <v>173</v>
      </c>
      <c r="M62" s="507">
        <v>176</v>
      </c>
      <c r="N62" s="507">
        <v>133</v>
      </c>
      <c r="O62" s="507">
        <v>115</v>
      </c>
      <c r="P62" s="507"/>
      <c r="Q62" s="501"/>
      <c r="R62" s="434">
        <f t="shared" ref="R62:R63" si="25">SUM(L62:Q62)</f>
        <v>597</v>
      </c>
    </row>
    <row r="63" spans="1:26" x14ac:dyDescent="0.3">
      <c r="A63" s="502" t="s">
        <v>714</v>
      </c>
      <c r="D63" s="503">
        <v>60</v>
      </c>
      <c r="E63" s="8"/>
      <c r="F63" s="432">
        <f t="shared" si="20"/>
        <v>583</v>
      </c>
      <c r="G63" s="432">
        <f t="shared" si="21"/>
        <v>4</v>
      </c>
      <c r="H63" s="433">
        <f t="shared" si="22"/>
        <v>145.75</v>
      </c>
      <c r="I63" s="320">
        <f t="shared" si="23"/>
        <v>173</v>
      </c>
      <c r="J63" s="320">
        <f t="shared" si="24"/>
        <v>449</v>
      </c>
      <c r="K63" s="502"/>
      <c r="L63" s="507">
        <v>142</v>
      </c>
      <c r="M63" s="507">
        <v>173</v>
      </c>
      <c r="N63" s="507">
        <v>134</v>
      </c>
      <c r="O63" s="507">
        <v>134</v>
      </c>
      <c r="P63" s="501"/>
      <c r="Q63" s="501"/>
      <c r="R63" s="434">
        <f t="shared" si="25"/>
        <v>583</v>
      </c>
    </row>
    <row r="64" spans="1:26" s="500" customFormat="1" x14ac:dyDescent="0.3">
      <c r="A64" s="84"/>
      <c r="F64" s="48">
        <f>SUM(F4:F63)</f>
        <v>78021</v>
      </c>
      <c r="G64" s="48">
        <f>SUM(G4:G63)</f>
        <v>422</v>
      </c>
      <c r="H64" s="433">
        <f t="shared" si="22"/>
        <v>184.88388625592418</v>
      </c>
      <c r="I64" s="540"/>
      <c r="J64" s="540"/>
      <c r="L64" s="500">
        <f>AVERAGE(L4:L63)</f>
        <v>179.03333333333333</v>
      </c>
      <c r="M64" s="500">
        <f t="shared" ref="M64:Z64" si="26">AVERAGE(M4:M63)</f>
        <v>185.58333333333334</v>
      </c>
      <c r="N64" s="500">
        <f t="shared" si="26"/>
        <v>179.46666666666667</v>
      </c>
      <c r="O64" s="500">
        <f t="shared" si="26"/>
        <v>182.66666666666666</v>
      </c>
      <c r="P64" s="500">
        <f t="shared" si="26"/>
        <v>182.13793103448276</v>
      </c>
      <c r="Q64" s="500">
        <f t="shared" si="26"/>
        <v>179.48275862068965</v>
      </c>
      <c r="S64" s="500">
        <f t="shared" si="26"/>
        <v>202.5</v>
      </c>
      <c r="T64" s="500">
        <f t="shared" si="26"/>
        <v>194.875</v>
      </c>
      <c r="U64" s="500">
        <f t="shared" si="26"/>
        <v>197.33333333333334</v>
      </c>
      <c r="V64" s="500">
        <f t="shared" si="26"/>
        <v>199.625</v>
      </c>
      <c r="W64" s="500">
        <f t="shared" si="26"/>
        <v>223.75</v>
      </c>
      <c r="X64" s="500">
        <f t="shared" si="26"/>
        <v>209.5</v>
      </c>
      <c r="Y64" s="500">
        <f t="shared" si="26"/>
        <v>221.5</v>
      </c>
      <c r="Z64" s="500">
        <f t="shared" si="26"/>
        <v>185</v>
      </c>
    </row>
    <row r="65" spans="1:26" s="500" customFormat="1" x14ac:dyDescent="0.3">
      <c r="A65" s="84"/>
      <c r="I65" s="540"/>
      <c r="J65" s="540"/>
    </row>
    <row r="66" spans="1:26" x14ac:dyDescent="0.3">
      <c r="A66" s="587" t="s">
        <v>83</v>
      </c>
      <c r="B66" s="587"/>
      <c r="C66" s="587"/>
      <c r="D66" s="587"/>
      <c r="E66" s="587"/>
      <c r="F66" s="587"/>
      <c r="G66" s="587"/>
      <c r="H66" s="587"/>
      <c r="I66" s="587"/>
      <c r="J66" s="587"/>
      <c r="K66" s="587"/>
      <c r="L66" s="587"/>
      <c r="M66" s="587"/>
      <c r="N66" s="587"/>
      <c r="O66" s="587"/>
      <c r="P66" s="587"/>
      <c r="Q66" s="587"/>
      <c r="R66" s="587"/>
      <c r="S66" s="587"/>
      <c r="T66" s="587"/>
      <c r="U66" s="587"/>
      <c r="V66" s="587"/>
      <c r="W66" s="587"/>
      <c r="X66" s="587"/>
      <c r="Y66" s="587"/>
      <c r="Z66" s="587"/>
    </row>
    <row r="67" spans="1:26" x14ac:dyDescent="0.3">
      <c r="A67" s="590"/>
      <c r="B67" s="590"/>
      <c r="C67" s="590"/>
      <c r="D67" s="590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90"/>
      <c r="R67" s="590"/>
      <c r="S67" s="590"/>
      <c r="T67" s="590"/>
      <c r="U67" s="590"/>
      <c r="V67" s="590"/>
      <c r="W67" s="590"/>
      <c r="X67" s="590"/>
      <c r="Y67" s="590"/>
      <c r="Z67" s="590"/>
    </row>
    <row r="68" spans="1:26" x14ac:dyDescent="0.3">
      <c r="A68" s="10" t="s">
        <v>0</v>
      </c>
      <c r="B68" s="10"/>
      <c r="C68" s="10"/>
      <c r="D68" s="10" t="s">
        <v>2</v>
      </c>
      <c r="E68" s="77">
        <f>SUM(E69:E84)</f>
        <v>1240</v>
      </c>
      <c r="F68" s="11" t="s">
        <v>4</v>
      </c>
      <c r="G68" s="10" t="s">
        <v>5</v>
      </c>
      <c r="H68" s="10" t="s">
        <v>6</v>
      </c>
      <c r="I68" s="10"/>
      <c r="J68" s="10"/>
      <c r="K68" s="10" t="s">
        <v>9</v>
      </c>
      <c r="L68" s="10">
        <v>1</v>
      </c>
      <c r="M68" s="10">
        <v>2</v>
      </c>
      <c r="N68" s="10">
        <v>3</v>
      </c>
      <c r="O68" s="10">
        <v>4</v>
      </c>
      <c r="P68" s="10">
        <v>5</v>
      </c>
      <c r="Q68" s="10">
        <v>6</v>
      </c>
      <c r="R68" s="10" t="s">
        <v>8</v>
      </c>
      <c r="S68" s="608" t="s">
        <v>17</v>
      </c>
      <c r="T68" s="609"/>
      <c r="U68" s="610"/>
      <c r="V68" s="608" t="s">
        <v>18</v>
      </c>
      <c r="W68" s="609"/>
      <c r="X68" s="610"/>
      <c r="Y68" s="10" t="s">
        <v>19</v>
      </c>
      <c r="Z68" s="10" t="s">
        <v>20</v>
      </c>
    </row>
    <row r="69" spans="1:26" x14ac:dyDescent="0.3">
      <c r="A69" s="17" t="s">
        <v>1006</v>
      </c>
      <c r="B69" s="9">
        <v>34</v>
      </c>
      <c r="C69" s="9" t="s">
        <v>28</v>
      </c>
      <c r="D69" s="10">
        <v>1</v>
      </c>
      <c r="E69" s="50">
        <v>500</v>
      </c>
      <c r="F69" s="11">
        <f t="shared" ref="F69:F81" si="27">SUM(L69:Q69)+SUM(S69:Z69)</f>
        <v>1736</v>
      </c>
      <c r="G69" s="10">
        <f t="shared" ref="G69:G81" si="28">COUNT(L69,M69,N69,O69,P69,Q69,S69,T69,U69,V69, W69,X69, Y69, Z69)</f>
        <v>12</v>
      </c>
      <c r="H69" s="15">
        <f t="shared" ref="H69:H81" si="29">F69/G69</f>
        <v>144.66666666666666</v>
      </c>
      <c r="I69" s="320">
        <f t="shared" ref="I69:I81" si="30">MAX(L69:Q69,S69:Z69)</f>
        <v>184</v>
      </c>
      <c r="J69" s="320">
        <f t="shared" ref="J69:J81" si="31">MAX(SUM(L69:N69),SUM(O69:Q69),SUM(S69:U69),SUM(V69:X69))</f>
        <v>457</v>
      </c>
      <c r="K69" s="459">
        <v>62</v>
      </c>
      <c r="L69" s="162">
        <v>184</v>
      </c>
      <c r="M69" s="162">
        <v>112</v>
      </c>
      <c r="N69" s="162">
        <v>148</v>
      </c>
      <c r="O69" s="162">
        <v>183</v>
      </c>
      <c r="P69" s="162">
        <v>139</v>
      </c>
      <c r="Q69" s="162">
        <v>135</v>
      </c>
      <c r="R69" s="10">
        <f t="shared" ref="R69:R81" si="32">SUM(L69:Q69)+(K69*6)</f>
        <v>1273</v>
      </c>
      <c r="S69" s="162">
        <v>146</v>
      </c>
      <c r="T69" s="162">
        <v>147</v>
      </c>
      <c r="U69" s="162"/>
      <c r="V69" s="162">
        <v>141</v>
      </c>
      <c r="W69" s="162">
        <v>117</v>
      </c>
      <c r="X69" s="162"/>
      <c r="Y69" s="161">
        <v>156</v>
      </c>
      <c r="Z69" s="162">
        <v>128</v>
      </c>
    </row>
    <row r="70" spans="1:26" x14ac:dyDescent="0.3">
      <c r="A70" s="9" t="s">
        <v>795</v>
      </c>
      <c r="B70" s="9">
        <v>34</v>
      </c>
      <c r="C70" s="9" t="s">
        <v>28</v>
      </c>
      <c r="D70" s="10">
        <v>2</v>
      </c>
      <c r="E70" s="50">
        <v>150</v>
      </c>
      <c r="F70" s="11">
        <f t="shared" si="27"/>
        <v>2067</v>
      </c>
      <c r="G70" s="10">
        <f t="shared" si="28"/>
        <v>13</v>
      </c>
      <c r="H70" s="15">
        <f t="shared" si="29"/>
        <v>159</v>
      </c>
      <c r="I70" s="320">
        <f t="shared" si="30"/>
        <v>191</v>
      </c>
      <c r="J70" s="320">
        <f t="shared" si="31"/>
        <v>507</v>
      </c>
      <c r="K70" s="458">
        <v>29</v>
      </c>
      <c r="L70" s="162">
        <v>168</v>
      </c>
      <c r="M70" s="162">
        <v>149</v>
      </c>
      <c r="N70" s="162">
        <v>130</v>
      </c>
      <c r="O70" s="162">
        <v>159</v>
      </c>
      <c r="P70" s="162">
        <v>191</v>
      </c>
      <c r="Q70" s="162">
        <v>157</v>
      </c>
      <c r="R70" s="10">
        <f t="shared" si="32"/>
        <v>1128</v>
      </c>
      <c r="S70" s="162">
        <v>174</v>
      </c>
      <c r="T70" s="162">
        <v>168</v>
      </c>
      <c r="U70" s="162">
        <v>143</v>
      </c>
      <c r="V70" s="162">
        <v>157</v>
      </c>
      <c r="W70" s="162">
        <v>174</v>
      </c>
      <c r="X70" s="162"/>
      <c r="Y70" s="161">
        <v>150</v>
      </c>
      <c r="Z70" s="162">
        <v>147</v>
      </c>
    </row>
    <row r="71" spans="1:26" x14ac:dyDescent="0.3">
      <c r="A71" s="9" t="s">
        <v>283</v>
      </c>
      <c r="B71" s="9">
        <v>34</v>
      </c>
      <c r="C71" s="9" t="s">
        <v>28</v>
      </c>
      <c r="D71" s="10">
        <v>3</v>
      </c>
      <c r="E71" s="50">
        <v>75</v>
      </c>
      <c r="F71" s="11">
        <f t="shared" si="27"/>
        <v>2070</v>
      </c>
      <c r="G71" s="10">
        <f t="shared" si="28"/>
        <v>11</v>
      </c>
      <c r="H71" s="15">
        <f t="shared" si="29"/>
        <v>188.18181818181819</v>
      </c>
      <c r="I71" s="320">
        <f t="shared" si="30"/>
        <v>213</v>
      </c>
      <c r="J71" s="320">
        <f t="shared" si="31"/>
        <v>569</v>
      </c>
      <c r="K71" s="458">
        <v>12</v>
      </c>
      <c r="L71" s="162">
        <v>190</v>
      </c>
      <c r="M71" s="162">
        <v>166</v>
      </c>
      <c r="N71" s="162">
        <v>213</v>
      </c>
      <c r="O71" s="162">
        <v>175</v>
      </c>
      <c r="P71" s="162">
        <v>190</v>
      </c>
      <c r="Q71" s="162">
        <v>199</v>
      </c>
      <c r="R71" s="10">
        <f t="shared" si="32"/>
        <v>1205</v>
      </c>
      <c r="S71" s="162">
        <v>212</v>
      </c>
      <c r="T71" s="162">
        <v>196</v>
      </c>
      <c r="U71" s="162"/>
      <c r="V71" s="162">
        <v>189</v>
      </c>
      <c r="W71" s="162">
        <v>203</v>
      </c>
      <c r="X71" s="162"/>
      <c r="Y71" s="162">
        <v>137</v>
      </c>
      <c r="Z71" s="156"/>
    </row>
    <row r="72" spans="1:26" x14ac:dyDescent="0.3">
      <c r="A72" s="9" t="s">
        <v>479</v>
      </c>
      <c r="B72" s="9">
        <v>34</v>
      </c>
      <c r="C72" s="9" t="s">
        <v>28</v>
      </c>
      <c r="D72" s="10">
        <v>4</v>
      </c>
      <c r="E72" s="50">
        <v>75</v>
      </c>
      <c r="F72" s="11">
        <f t="shared" si="27"/>
        <v>2117</v>
      </c>
      <c r="G72" s="10">
        <f t="shared" si="28"/>
        <v>13</v>
      </c>
      <c r="H72" s="15">
        <f t="shared" si="29"/>
        <v>162.84615384615384</v>
      </c>
      <c r="I72" s="320">
        <f t="shared" si="30"/>
        <v>210</v>
      </c>
      <c r="J72" s="320">
        <f t="shared" si="31"/>
        <v>544</v>
      </c>
      <c r="K72" s="458">
        <v>25</v>
      </c>
      <c r="L72" s="162">
        <v>127</v>
      </c>
      <c r="M72" s="162">
        <v>133</v>
      </c>
      <c r="N72" s="162">
        <v>155</v>
      </c>
      <c r="O72" s="162">
        <v>182</v>
      </c>
      <c r="P72" s="162">
        <v>186</v>
      </c>
      <c r="Q72" s="162">
        <v>176</v>
      </c>
      <c r="R72" s="10">
        <f t="shared" si="32"/>
        <v>1109</v>
      </c>
      <c r="S72" s="162">
        <v>167</v>
      </c>
      <c r="T72" s="162">
        <v>171</v>
      </c>
      <c r="U72" s="162">
        <v>182</v>
      </c>
      <c r="V72" s="162">
        <v>146</v>
      </c>
      <c r="W72" s="162">
        <v>159</v>
      </c>
      <c r="X72" s="162">
        <v>210</v>
      </c>
      <c r="Y72" s="162">
        <v>123</v>
      </c>
      <c r="Z72" s="156"/>
    </row>
    <row r="73" spans="1:26" x14ac:dyDescent="0.3">
      <c r="A73" s="9" t="s">
        <v>116</v>
      </c>
      <c r="B73" s="9">
        <v>34</v>
      </c>
      <c r="C73" s="9" t="s">
        <v>28</v>
      </c>
      <c r="D73" s="10">
        <v>5</v>
      </c>
      <c r="E73" s="50">
        <v>50</v>
      </c>
      <c r="F73" s="11">
        <f t="shared" si="27"/>
        <v>1934</v>
      </c>
      <c r="G73" s="10">
        <f t="shared" si="28"/>
        <v>12</v>
      </c>
      <c r="H73" s="15">
        <f t="shared" si="29"/>
        <v>161.16666666666666</v>
      </c>
      <c r="I73" s="320">
        <f t="shared" si="30"/>
        <v>222</v>
      </c>
      <c r="J73" s="320">
        <f t="shared" si="31"/>
        <v>532</v>
      </c>
      <c r="K73" s="458">
        <v>25</v>
      </c>
      <c r="L73" s="162">
        <v>222</v>
      </c>
      <c r="M73" s="162">
        <v>150</v>
      </c>
      <c r="N73" s="162">
        <v>160</v>
      </c>
      <c r="O73" s="162">
        <v>127</v>
      </c>
      <c r="P73" s="162">
        <v>140</v>
      </c>
      <c r="Q73" s="162">
        <v>160</v>
      </c>
      <c r="R73" s="10">
        <f t="shared" si="32"/>
        <v>1109</v>
      </c>
      <c r="S73" s="162">
        <v>175</v>
      </c>
      <c r="T73" s="162">
        <v>160</v>
      </c>
      <c r="U73" s="162">
        <v>180</v>
      </c>
      <c r="V73" s="328">
        <v>171</v>
      </c>
      <c r="W73" s="328">
        <v>143</v>
      </c>
      <c r="X73" s="328">
        <v>146</v>
      </c>
      <c r="Y73" s="156"/>
      <c r="Z73" s="156"/>
    </row>
    <row r="74" spans="1:26" x14ac:dyDescent="0.3">
      <c r="A74" s="9" t="s">
        <v>161</v>
      </c>
      <c r="B74" s="9">
        <v>34</v>
      </c>
      <c r="C74" s="9" t="s">
        <v>28</v>
      </c>
      <c r="D74" s="10">
        <v>6</v>
      </c>
      <c r="E74" s="59">
        <v>50</v>
      </c>
      <c r="F74" s="11">
        <f t="shared" si="27"/>
        <v>1804</v>
      </c>
      <c r="G74" s="10">
        <f t="shared" si="28"/>
        <v>10</v>
      </c>
      <c r="H74" s="15">
        <f t="shared" si="29"/>
        <v>180.4</v>
      </c>
      <c r="I74" s="320">
        <f t="shared" si="30"/>
        <v>233</v>
      </c>
      <c r="J74" s="320">
        <f t="shared" si="31"/>
        <v>635</v>
      </c>
      <c r="K74" s="238">
        <v>17</v>
      </c>
      <c r="L74" s="162">
        <v>170</v>
      </c>
      <c r="M74" s="162">
        <v>142</v>
      </c>
      <c r="N74" s="162">
        <v>157</v>
      </c>
      <c r="O74" s="162">
        <v>233</v>
      </c>
      <c r="P74" s="162">
        <v>212</v>
      </c>
      <c r="Q74" s="162">
        <v>190</v>
      </c>
      <c r="R74" s="10">
        <f t="shared" si="32"/>
        <v>1206</v>
      </c>
      <c r="S74" s="162">
        <v>205</v>
      </c>
      <c r="T74" s="162">
        <v>162</v>
      </c>
      <c r="U74" s="162"/>
      <c r="V74" s="162">
        <v>154</v>
      </c>
      <c r="W74" s="162">
        <v>179</v>
      </c>
      <c r="X74" s="162"/>
      <c r="Y74" s="156"/>
      <c r="Z74" s="156"/>
    </row>
    <row r="75" spans="1:26" x14ac:dyDescent="0.3">
      <c r="A75" s="9" t="s">
        <v>171</v>
      </c>
      <c r="B75" s="9">
        <v>34</v>
      </c>
      <c r="C75" s="9" t="s">
        <v>28</v>
      </c>
      <c r="D75" s="10">
        <v>7</v>
      </c>
      <c r="E75" s="50">
        <v>50</v>
      </c>
      <c r="F75" s="11">
        <f t="shared" si="27"/>
        <v>1452</v>
      </c>
      <c r="G75" s="10">
        <f t="shared" si="28"/>
        <v>10</v>
      </c>
      <c r="H75" s="15">
        <f t="shared" si="29"/>
        <v>145.19999999999999</v>
      </c>
      <c r="I75" s="320">
        <f t="shared" si="30"/>
        <v>189</v>
      </c>
      <c r="J75" s="320">
        <f t="shared" si="31"/>
        <v>469</v>
      </c>
      <c r="K75" s="458">
        <v>45</v>
      </c>
      <c r="L75" s="162">
        <v>149</v>
      </c>
      <c r="M75" s="162">
        <v>130</v>
      </c>
      <c r="N75" s="162">
        <v>114</v>
      </c>
      <c r="O75" s="162">
        <v>135</v>
      </c>
      <c r="P75" s="162">
        <v>145</v>
      </c>
      <c r="Q75" s="162">
        <v>189</v>
      </c>
      <c r="R75" s="10">
        <f t="shared" si="32"/>
        <v>1132</v>
      </c>
      <c r="S75" s="162">
        <v>172</v>
      </c>
      <c r="T75" s="162">
        <v>145</v>
      </c>
      <c r="U75" s="162"/>
      <c r="V75" s="162">
        <v>141</v>
      </c>
      <c r="W75" s="162">
        <v>132</v>
      </c>
      <c r="X75" s="162"/>
      <c r="Y75" s="156"/>
      <c r="Z75" s="156"/>
    </row>
    <row r="76" spans="1:26" x14ac:dyDescent="0.3">
      <c r="A76" s="9" t="s">
        <v>821</v>
      </c>
      <c r="B76" s="9">
        <v>34</v>
      </c>
      <c r="C76" s="9" t="s">
        <v>28</v>
      </c>
      <c r="D76" s="10">
        <v>8</v>
      </c>
      <c r="E76" s="50">
        <v>50</v>
      </c>
      <c r="F76" s="11">
        <f t="shared" si="27"/>
        <v>1650</v>
      </c>
      <c r="G76" s="10">
        <f t="shared" si="28"/>
        <v>10</v>
      </c>
      <c r="H76" s="15">
        <f t="shared" si="29"/>
        <v>165</v>
      </c>
      <c r="I76" s="320">
        <f t="shared" si="30"/>
        <v>221</v>
      </c>
      <c r="J76" s="320">
        <f t="shared" si="31"/>
        <v>523</v>
      </c>
      <c r="K76" s="458">
        <v>27</v>
      </c>
      <c r="L76" s="162">
        <v>138</v>
      </c>
      <c r="M76" s="162">
        <v>115</v>
      </c>
      <c r="N76" s="162">
        <v>214</v>
      </c>
      <c r="O76" s="162">
        <v>221</v>
      </c>
      <c r="P76" s="162">
        <v>150</v>
      </c>
      <c r="Q76" s="162">
        <v>152</v>
      </c>
      <c r="R76" s="10">
        <f t="shared" si="32"/>
        <v>1152</v>
      </c>
      <c r="S76" s="162">
        <v>209</v>
      </c>
      <c r="T76" s="162">
        <v>151</v>
      </c>
      <c r="U76" s="162"/>
      <c r="V76" s="161">
        <v>130</v>
      </c>
      <c r="W76" s="162">
        <v>170</v>
      </c>
      <c r="X76" s="162"/>
      <c r="Y76" s="156"/>
      <c r="Z76" s="156"/>
    </row>
    <row r="77" spans="1:26" x14ac:dyDescent="0.3">
      <c r="A77" s="9" t="s">
        <v>1007</v>
      </c>
      <c r="B77" s="9">
        <v>34</v>
      </c>
      <c r="C77" s="9" t="s">
        <v>28</v>
      </c>
      <c r="D77" s="10">
        <v>9</v>
      </c>
      <c r="E77" s="50">
        <v>30</v>
      </c>
      <c r="F77" s="11">
        <f t="shared" si="27"/>
        <v>1396</v>
      </c>
      <c r="G77" s="10">
        <f t="shared" si="28"/>
        <v>9</v>
      </c>
      <c r="H77" s="15">
        <f t="shared" si="29"/>
        <v>155.11111111111111</v>
      </c>
      <c r="I77" s="320">
        <f t="shared" si="30"/>
        <v>190</v>
      </c>
      <c r="J77" s="320">
        <f t="shared" si="31"/>
        <v>493</v>
      </c>
      <c r="K77" s="458">
        <v>34</v>
      </c>
      <c r="L77" s="162">
        <v>150</v>
      </c>
      <c r="M77" s="162">
        <v>177</v>
      </c>
      <c r="N77" s="162">
        <v>138</v>
      </c>
      <c r="O77" s="162">
        <v>179</v>
      </c>
      <c r="P77" s="162">
        <v>181</v>
      </c>
      <c r="Q77" s="162">
        <v>133</v>
      </c>
      <c r="R77" s="10">
        <f t="shared" si="32"/>
        <v>1162</v>
      </c>
      <c r="S77" s="328">
        <v>190</v>
      </c>
      <c r="T77" s="328">
        <v>140</v>
      </c>
      <c r="U77" s="328">
        <v>108</v>
      </c>
      <c r="V77" s="156"/>
      <c r="W77" s="156"/>
      <c r="X77" s="156"/>
      <c r="Y77" s="96"/>
      <c r="Z77" s="96"/>
    </row>
    <row r="78" spans="1:26" x14ac:dyDescent="0.3">
      <c r="A78" s="9" t="s">
        <v>478</v>
      </c>
      <c r="B78" s="9">
        <v>34</v>
      </c>
      <c r="C78" s="9" t="s">
        <v>28</v>
      </c>
      <c r="D78" s="10">
        <v>10</v>
      </c>
      <c r="E78" s="50">
        <v>30</v>
      </c>
      <c r="F78" s="11">
        <f t="shared" si="27"/>
        <v>1439</v>
      </c>
      <c r="G78" s="10">
        <f t="shared" si="28"/>
        <v>9</v>
      </c>
      <c r="H78" s="15">
        <f t="shared" si="29"/>
        <v>159.88888888888889</v>
      </c>
      <c r="I78" s="320">
        <f t="shared" si="30"/>
        <v>188</v>
      </c>
      <c r="J78" s="320">
        <f t="shared" si="31"/>
        <v>533</v>
      </c>
      <c r="K78" s="458">
        <v>27</v>
      </c>
      <c r="L78" s="162">
        <v>178</v>
      </c>
      <c r="M78" s="162">
        <v>187</v>
      </c>
      <c r="N78" s="162">
        <v>168</v>
      </c>
      <c r="O78" s="162">
        <v>156</v>
      </c>
      <c r="P78" s="162">
        <v>129</v>
      </c>
      <c r="Q78" s="162">
        <v>159</v>
      </c>
      <c r="R78" s="10">
        <f t="shared" si="32"/>
        <v>1139</v>
      </c>
      <c r="S78" s="162">
        <v>188</v>
      </c>
      <c r="T78" s="162">
        <v>141</v>
      </c>
      <c r="U78" s="162">
        <v>133</v>
      </c>
      <c r="V78" s="156"/>
      <c r="W78" s="156"/>
      <c r="X78" s="156"/>
      <c r="Y78" s="96"/>
      <c r="Z78" s="96"/>
    </row>
    <row r="79" spans="1:26" x14ac:dyDescent="0.3">
      <c r="A79" s="9" t="s">
        <v>798</v>
      </c>
      <c r="B79" s="9">
        <v>34</v>
      </c>
      <c r="C79" s="9" t="s">
        <v>28</v>
      </c>
      <c r="D79" s="10">
        <v>11</v>
      </c>
      <c r="E79" s="50">
        <v>30</v>
      </c>
      <c r="F79" s="11">
        <f t="shared" si="27"/>
        <v>1369</v>
      </c>
      <c r="G79" s="10">
        <f t="shared" si="28"/>
        <v>9</v>
      </c>
      <c r="H79" s="15">
        <f t="shared" si="29"/>
        <v>152.11111111111111</v>
      </c>
      <c r="I79" s="320">
        <f t="shared" si="30"/>
        <v>202</v>
      </c>
      <c r="J79" s="320">
        <f t="shared" si="31"/>
        <v>491</v>
      </c>
      <c r="K79" s="458">
        <v>38</v>
      </c>
      <c r="L79" s="162">
        <v>179</v>
      </c>
      <c r="M79" s="162">
        <v>165</v>
      </c>
      <c r="N79" s="162">
        <v>147</v>
      </c>
      <c r="O79" s="162">
        <v>147</v>
      </c>
      <c r="P79" s="162">
        <v>202</v>
      </c>
      <c r="Q79" s="162">
        <v>116</v>
      </c>
      <c r="R79" s="10">
        <f t="shared" si="32"/>
        <v>1184</v>
      </c>
      <c r="S79" s="162">
        <v>183</v>
      </c>
      <c r="T79" s="162">
        <v>104</v>
      </c>
      <c r="U79" s="162">
        <v>126</v>
      </c>
      <c r="V79" s="156"/>
      <c r="W79" s="156"/>
      <c r="X79" s="156"/>
      <c r="Y79" s="96"/>
      <c r="Z79" s="96"/>
    </row>
    <row r="80" spans="1:26" x14ac:dyDescent="0.3">
      <c r="A80" s="9" t="s">
        <v>1008</v>
      </c>
      <c r="B80" s="9">
        <v>34</v>
      </c>
      <c r="C80" s="9" t="s">
        <v>28</v>
      </c>
      <c r="D80" s="10">
        <v>12</v>
      </c>
      <c r="E80" s="50">
        <v>30</v>
      </c>
      <c r="F80" s="11">
        <f t="shared" si="27"/>
        <v>1275</v>
      </c>
      <c r="G80" s="10">
        <f t="shared" si="28"/>
        <v>8</v>
      </c>
      <c r="H80" s="15">
        <f t="shared" si="29"/>
        <v>159.375</v>
      </c>
      <c r="I80" s="320">
        <f t="shared" si="30"/>
        <v>197</v>
      </c>
      <c r="J80" s="320">
        <f t="shared" si="31"/>
        <v>508</v>
      </c>
      <c r="K80" s="458">
        <v>28</v>
      </c>
      <c r="L80" s="456">
        <v>138</v>
      </c>
      <c r="M80" s="162">
        <v>145</v>
      </c>
      <c r="N80" s="162">
        <v>159</v>
      </c>
      <c r="O80" s="162">
        <v>169</v>
      </c>
      <c r="P80" s="162">
        <v>197</v>
      </c>
      <c r="Q80" s="162">
        <v>142</v>
      </c>
      <c r="R80" s="10">
        <f t="shared" si="32"/>
        <v>1118</v>
      </c>
      <c r="S80" s="162">
        <v>192</v>
      </c>
      <c r="T80" s="162">
        <v>133</v>
      </c>
      <c r="U80" s="162"/>
      <c r="V80" s="156"/>
      <c r="W80" s="156"/>
      <c r="X80" s="156"/>
      <c r="Y80" s="96"/>
      <c r="Z80" s="96"/>
    </row>
    <row r="81" spans="1:26" x14ac:dyDescent="0.3">
      <c r="A81" s="9" t="s">
        <v>119</v>
      </c>
      <c r="B81" s="9">
        <v>34</v>
      </c>
      <c r="C81" s="9" t="s">
        <v>28</v>
      </c>
      <c r="D81" s="10">
        <v>13</v>
      </c>
      <c r="E81" s="50">
        <v>30</v>
      </c>
      <c r="F81" s="11">
        <f t="shared" si="27"/>
        <v>1477</v>
      </c>
      <c r="G81" s="10">
        <f t="shared" si="28"/>
        <v>8</v>
      </c>
      <c r="H81" s="15">
        <f t="shared" si="29"/>
        <v>184.625</v>
      </c>
      <c r="I81" s="320">
        <f t="shared" si="30"/>
        <v>207</v>
      </c>
      <c r="J81" s="320">
        <f t="shared" si="31"/>
        <v>559</v>
      </c>
      <c r="K81" s="458">
        <v>4</v>
      </c>
      <c r="L81" s="162">
        <v>171</v>
      </c>
      <c r="M81" s="162">
        <v>191</v>
      </c>
      <c r="N81" s="162">
        <v>187</v>
      </c>
      <c r="O81" s="162">
        <v>207</v>
      </c>
      <c r="P81" s="162">
        <v>187</v>
      </c>
      <c r="Q81" s="162">
        <v>165</v>
      </c>
      <c r="R81" s="10">
        <f t="shared" si="32"/>
        <v>1132</v>
      </c>
      <c r="S81" s="162">
        <v>206</v>
      </c>
      <c r="T81" s="162">
        <v>163</v>
      </c>
      <c r="U81" s="162"/>
      <c r="V81" s="156"/>
      <c r="W81" s="156"/>
      <c r="X81" s="156"/>
      <c r="Y81" s="96"/>
      <c r="Z81" s="96"/>
    </row>
    <row r="82" spans="1:26" x14ac:dyDescent="0.3">
      <c r="A82" s="9" t="s">
        <v>325</v>
      </c>
      <c r="B82" s="9">
        <v>34</v>
      </c>
      <c r="C82" s="9" t="s">
        <v>28</v>
      </c>
      <c r="D82" s="10">
        <v>14</v>
      </c>
      <c r="E82" s="50">
        <v>30</v>
      </c>
      <c r="F82" s="11">
        <f t="shared" ref="F82:F100" si="33">SUM(L82:Q82)+SUM(S82:Z82)</f>
        <v>1129</v>
      </c>
      <c r="G82" s="10">
        <f t="shared" ref="G82:G100" si="34">COUNT(L82,M82,N82,O82,P82,Q82,S82,T82,U82,V82, W82,X82, Y82, Z82)</f>
        <v>8</v>
      </c>
      <c r="H82" s="15">
        <f t="shared" ref="H82:H100" si="35">F82/G82</f>
        <v>141.125</v>
      </c>
      <c r="I82" s="320">
        <f t="shared" ref="I82:I104" si="36">MAX(L82:Q82,S82:Z82)</f>
        <v>201</v>
      </c>
      <c r="J82" s="320">
        <f t="shared" ref="J82:J104" si="37">MAX(SUM(L82:N82),SUM(O82:Q82),SUM(S82:U82),SUM(V82:X82))</f>
        <v>458</v>
      </c>
      <c r="K82" s="458">
        <v>44</v>
      </c>
      <c r="L82" s="162">
        <v>120</v>
      </c>
      <c r="M82" s="162">
        <v>151</v>
      </c>
      <c r="N82" s="162">
        <v>112</v>
      </c>
      <c r="O82" s="162">
        <v>121</v>
      </c>
      <c r="P82" s="162">
        <v>136</v>
      </c>
      <c r="Q82" s="162">
        <v>201</v>
      </c>
      <c r="R82" s="10">
        <f t="shared" ref="R82:R84" si="38">SUM(L82:Q82)+(K82*6)</f>
        <v>1105</v>
      </c>
      <c r="S82" s="328">
        <v>143</v>
      </c>
      <c r="T82" s="328">
        <v>145</v>
      </c>
      <c r="U82" s="328"/>
      <c r="V82" s="335"/>
      <c r="W82" s="335"/>
      <c r="X82" s="335"/>
      <c r="Y82" s="96"/>
      <c r="Z82" s="96"/>
    </row>
    <row r="83" spans="1:26" x14ac:dyDescent="0.3">
      <c r="A83" s="9" t="s">
        <v>311</v>
      </c>
      <c r="B83" s="9">
        <v>34</v>
      </c>
      <c r="C83" s="9" t="s">
        <v>28</v>
      </c>
      <c r="D83" s="10">
        <v>15</v>
      </c>
      <c r="E83" s="50">
        <v>30</v>
      </c>
      <c r="F83" s="11">
        <f t="shared" si="33"/>
        <v>1146</v>
      </c>
      <c r="G83" s="10">
        <f t="shared" si="34"/>
        <v>8</v>
      </c>
      <c r="H83" s="15">
        <f t="shared" si="35"/>
        <v>143.25</v>
      </c>
      <c r="I83" s="320">
        <f t="shared" si="36"/>
        <v>183</v>
      </c>
      <c r="J83" s="320">
        <f t="shared" si="37"/>
        <v>455</v>
      </c>
      <c r="K83" s="458">
        <v>38</v>
      </c>
      <c r="L83" s="162">
        <v>140</v>
      </c>
      <c r="M83" s="162">
        <v>118</v>
      </c>
      <c r="N83" s="162">
        <v>163</v>
      </c>
      <c r="O83" s="162">
        <v>126</v>
      </c>
      <c r="P83" s="162">
        <v>146</v>
      </c>
      <c r="Q83" s="162">
        <v>183</v>
      </c>
      <c r="R83" s="10">
        <f t="shared" si="38"/>
        <v>1104</v>
      </c>
      <c r="S83" s="162">
        <v>147</v>
      </c>
      <c r="T83" s="162">
        <v>123</v>
      </c>
      <c r="U83" s="162"/>
      <c r="V83" s="156"/>
      <c r="W83" s="156"/>
      <c r="X83" s="156"/>
      <c r="Y83" s="96"/>
      <c r="Z83" s="96"/>
    </row>
    <row r="84" spans="1:26" x14ac:dyDescent="0.3">
      <c r="A84" s="9" t="s">
        <v>535</v>
      </c>
      <c r="B84" s="9">
        <v>34</v>
      </c>
      <c r="C84" s="9" t="s">
        <v>28</v>
      </c>
      <c r="D84" s="10">
        <v>16</v>
      </c>
      <c r="E84" s="50">
        <v>30</v>
      </c>
      <c r="F84" s="11">
        <f t="shared" si="33"/>
        <v>1317</v>
      </c>
      <c r="G84" s="10">
        <f t="shared" si="34"/>
        <v>8</v>
      </c>
      <c r="H84" s="15">
        <f t="shared" si="35"/>
        <v>164.625</v>
      </c>
      <c r="I84" s="320">
        <f t="shared" si="36"/>
        <v>211</v>
      </c>
      <c r="J84" s="320">
        <f t="shared" si="37"/>
        <v>561</v>
      </c>
      <c r="K84" s="458">
        <v>14</v>
      </c>
      <c r="L84" s="162">
        <v>211</v>
      </c>
      <c r="M84" s="162">
        <v>181</v>
      </c>
      <c r="N84" s="162">
        <v>169</v>
      </c>
      <c r="O84" s="162">
        <v>105</v>
      </c>
      <c r="P84" s="162">
        <v>176</v>
      </c>
      <c r="Q84" s="162">
        <v>177</v>
      </c>
      <c r="R84" s="10">
        <f t="shared" si="38"/>
        <v>1103</v>
      </c>
      <c r="S84" s="162">
        <v>120</v>
      </c>
      <c r="T84" s="162">
        <v>178</v>
      </c>
      <c r="U84" s="162"/>
      <c r="V84" s="156"/>
      <c r="W84" s="156"/>
      <c r="X84" s="156"/>
      <c r="Y84" s="96"/>
      <c r="Z84" s="96"/>
    </row>
    <row r="85" spans="1:26" x14ac:dyDescent="0.3">
      <c r="A85" s="9" t="s">
        <v>846</v>
      </c>
      <c r="B85" s="9">
        <v>34</v>
      </c>
      <c r="C85" s="9" t="s">
        <v>28</v>
      </c>
      <c r="D85" s="10">
        <v>17</v>
      </c>
      <c r="E85" s="86"/>
      <c r="F85" s="11">
        <f t="shared" si="33"/>
        <v>873</v>
      </c>
      <c r="G85" s="10">
        <f t="shared" si="34"/>
        <v>6</v>
      </c>
      <c r="H85" s="15">
        <f t="shared" si="35"/>
        <v>145.5</v>
      </c>
      <c r="I85" s="320">
        <f t="shared" si="36"/>
        <v>204</v>
      </c>
      <c r="J85" s="320">
        <f t="shared" si="37"/>
        <v>477</v>
      </c>
      <c r="K85" s="458">
        <v>37</v>
      </c>
      <c r="L85" s="162">
        <v>97</v>
      </c>
      <c r="M85" s="162">
        <v>138</v>
      </c>
      <c r="N85" s="162">
        <v>161</v>
      </c>
      <c r="O85" s="162">
        <v>204</v>
      </c>
      <c r="P85" s="162">
        <v>146</v>
      </c>
      <c r="Q85" s="162">
        <v>127</v>
      </c>
      <c r="R85" s="10">
        <f t="shared" ref="R85:R118" si="39">SUM(L85:Q85)+(K85*6)</f>
        <v>1095</v>
      </c>
      <c r="S85" s="87"/>
      <c r="T85" s="87"/>
      <c r="U85" s="87"/>
      <c r="V85" s="87"/>
      <c r="W85" s="87"/>
      <c r="X85" s="87"/>
      <c r="Y85" s="86"/>
      <c r="Z85" s="86"/>
    </row>
    <row r="86" spans="1:26" x14ac:dyDescent="0.3">
      <c r="A86" s="9" t="s">
        <v>1009</v>
      </c>
      <c r="B86" s="9">
        <v>34</v>
      </c>
      <c r="C86" s="9" t="s">
        <v>28</v>
      </c>
      <c r="D86" s="10">
        <v>18</v>
      </c>
      <c r="E86" s="86"/>
      <c r="F86" s="11">
        <f t="shared" si="33"/>
        <v>896</v>
      </c>
      <c r="G86" s="10">
        <f t="shared" si="34"/>
        <v>6</v>
      </c>
      <c r="H86" s="15">
        <f t="shared" si="35"/>
        <v>149.33333333333334</v>
      </c>
      <c r="I86" s="320">
        <f t="shared" si="36"/>
        <v>169</v>
      </c>
      <c r="J86" s="320">
        <f t="shared" si="37"/>
        <v>486</v>
      </c>
      <c r="K86" s="458">
        <v>33</v>
      </c>
      <c r="L86" s="162">
        <v>160</v>
      </c>
      <c r="M86" s="162">
        <v>157</v>
      </c>
      <c r="N86" s="162">
        <v>169</v>
      </c>
      <c r="O86" s="162">
        <v>138</v>
      </c>
      <c r="P86" s="162">
        <v>137</v>
      </c>
      <c r="Q86" s="162">
        <v>135</v>
      </c>
      <c r="R86" s="10">
        <f t="shared" si="39"/>
        <v>1094</v>
      </c>
      <c r="S86" s="87"/>
      <c r="T86" s="87"/>
      <c r="U86" s="87"/>
      <c r="V86" s="87"/>
      <c r="W86" s="87"/>
      <c r="X86" s="87"/>
      <c r="Y86" s="86"/>
      <c r="Z86" s="86"/>
    </row>
    <row r="87" spans="1:26" x14ac:dyDescent="0.3">
      <c r="A87" s="9" t="s">
        <v>174</v>
      </c>
      <c r="B87" s="9">
        <v>34</v>
      </c>
      <c r="C87" s="9" t="s">
        <v>28</v>
      </c>
      <c r="D87" s="10">
        <v>19</v>
      </c>
      <c r="E87" s="86"/>
      <c r="F87" s="11">
        <f t="shared" si="33"/>
        <v>942</v>
      </c>
      <c r="G87" s="10">
        <f t="shared" si="34"/>
        <v>6</v>
      </c>
      <c r="H87" s="15">
        <f t="shared" si="35"/>
        <v>157</v>
      </c>
      <c r="I87" s="320">
        <f t="shared" si="36"/>
        <v>173</v>
      </c>
      <c r="J87" s="320">
        <f t="shared" si="37"/>
        <v>480</v>
      </c>
      <c r="K87" s="458">
        <v>25</v>
      </c>
      <c r="L87" s="162">
        <v>152</v>
      </c>
      <c r="M87" s="162">
        <v>162</v>
      </c>
      <c r="N87" s="162">
        <v>148</v>
      </c>
      <c r="O87" s="162">
        <v>173</v>
      </c>
      <c r="P87" s="162">
        <v>167</v>
      </c>
      <c r="Q87" s="162">
        <v>140</v>
      </c>
      <c r="R87" s="10">
        <f t="shared" si="39"/>
        <v>1092</v>
      </c>
      <c r="S87" s="87"/>
      <c r="T87" s="87"/>
      <c r="U87" s="87"/>
      <c r="V87" s="87"/>
      <c r="W87" s="87"/>
      <c r="X87" s="87"/>
      <c r="Y87" s="86"/>
      <c r="Z87" s="86"/>
    </row>
    <row r="88" spans="1:26" x14ac:dyDescent="0.3">
      <c r="A88" s="9" t="s">
        <v>120</v>
      </c>
      <c r="B88" s="9">
        <v>34</v>
      </c>
      <c r="C88" s="9" t="s">
        <v>28</v>
      </c>
      <c r="D88" s="10">
        <v>20</v>
      </c>
      <c r="E88" s="86"/>
      <c r="F88" s="11">
        <f t="shared" si="33"/>
        <v>1007</v>
      </c>
      <c r="G88" s="10">
        <f t="shared" si="34"/>
        <v>6</v>
      </c>
      <c r="H88" s="15">
        <f t="shared" si="35"/>
        <v>167.83333333333334</v>
      </c>
      <c r="I88" s="320">
        <f t="shared" si="36"/>
        <v>182</v>
      </c>
      <c r="J88" s="320">
        <f t="shared" si="37"/>
        <v>515</v>
      </c>
      <c r="K88" s="458">
        <v>13</v>
      </c>
      <c r="L88" s="162">
        <v>170</v>
      </c>
      <c r="M88" s="162">
        <v>182</v>
      </c>
      <c r="N88" s="162">
        <v>140</v>
      </c>
      <c r="O88" s="162">
        <v>153</v>
      </c>
      <c r="P88" s="162">
        <v>181</v>
      </c>
      <c r="Q88" s="162">
        <v>181</v>
      </c>
      <c r="R88" s="10">
        <f t="shared" si="39"/>
        <v>1085</v>
      </c>
      <c r="S88" s="87"/>
      <c r="T88" s="87"/>
      <c r="U88" s="87"/>
      <c r="V88" s="87"/>
      <c r="W88" s="87"/>
      <c r="X88" s="87"/>
      <c r="Y88" s="86"/>
      <c r="Z88" s="86"/>
    </row>
    <row r="89" spans="1:26" x14ac:dyDescent="0.3">
      <c r="A89" s="9" t="s">
        <v>151</v>
      </c>
      <c r="B89" s="9">
        <v>34</v>
      </c>
      <c r="C89" s="9" t="s">
        <v>28</v>
      </c>
      <c r="D89" s="10">
        <v>21</v>
      </c>
      <c r="E89" s="86"/>
      <c r="F89" s="11">
        <f t="shared" si="33"/>
        <v>817</v>
      </c>
      <c r="G89" s="10">
        <f t="shared" si="34"/>
        <v>6</v>
      </c>
      <c r="H89" s="15">
        <f t="shared" si="35"/>
        <v>136.16666666666666</v>
      </c>
      <c r="I89" s="320">
        <f t="shared" si="36"/>
        <v>170</v>
      </c>
      <c r="J89" s="320">
        <f t="shared" si="37"/>
        <v>430</v>
      </c>
      <c r="K89" s="458">
        <v>44</v>
      </c>
      <c r="L89" s="162">
        <v>170</v>
      </c>
      <c r="M89" s="162">
        <v>119</v>
      </c>
      <c r="N89" s="162">
        <v>141</v>
      </c>
      <c r="O89" s="162">
        <v>112</v>
      </c>
      <c r="P89" s="162">
        <v>133</v>
      </c>
      <c r="Q89" s="162">
        <v>142</v>
      </c>
      <c r="R89" s="10">
        <f t="shared" si="39"/>
        <v>1081</v>
      </c>
      <c r="S89" s="87"/>
      <c r="T89" s="87"/>
      <c r="U89" s="87"/>
      <c r="V89" s="87"/>
      <c r="W89" s="87"/>
      <c r="X89" s="87"/>
      <c r="Y89" s="86"/>
      <c r="Z89" s="86"/>
    </row>
    <row r="90" spans="1:26" x14ac:dyDescent="0.3">
      <c r="A90" s="9" t="s">
        <v>326</v>
      </c>
      <c r="B90" s="9">
        <v>34</v>
      </c>
      <c r="C90" s="9" t="s">
        <v>28</v>
      </c>
      <c r="D90" s="10">
        <v>22</v>
      </c>
      <c r="E90" s="86"/>
      <c r="F90" s="11">
        <f t="shared" si="33"/>
        <v>858</v>
      </c>
      <c r="G90" s="10">
        <f t="shared" si="34"/>
        <v>6</v>
      </c>
      <c r="H90" s="15">
        <f t="shared" si="35"/>
        <v>143</v>
      </c>
      <c r="I90" s="320">
        <f t="shared" si="36"/>
        <v>200</v>
      </c>
      <c r="J90" s="320">
        <f t="shared" si="37"/>
        <v>437</v>
      </c>
      <c r="K90" s="458">
        <v>37</v>
      </c>
      <c r="L90" s="162">
        <v>112</v>
      </c>
      <c r="M90" s="162">
        <v>145</v>
      </c>
      <c r="N90" s="162">
        <v>164</v>
      </c>
      <c r="O90" s="162">
        <v>93</v>
      </c>
      <c r="P90" s="162">
        <v>200</v>
      </c>
      <c r="Q90" s="162">
        <v>144</v>
      </c>
      <c r="R90" s="10">
        <f t="shared" si="39"/>
        <v>1080</v>
      </c>
      <c r="S90" s="87"/>
      <c r="T90" s="87"/>
      <c r="U90" s="87"/>
      <c r="V90" s="87"/>
      <c r="W90" s="87"/>
      <c r="X90" s="87"/>
      <c r="Y90" s="86"/>
      <c r="Z90" s="86"/>
    </row>
    <row r="91" spans="1:26" x14ac:dyDescent="0.3">
      <c r="A91" s="9" t="s">
        <v>156</v>
      </c>
      <c r="B91" s="9">
        <v>34</v>
      </c>
      <c r="C91" s="9" t="s">
        <v>28</v>
      </c>
      <c r="D91" s="10">
        <v>23</v>
      </c>
      <c r="E91" s="86"/>
      <c r="F91" s="11">
        <f t="shared" si="33"/>
        <v>1053</v>
      </c>
      <c r="G91" s="10">
        <f t="shared" si="34"/>
        <v>6</v>
      </c>
      <c r="H91" s="15">
        <f t="shared" si="35"/>
        <v>175.5</v>
      </c>
      <c r="I91" s="320">
        <f t="shared" si="36"/>
        <v>203</v>
      </c>
      <c r="J91" s="320">
        <f t="shared" si="37"/>
        <v>560</v>
      </c>
      <c r="K91" s="458">
        <v>2</v>
      </c>
      <c r="L91" s="162">
        <v>142</v>
      </c>
      <c r="M91" s="162">
        <v>151</v>
      </c>
      <c r="N91" s="162">
        <v>200</v>
      </c>
      <c r="O91" s="162">
        <v>196</v>
      </c>
      <c r="P91" s="162">
        <v>161</v>
      </c>
      <c r="Q91" s="162">
        <v>203</v>
      </c>
      <c r="R91" s="10">
        <f t="shared" si="39"/>
        <v>1065</v>
      </c>
      <c r="S91" s="87"/>
      <c r="T91" s="87"/>
      <c r="U91" s="87"/>
      <c r="V91" s="87"/>
      <c r="W91" s="87"/>
      <c r="X91" s="87"/>
      <c r="Y91" s="86"/>
      <c r="Z91" s="86"/>
    </row>
    <row r="92" spans="1:26" x14ac:dyDescent="0.3">
      <c r="A92" s="9" t="s">
        <v>634</v>
      </c>
      <c r="B92" s="9">
        <v>34</v>
      </c>
      <c r="C92" s="9" t="s">
        <v>28</v>
      </c>
      <c r="D92" s="10">
        <v>24</v>
      </c>
      <c r="E92" s="86"/>
      <c r="F92" s="11">
        <f t="shared" si="33"/>
        <v>841</v>
      </c>
      <c r="G92" s="10">
        <f t="shared" si="34"/>
        <v>6</v>
      </c>
      <c r="H92" s="15">
        <f t="shared" si="35"/>
        <v>140.16666666666666</v>
      </c>
      <c r="I92" s="320">
        <f t="shared" si="36"/>
        <v>149</v>
      </c>
      <c r="J92" s="320">
        <f t="shared" si="37"/>
        <v>430</v>
      </c>
      <c r="K92" s="458">
        <v>37</v>
      </c>
      <c r="L92" s="162">
        <v>132</v>
      </c>
      <c r="M92" s="162">
        <v>149</v>
      </c>
      <c r="N92" s="162">
        <v>149</v>
      </c>
      <c r="O92" s="162">
        <v>149</v>
      </c>
      <c r="P92" s="162">
        <v>117</v>
      </c>
      <c r="Q92" s="162">
        <v>145</v>
      </c>
      <c r="R92" s="10">
        <f t="shared" si="39"/>
        <v>1063</v>
      </c>
      <c r="S92" s="87"/>
      <c r="T92" s="87"/>
      <c r="U92" s="87"/>
      <c r="V92" s="87"/>
      <c r="W92" s="87"/>
      <c r="X92" s="87"/>
      <c r="Y92" s="86"/>
      <c r="Z92" s="86"/>
    </row>
    <row r="93" spans="1:26" x14ac:dyDescent="0.3">
      <c r="A93" s="9" t="s">
        <v>176</v>
      </c>
      <c r="B93" s="9">
        <v>34</v>
      </c>
      <c r="C93" s="9" t="s">
        <v>28</v>
      </c>
      <c r="D93" s="10">
        <v>25</v>
      </c>
      <c r="E93" s="86"/>
      <c r="F93" s="11">
        <f t="shared" si="33"/>
        <v>995</v>
      </c>
      <c r="G93" s="10">
        <f t="shared" si="34"/>
        <v>6</v>
      </c>
      <c r="H93" s="15">
        <f t="shared" si="35"/>
        <v>165.83333333333334</v>
      </c>
      <c r="I93" s="320">
        <f t="shared" si="36"/>
        <v>193</v>
      </c>
      <c r="J93" s="320">
        <f t="shared" si="37"/>
        <v>517</v>
      </c>
      <c r="K93" s="458">
        <v>11</v>
      </c>
      <c r="L93" s="162">
        <v>193</v>
      </c>
      <c r="M93" s="162">
        <v>178</v>
      </c>
      <c r="N93" s="162">
        <v>146</v>
      </c>
      <c r="O93" s="162">
        <v>160</v>
      </c>
      <c r="P93" s="162">
        <v>173</v>
      </c>
      <c r="Q93" s="162">
        <v>145</v>
      </c>
      <c r="R93" s="10">
        <f t="shared" si="39"/>
        <v>1061</v>
      </c>
      <c r="S93" s="87"/>
      <c r="T93" s="87"/>
      <c r="U93" s="87"/>
      <c r="V93" s="87"/>
      <c r="W93" s="87"/>
      <c r="X93" s="87"/>
      <c r="Y93" s="86"/>
      <c r="Z93" s="86"/>
    </row>
    <row r="94" spans="1:26" x14ac:dyDescent="0.3">
      <c r="A94" s="9" t="s">
        <v>1010</v>
      </c>
      <c r="B94" s="9">
        <v>34</v>
      </c>
      <c r="C94" s="9" t="s">
        <v>28</v>
      </c>
      <c r="D94" s="10">
        <v>26</v>
      </c>
      <c r="E94" s="86"/>
      <c r="F94" s="11">
        <f t="shared" si="33"/>
        <v>809</v>
      </c>
      <c r="G94" s="10">
        <f t="shared" si="34"/>
        <v>6</v>
      </c>
      <c r="H94" s="15">
        <f t="shared" si="35"/>
        <v>134.83333333333334</v>
      </c>
      <c r="I94" s="320">
        <f t="shared" si="36"/>
        <v>171</v>
      </c>
      <c r="J94" s="320">
        <f t="shared" si="37"/>
        <v>408</v>
      </c>
      <c r="K94" s="458">
        <v>42</v>
      </c>
      <c r="L94" s="162">
        <v>110</v>
      </c>
      <c r="M94" s="162">
        <v>127</v>
      </c>
      <c r="N94" s="162">
        <v>171</v>
      </c>
      <c r="O94" s="162">
        <v>127</v>
      </c>
      <c r="P94" s="162">
        <v>136</v>
      </c>
      <c r="Q94" s="162">
        <v>138</v>
      </c>
      <c r="R94" s="10">
        <f t="shared" si="39"/>
        <v>1061</v>
      </c>
      <c r="S94" s="87"/>
      <c r="T94" s="87"/>
      <c r="U94" s="87"/>
      <c r="V94" s="87"/>
      <c r="W94" s="87"/>
      <c r="X94" s="87"/>
      <c r="Y94" s="86"/>
      <c r="Z94" s="86"/>
    </row>
    <row r="95" spans="1:26" x14ac:dyDescent="0.3">
      <c r="A95" s="9" t="s">
        <v>1011</v>
      </c>
      <c r="B95" s="9">
        <v>34</v>
      </c>
      <c r="C95" s="9" t="s">
        <v>28</v>
      </c>
      <c r="D95" s="10">
        <v>27</v>
      </c>
      <c r="E95" s="86"/>
      <c r="F95" s="11">
        <f t="shared" si="33"/>
        <v>827</v>
      </c>
      <c r="G95" s="10">
        <f t="shared" si="34"/>
        <v>6</v>
      </c>
      <c r="H95" s="15">
        <f t="shared" si="35"/>
        <v>137.83333333333334</v>
      </c>
      <c r="I95" s="320">
        <f t="shared" si="36"/>
        <v>150</v>
      </c>
      <c r="J95" s="320">
        <f t="shared" si="37"/>
        <v>438</v>
      </c>
      <c r="K95" s="458">
        <v>38</v>
      </c>
      <c r="L95" s="162">
        <v>150</v>
      </c>
      <c r="M95" s="162">
        <v>139</v>
      </c>
      <c r="N95" s="162">
        <v>149</v>
      </c>
      <c r="O95" s="162">
        <v>136</v>
      </c>
      <c r="P95" s="162">
        <v>126</v>
      </c>
      <c r="Q95" s="162">
        <v>127</v>
      </c>
      <c r="R95" s="10">
        <f t="shared" si="39"/>
        <v>1055</v>
      </c>
      <c r="S95" s="87"/>
      <c r="T95" s="87"/>
      <c r="U95" s="87"/>
      <c r="V95" s="87"/>
      <c r="W95" s="87"/>
      <c r="X95" s="87"/>
      <c r="Y95" s="86"/>
      <c r="Z95" s="86"/>
    </row>
    <row r="96" spans="1:26" x14ac:dyDescent="0.3">
      <c r="A96" s="9" t="s">
        <v>150</v>
      </c>
      <c r="B96" s="9">
        <v>34</v>
      </c>
      <c r="C96" s="9" t="s">
        <v>28</v>
      </c>
      <c r="D96" s="10">
        <v>28</v>
      </c>
      <c r="E96" s="86"/>
      <c r="F96" s="11">
        <f t="shared" si="33"/>
        <v>971</v>
      </c>
      <c r="G96" s="10">
        <f t="shared" si="34"/>
        <v>6</v>
      </c>
      <c r="H96" s="15">
        <f t="shared" si="35"/>
        <v>161.83333333333334</v>
      </c>
      <c r="I96" s="320">
        <f t="shared" si="36"/>
        <v>183</v>
      </c>
      <c r="J96" s="320">
        <f t="shared" si="37"/>
        <v>513</v>
      </c>
      <c r="K96" s="458">
        <v>14</v>
      </c>
      <c r="L96" s="162">
        <v>157</v>
      </c>
      <c r="M96" s="162">
        <v>153</v>
      </c>
      <c r="N96" s="162">
        <v>148</v>
      </c>
      <c r="O96" s="162">
        <v>157</v>
      </c>
      <c r="P96" s="162">
        <v>173</v>
      </c>
      <c r="Q96" s="162">
        <v>183</v>
      </c>
      <c r="R96" s="10">
        <f t="shared" si="39"/>
        <v>1055</v>
      </c>
      <c r="S96" s="87"/>
      <c r="T96" s="87"/>
      <c r="U96" s="87"/>
      <c r="V96" s="87"/>
      <c r="W96" s="87"/>
      <c r="X96" s="87"/>
      <c r="Y96" s="86"/>
      <c r="Z96" s="86"/>
    </row>
    <row r="97" spans="1:26" x14ac:dyDescent="0.3">
      <c r="A97" s="9" t="s">
        <v>1012</v>
      </c>
      <c r="B97" s="9">
        <v>34</v>
      </c>
      <c r="C97" s="9" t="s">
        <v>28</v>
      </c>
      <c r="D97" s="10">
        <v>29</v>
      </c>
      <c r="E97" s="86"/>
      <c r="F97" s="11">
        <f t="shared" si="33"/>
        <v>1002</v>
      </c>
      <c r="G97" s="10">
        <f t="shared" si="34"/>
        <v>6</v>
      </c>
      <c r="H97" s="15">
        <f t="shared" si="35"/>
        <v>167</v>
      </c>
      <c r="I97" s="320">
        <f t="shared" si="36"/>
        <v>182</v>
      </c>
      <c r="J97" s="320">
        <f t="shared" si="37"/>
        <v>503</v>
      </c>
      <c r="K97" s="458">
        <v>8</v>
      </c>
      <c r="L97" s="162">
        <v>167</v>
      </c>
      <c r="M97" s="162">
        <v>158</v>
      </c>
      <c r="N97" s="162">
        <v>174</v>
      </c>
      <c r="O97" s="162">
        <v>150</v>
      </c>
      <c r="P97" s="162">
        <v>182</v>
      </c>
      <c r="Q97" s="162">
        <v>171</v>
      </c>
      <c r="R97" s="10">
        <f t="shared" si="39"/>
        <v>1050</v>
      </c>
      <c r="S97" s="87"/>
      <c r="T97" s="87"/>
      <c r="U97" s="87"/>
      <c r="V97" s="87"/>
      <c r="W97" s="87"/>
      <c r="X97" s="87"/>
      <c r="Y97" s="86"/>
      <c r="Z97" s="86"/>
    </row>
    <row r="98" spans="1:26" x14ac:dyDescent="0.3">
      <c r="A98" s="9" t="s">
        <v>181</v>
      </c>
      <c r="B98" s="9">
        <v>34</v>
      </c>
      <c r="C98" s="9" t="s">
        <v>28</v>
      </c>
      <c r="D98" s="10">
        <v>30</v>
      </c>
      <c r="E98" s="86"/>
      <c r="F98" s="11">
        <f t="shared" si="33"/>
        <v>982</v>
      </c>
      <c r="G98" s="10">
        <f t="shared" si="34"/>
        <v>6</v>
      </c>
      <c r="H98" s="15">
        <f t="shared" si="35"/>
        <v>163.66666666666666</v>
      </c>
      <c r="I98" s="320">
        <f t="shared" si="36"/>
        <v>191</v>
      </c>
      <c r="J98" s="320">
        <f t="shared" si="37"/>
        <v>504</v>
      </c>
      <c r="K98" s="458">
        <v>10</v>
      </c>
      <c r="L98" s="162">
        <v>159</v>
      </c>
      <c r="M98" s="162">
        <v>154</v>
      </c>
      <c r="N98" s="162">
        <v>191</v>
      </c>
      <c r="O98" s="162">
        <v>163</v>
      </c>
      <c r="P98" s="162">
        <v>174</v>
      </c>
      <c r="Q98" s="162">
        <v>141</v>
      </c>
      <c r="R98" s="10">
        <f t="shared" si="39"/>
        <v>1042</v>
      </c>
      <c r="S98" s="87"/>
      <c r="T98" s="87"/>
      <c r="U98" s="87"/>
      <c r="V98" s="87"/>
      <c r="W98" s="87"/>
      <c r="X98" s="87"/>
      <c r="Y98" s="86"/>
      <c r="Z98" s="86"/>
    </row>
    <row r="99" spans="1:26" x14ac:dyDescent="0.3">
      <c r="A99" s="9" t="s">
        <v>172</v>
      </c>
      <c r="B99" s="9">
        <v>34</v>
      </c>
      <c r="C99" s="9" t="s">
        <v>28</v>
      </c>
      <c r="D99" s="10">
        <v>31</v>
      </c>
      <c r="E99" s="86"/>
      <c r="F99" s="11">
        <f t="shared" si="33"/>
        <v>1014</v>
      </c>
      <c r="G99" s="10">
        <f t="shared" si="34"/>
        <v>6</v>
      </c>
      <c r="H99" s="15">
        <f t="shared" si="35"/>
        <v>169</v>
      </c>
      <c r="I99" s="320">
        <f t="shared" si="36"/>
        <v>200</v>
      </c>
      <c r="J99" s="320">
        <f t="shared" si="37"/>
        <v>545</v>
      </c>
      <c r="K99" s="458">
        <v>4</v>
      </c>
      <c r="L99" s="162">
        <v>168</v>
      </c>
      <c r="M99" s="162">
        <v>200</v>
      </c>
      <c r="N99" s="162">
        <v>177</v>
      </c>
      <c r="O99" s="162">
        <v>151</v>
      </c>
      <c r="P99" s="162">
        <v>181</v>
      </c>
      <c r="Q99" s="162">
        <v>137</v>
      </c>
      <c r="R99" s="10">
        <f t="shared" si="39"/>
        <v>1038</v>
      </c>
      <c r="S99" s="87"/>
      <c r="T99" s="87"/>
      <c r="U99" s="87"/>
      <c r="V99" s="87"/>
      <c r="W99" s="87"/>
      <c r="X99" s="87"/>
      <c r="Y99" s="86"/>
      <c r="Z99" s="86"/>
    </row>
    <row r="100" spans="1:26" x14ac:dyDescent="0.3">
      <c r="A100" s="9" t="s">
        <v>512</v>
      </c>
      <c r="B100" s="9">
        <v>34</v>
      </c>
      <c r="C100" s="9" t="s">
        <v>28</v>
      </c>
      <c r="D100" s="10">
        <v>32</v>
      </c>
      <c r="E100" s="86"/>
      <c r="F100" s="11">
        <f t="shared" si="33"/>
        <v>930</v>
      </c>
      <c r="G100" s="10">
        <f t="shared" si="34"/>
        <v>6</v>
      </c>
      <c r="H100" s="15">
        <f t="shared" si="35"/>
        <v>155</v>
      </c>
      <c r="I100" s="320">
        <f t="shared" si="36"/>
        <v>189</v>
      </c>
      <c r="J100" s="320">
        <f t="shared" si="37"/>
        <v>466</v>
      </c>
      <c r="K100" s="458">
        <v>18</v>
      </c>
      <c r="L100" s="162">
        <v>156</v>
      </c>
      <c r="M100" s="162">
        <v>139</v>
      </c>
      <c r="N100" s="162">
        <v>171</v>
      </c>
      <c r="O100" s="162">
        <v>116</v>
      </c>
      <c r="P100" s="162">
        <v>159</v>
      </c>
      <c r="Q100" s="162">
        <v>189</v>
      </c>
      <c r="R100" s="10">
        <f t="shared" si="39"/>
        <v>1038</v>
      </c>
      <c r="S100" s="87"/>
      <c r="T100" s="87"/>
      <c r="U100" s="87"/>
      <c r="V100" s="87"/>
      <c r="W100" s="87"/>
      <c r="X100" s="87"/>
      <c r="Y100" s="86"/>
      <c r="Z100" s="86"/>
    </row>
    <row r="101" spans="1:26" x14ac:dyDescent="0.3">
      <c r="A101" s="9" t="s">
        <v>1013</v>
      </c>
      <c r="B101" s="9">
        <v>34</v>
      </c>
      <c r="C101" s="9" t="s">
        <v>28</v>
      </c>
      <c r="D101" s="10">
        <v>33</v>
      </c>
      <c r="E101" s="284"/>
      <c r="F101" s="503">
        <f t="shared" ref="F101:F118" si="40">SUM(L101:Q101)+SUM(S101:Z101)</f>
        <v>952</v>
      </c>
      <c r="G101" s="434">
        <f t="shared" ref="G101:G118" si="41">COUNT(L101,M101,N101,O101,P101,Q101,S101,T101,U101,V101, W101,X101, Y101, Z101)</f>
        <v>6</v>
      </c>
      <c r="H101" s="504">
        <f t="shared" ref="H101:H119" si="42">F101/G101</f>
        <v>158.66666666666666</v>
      </c>
      <c r="I101" s="320">
        <f t="shared" si="36"/>
        <v>179</v>
      </c>
      <c r="J101" s="320">
        <f t="shared" si="37"/>
        <v>481</v>
      </c>
      <c r="K101" s="458">
        <v>14</v>
      </c>
      <c r="L101" s="162">
        <v>179</v>
      </c>
      <c r="M101" s="162">
        <v>150</v>
      </c>
      <c r="N101" s="162">
        <v>152</v>
      </c>
      <c r="O101" s="162">
        <v>155</v>
      </c>
      <c r="P101" s="162">
        <v>169</v>
      </c>
      <c r="Q101" s="162">
        <v>147</v>
      </c>
      <c r="R101" s="10">
        <f t="shared" si="39"/>
        <v>1036</v>
      </c>
      <c r="S101" s="285"/>
      <c r="T101" s="285"/>
      <c r="U101" s="285"/>
      <c r="V101" s="285"/>
      <c r="W101" s="285"/>
      <c r="X101" s="285"/>
      <c r="Y101" s="284"/>
      <c r="Z101" s="284"/>
    </row>
    <row r="102" spans="1:26" x14ac:dyDescent="0.3">
      <c r="A102" s="9" t="s">
        <v>834</v>
      </c>
      <c r="B102" s="9">
        <v>34</v>
      </c>
      <c r="C102" s="9" t="s">
        <v>28</v>
      </c>
      <c r="D102" s="10">
        <v>34</v>
      </c>
      <c r="E102" s="284"/>
      <c r="F102" s="503">
        <f t="shared" si="40"/>
        <v>888</v>
      </c>
      <c r="G102" s="434">
        <f t="shared" si="41"/>
        <v>6</v>
      </c>
      <c r="H102" s="504">
        <f t="shared" si="42"/>
        <v>148</v>
      </c>
      <c r="I102" s="320">
        <f t="shared" si="36"/>
        <v>173</v>
      </c>
      <c r="J102" s="320">
        <f t="shared" si="37"/>
        <v>459</v>
      </c>
      <c r="K102" s="458">
        <v>24</v>
      </c>
      <c r="L102" s="162">
        <v>145</v>
      </c>
      <c r="M102" s="162">
        <v>150</v>
      </c>
      <c r="N102" s="162">
        <v>134</v>
      </c>
      <c r="O102" s="162">
        <v>139</v>
      </c>
      <c r="P102" s="162">
        <v>173</v>
      </c>
      <c r="Q102" s="162">
        <v>147</v>
      </c>
      <c r="R102" s="10">
        <f t="shared" si="39"/>
        <v>1032</v>
      </c>
      <c r="S102" s="285"/>
      <c r="T102" s="285"/>
      <c r="U102" s="285"/>
      <c r="V102" s="285"/>
      <c r="W102" s="285"/>
      <c r="X102" s="285"/>
      <c r="Y102" s="284"/>
      <c r="Z102" s="284"/>
    </row>
    <row r="103" spans="1:26" x14ac:dyDescent="0.3">
      <c r="A103" s="9" t="s">
        <v>287</v>
      </c>
      <c r="B103" s="9">
        <v>34</v>
      </c>
      <c r="C103" s="9" t="s">
        <v>28</v>
      </c>
      <c r="D103" s="10">
        <v>35</v>
      </c>
      <c r="E103" s="284"/>
      <c r="F103" s="503">
        <f t="shared" si="40"/>
        <v>838</v>
      </c>
      <c r="G103" s="434">
        <f t="shared" si="41"/>
        <v>6</v>
      </c>
      <c r="H103" s="504">
        <f t="shared" si="42"/>
        <v>139.66666666666666</v>
      </c>
      <c r="I103" s="320">
        <f t="shared" si="36"/>
        <v>154</v>
      </c>
      <c r="J103" s="320">
        <f t="shared" si="37"/>
        <v>433</v>
      </c>
      <c r="K103" s="458">
        <v>31</v>
      </c>
      <c r="L103" s="162">
        <v>135</v>
      </c>
      <c r="M103" s="162">
        <v>147</v>
      </c>
      <c r="N103" s="162">
        <v>123</v>
      </c>
      <c r="O103" s="162">
        <v>141</v>
      </c>
      <c r="P103" s="162">
        <v>138</v>
      </c>
      <c r="Q103" s="162">
        <v>154</v>
      </c>
      <c r="R103" s="10">
        <f t="shared" si="39"/>
        <v>1024</v>
      </c>
      <c r="S103" s="285"/>
      <c r="T103" s="285"/>
      <c r="U103" s="285"/>
      <c r="V103" s="285"/>
      <c r="W103" s="285"/>
      <c r="X103" s="285"/>
      <c r="Y103" s="284"/>
      <c r="Z103" s="284"/>
    </row>
    <row r="104" spans="1:26" x14ac:dyDescent="0.3">
      <c r="A104" s="366" t="s">
        <v>843</v>
      </c>
      <c r="B104" s="366">
        <v>34</v>
      </c>
      <c r="C104" s="366" t="s">
        <v>28</v>
      </c>
      <c r="D104" s="482">
        <v>36</v>
      </c>
      <c r="E104" s="284"/>
      <c r="F104" s="503">
        <f t="shared" si="40"/>
        <v>713</v>
      </c>
      <c r="G104" s="434">
        <f t="shared" si="41"/>
        <v>6</v>
      </c>
      <c r="H104" s="504">
        <f t="shared" si="42"/>
        <v>118.83333333333333</v>
      </c>
      <c r="I104" s="541">
        <f t="shared" si="36"/>
        <v>142</v>
      </c>
      <c r="J104" s="541">
        <f t="shared" si="37"/>
        <v>376</v>
      </c>
      <c r="K104" s="324">
        <v>50</v>
      </c>
      <c r="L104" s="376">
        <v>129</v>
      </c>
      <c r="M104" s="376">
        <v>89</v>
      </c>
      <c r="N104" s="376">
        <v>119</v>
      </c>
      <c r="O104" s="376">
        <v>142</v>
      </c>
      <c r="P104" s="376">
        <v>111</v>
      </c>
      <c r="Q104" s="376">
        <v>123</v>
      </c>
      <c r="R104" s="482">
        <f t="shared" si="39"/>
        <v>1013</v>
      </c>
      <c r="S104" s="285"/>
      <c r="T104" s="285"/>
      <c r="U104" s="285"/>
      <c r="V104" s="285"/>
      <c r="W104" s="285"/>
      <c r="X104" s="285"/>
      <c r="Y104" s="284"/>
      <c r="Z104" s="284"/>
    </row>
    <row r="105" spans="1:26" x14ac:dyDescent="0.3">
      <c r="A105" s="502" t="s">
        <v>841</v>
      </c>
      <c r="B105" s="501"/>
      <c r="C105" s="501"/>
      <c r="D105" s="434">
        <v>37</v>
      </c>
      <c r="E105" s="501"/>
      <c r="F105" s="503">
        <f t="shared" si="40"/>
        <v>922</v>
      </c>
      <c r="G105" s="434">
        <f t="shared" si="41"/>
        <v>6</v>
      </c>
      <c r="H105" s="504">
        <f t="shared" si="42"/>
        <v>153.66666666666666</v>
      </c>
      <c r="I105" s="541">
        <f t="shared" ref="I105:I118" si="43">MAX(L105:Q105,S105:Z105)</f>
        <v>170</v>
      </c>
      <c r="J105" s="541">
        <f t="shared" ref="J105:J118" si="44">MAX(SUM(L105:N105),SUM(O105:Q105),SUM(S105:U105),SUM(V105:X105))</f>
        <v>475</v>
      </c>
      <c r="K105" s="458">
        <v>14</v>
      </c>
      <c r="L105" s="328">
        <v>137</v>
      </c>
      <c r="M105" s="328">
        <v>164</v>
      </c>
      <c r="N105" s="328">
        <v>146</v>
      </c>
      <c r="O105" s="328">
        <v>153</v>
      </c>
      <c r="P105" s="328">
        <v>170</v>
      </c>
      <c r="Q105" s="328">
        <v>152</v>
      </c>
      <c r="R105" s="434">
        <f t="shared" si="39"/>
        <v>1006</v>
      </c>
    </row>
    <row r="106" spans="1:26" x14ac:dyDescent="0.3">
      <c r="A106" s="502" t="s">
        <v>860</v>
      </c>
      <c r="B106" s="501"/>
      <c r="C106" s="501"/>
      <c r="D106" s="434">
        <v>38</v>
      </c>
      <c r="E106" s="501"/>
      <c r="F106" s="503">
        <f t="shared" si="40"/>
        <v>856</v>
      </c>
      <c r="G106" s="434">
        <f t="shared" si="41"/>
        <v>6</v>
      </c>
      <c r="H106" s="504">
        <f t="shared" si="42"/>
        <v>142.66666666666666</v>
      </c>
      <c r="I106" s="541">
        <f t="shared" si="43"/>
        <v>169</v>
      </c>
      <c r="J106" s="541">
        <f t="shared" si="44"/>
        <v>432</v>
      </c>
      <c r="K106" s="458">
        <v>25</v>
      </c>
      <c r="L106" s="328">
        <v>160</v>
      </c>
      <c r="M106" s="328">
        <v>147</v>
      </c>
      <c r="N106" s="328">
        <v>125</v>
      </c>
      <c r="O106" s="328">
        <v>116</v>
      </c>
      <c r="P106" s="328">
        <v>169</v>
      </c>
      <c r="Q106" s="328">
        <v>139</v>
      </c>
      <c r="R106" s="434">
        <f t="shared" si="39"/>
        <v>1006</v>
      </c>
    </row>
    <row r="107" spans="1:26" x14ac:dyDescent="0.3">
      <c r="A107" s="502" t="s">
        <v>845</v>
      </c>
      <c r="B107" s="501"/>
      <c r="C107" s="501"/>
      <c r="D107" s="434">
        <v>39</v>
      </c>
      <c r="E107" s="501"/>
      <c r="F107" s="503">
        <f t="shared" si="40"/>
        <v>682</v>
      </c>
      <c r="G107" s="434">
        <f t="shared" si="41"/>
        <v>6</v>
      </c>
      <c r="H107" s="504">
        <f t="shared" si="42"/>
        <v>113.66666666666667</v>
      </c>
      <c r="I107" s="541">
        <f t="shared" si="43"/>
        <v>151</v>
      </c>
      <c r="J107" s="541">
        <f t="shared" si="44"/>
        <v>369</v>
      </c>
      <c r="K107" s="458">
        <v>54</v>
      </c>
      <c r="L107" s="328">
        <v>151</v>
      </c>
      <c r="M107" s="328">
        <v>112</v>
      </c>
      <c r="N107" s="328">
        <v>106</v>
      </c>
      <c r="O107" s="328">
        <v>106</v>
      </c>
      <c r="P107" s="328">
        <v>109</v>
      </c>
      <c r="Q107" s="328">
        <v>98</v>
      </c>
      <c r="R107" s="434">
        <f t="shared" si="39"/>
        <v>1006</v>
      </c>
    </row>
    <row r="108" spans="1:26" x14ac:dyDescent="0.3">
      <c r="A108" s="502" t="s">
        <v>247</v>
      </c>
      <c r="B108" s="501"/>
      <c r="C108" s="501"/>
      <c r="D108" s="434">
        <v>40</v>
      </c>
      <c r="E108" s="501"/>
      <c r="F108" s="503">
        <f t="shared" si="40"/>
        <v>930</v>
      </c>
      <c r="G108" s="434">
        <f t="shared" si="41"/>
        <v>6</v>
      </c>
      <c r="H108" s="504">
        <f t="shared" si="42"/>
        <v>155</v>
      </c>
      <c r="I108" s="541">
        <f t="shared" si="43"/>
        <v>197</v>
      </c>
      <c r="J108" s="541">
        <f t="shared" si="44"/>
        <v>519</v>
      </c>
      <c r="K108" s="458">
        <v>10</v>
      </c>
      <c r="L108" s="328">
        <v>197</v>
      </c>
      <c r="M108" s="328">
        <v>142</v>
      </c>
      <c r="N108" s="328">
        <v>180</v>
      </c>
      <c r="O108" s="328">
        <v>119</v>
      </c>
      <c r="P108" s="328">
        <v>142</v>
      </c>
      <c r="Q108" s="328">
        <v>150</v>
      </c>
      <c r="R108" s="434">
        <f t="shared" si="39"/>
        <v>990</v>
      </c>
    </row>
    <row r="109" spans="1:26" x14ac:dyDescent="0.3">
      <c r="A109" s="502" t="s">
        <v>344</v>
      </c>
      <c r="B109" s="501"/>
      <c r="C109" s="501"/>
      <c r="D109" s="434">
        <v>41</v>
      </c>
      <c r="E109" s="501"/>
      <c r="F109" s="503">
        <f t="shared" si="40"/>
        <v>964</v>
      </c>
      <c r="G109" s="434">
        <f t="shared" si="41"/>
        <v>6</v>
      </c>
      <c r="H109" s="504">
        <f t="shared" si="42"/>
        <v>160.66666666666666</v>
      </c>
      <c r="I109" s="541">
        <f t="shared" si="43"/>
        <v>184</v>
      </c>
      <c r="J109" s="541">
        <f t="shared" si="44"/>
        <v>487</v>
      </c>
      <c r="K109" s="458">
        <v>4</v>
      </c>
      <c r="L109" s="328">
        <v>184</v>
      </c>
      <c r="M109" s="328">
        <v>167</v>
      </c>
      <c r="N109" s="328">
        <v>136</v>
      </c>
      <c r="O109" s="328">
        <v>144</v>
      </c>
      <c r="P109" s="328">
        <v>164</v>
      </c>
      <c r="Q109" s="328">
        <v>169</v>
      </c>
      <c r="R109" s="434">
        <f t="shared" si="39"/>
        <v>988</v>
      </c>
    </row>
    <row r="110" spans="1:26" x14ac:dyDescent="0.3">
      <c r="A110" s="502" t="s">
        <v>1014</v>
      </c>
      <c r="B110" s="501"/>
      <c r="C110" s="501"/>
      <c r="D110" s="434">
        <v>42</v>
      </c>
      <c r="E110" s="501"/>
      <c r="F110" s="503">
        <f t="shared" si="40"/>
        <v>919</v>
      </c>
      <c r="G110" s="434">
        <f t="shared" si="41"/>
        <v>6</v>
      </c>
      <c r="H110" s="504">
        <f t="shared" si="42"/>
        <v>153.16666666666666</v>
      </c>
      <c r="I110" s="541">
        <f t="shared" si="43"/>
        <v>167</v>
      </c>
      <c r="J110" s="541">
        <f t="shared" si="44"/>
        <v>476</v>
      </c>
      <c r="K110" s="458">
        <v>12</v>
      </c>
      <c r="L110" s="328">
        <v>153</v>
      </c>
      <c r="M110" s="328">
        <v>156</v>
      </c>
      <c r="N110" s="328">
        <v>167</v>
      </c>
      <c r="O110" s="328">
        <v>164</v>
      </c>
      <c r="P110" s="328">
        <v>130</v>
      </c>
      <c r="Q110" s="328">
        <v>149</v>
      </c>
      <c r="R110" s="434">
        <f t="shared" si="39"/>
        <v>991</v>
      </c>
    </row>
    <row r="111" spans="1:26" x14ac:dyDescent="0.3">
      <c r="A111" s="502" t="s">
        <v>105</v>
      </c>
      <c r="B111" s="501"/>
      <c r="C111" s="501"/>
      <c r="D111" s="434">
        <v>43</v>
      </c>
      <c r="E111" s="501"/>
      <c r="F111" s="503">
        <f t="shared" si="40"/>
        <v>789</v>
      </c>
      <c r="G111" s="434">
        <f t="shared" si="41"/>
        <v>6</v>
      </c>
      <c r="H111" s="504">
        <f t="shared" si="42"/>
        <v>131.5</v>
      </c>
      <c r="I111" s="541">
        <f t="shared" si="43"/>
        <v>157</v>
      </c>
      <c r="J111" s="541">
        <f t="shared" si="44"/>
        <v>418</v>
      </c>
      <c r="K111" s="458">
        <v>31</v>
      </c>
      <c r="L111" s="328">
        <v>128</v>
      </c>
      <c r="M111" s="328">
        <v>110</v>
      </c>
      <c r="N111" s="328">
        <v>133</v>
      </c>
      <c r="O111" s="328">
        <v>129</v>
      </c>
      <c r="P111" s="328">
        <v>157</v>
      </c>
      <c r="Q111" s="328">
        <v>132</v>
      </c>
      <c r="R111" s="434">
        <f t="shared" si="39"/>
        <v>975</v>
      </c>
    </row>
    <row r="112" spans="1:26" x14ac:dyDescent="0.3">
      <c r="A112" s="502" t="s">
        <v>175</v>
      </c>
      <c r="B112" s="501"/>
      <c r="C112" s="501"/>
      <c r="D112" s="434">
        <v>44</v>
      </c>
      <c r="E112" s="501"/>
      <c r="F112" s="503">
        <f t="shared" si="40"/>
        <v>850</v>
      </c>
      <c r="G112" s="434">
        <f t="shared" si="41"/>
        <v>6</v>
      </c>
      <c r="H112" s="504">
        <f t="shared" si="42"/>
        <v>141.66666666666666</v>
      </c>
      <c r="I112" s="541">
        <f t="shared" si="43"/>
        <v>162</v>
      </c>
      <c r="J112" s="541">
        <f t="shared" si="44"/>
        <v>453</v>
      </c>
      <c r="K112" s="458">
        <v>19</v>
      </c>
      <c r="L112" s="328">
        <v>115</v>
      </c>
      <c r="M112" s="328">
        <v>120</v>
      </c>
      <c r="N112" s="328">
        <v>162</v>
      </c>
      <c r="O112" s="328">
        <v>155</v>
      </c>
      <c r="P112" s="328">
        <v>149</v>
      </c>
      <c r="Q112" s="328">
        <v>149</v>
      </c>
      <c r="R112" s="434">
        <f t="shared" si="39"/>
        <v>964</v>
      </c>
    </row>
    <row r="113" spans="1:26" x14ac:dyDescent="0.3">
      <c r="A113" s="502" t="s">
        <v>1015</v>
      </c>
      <c r="B113" s="501"/>
      <c r="C113" s="501"/>
      <c r="D113" s="434">
        <v>45</v>
      </c>
      <c r="E113" s="501"/>
      <c r="F113" s="503">
        <f t="shared" si="40"/>
        <v>688</v>
      </c>
      <c r="G113" s="434">
        <f t="shared" si="41"/>
        <v>6</v>
      </c>
      <c r="H113" s="504">
        <f t="shared" si="42"/>
        <v>114.66666666666667</v>
      </c>
      <c r="I113" s="541">
        <f t="shared" si="43"/>
        <v>142</v>
      </c>
      <c r="J113" s="541">
        <f t="shared" si="44"/>
        <v>356</v>
      </c>
      <c r="K113" s="458">
        <v>46</v>
      </c>
      <c r="L113" s="328">
        <v>124</v>
      </c>
      <c r="M113" s="328">
        <v>142</v>
      </c>
      <c r="N113" s="328">
        <v>90</v>
      </c>
      <c r="O113" s="328">
        <v>114</v>
      </c>
      <c r="P113" s="328">
        <v>125</v>
      </c>
      <c r="Q113" s="328">
        <v>93</v>
      </c>
      <c r="R113" s="434">
        <f t="shared" si="39"/>
        <v>964</v>
      </c>
    </row>
    <row r="114" spans="1:26" x14ac:dyDescent="0.3">
      <c r="A114" s="502" t="s">
        <v>1016</v>
      </c>
      <c r="B114" s="501"/>
      <c r="C114" s="501"/>
      <c r="D114" s="434">
        <v>46</v>
      </c>
      <c r="E114" s="501"/>
      <c r="F114" s="503">
        <f t="shared" si="40"/>
        <v>897</v>
      </c>
      <c r="G114" s="434">
        <f t="shared" si="41"/>
        <v>6</v>
      </c>
      <c r="H114" s="504">
        <f t="shared" si="42"/>
        <v>149.5</v>
      </c>
      <c r="I114" s="541">
        <f t="shared" si="43"/>
        <v>158</v>
      </c>
      <c r="J114" s="541">
        <f t="shared" si="44"/>
        <v>452</v>
      </c>
      <c r="K114" s="458">
        <v>10</v>
      </c>
      <c r="L114" s="328">
        <v>158</v>
      </c>
      <c r="M114" s="328">
        <v>157</v>
      </c>
      <c r="N114" s="328">
        <v>137</v>
      </c>
      <c r="O114" s="328">
        <v>151</v>
      </c>
      <c r="P114" s="328">
        <v>156</v>
      </c>
      <c r="Q114" s="328">
        <v>138</v>
      </c>
      <c r="R114" s="434">
        <f t="shared" si="39"/>
        <v>957</v>
      </c>
    </row>
    <row r="115" spans="1:26" x14ac:dyDescent="0.3">
      <c r="A115" s="502" t="s">
        <v>277</v>
      </c>
      <c r="B115" s="501"/>
      <c r="C115" s="501"/>
      <c r="D115" s="434">
        <v>47</v>
      </c>
      <c r="E115" s="501"/>
      <c r="F115" s="503">
        <f t="shared" si="40"/>
        <v>794</v>
      </c>
      <c r="G115" s="434">
        <f t="shared" si="41"/>
        <v>6</v>
      </c>
      <c r="H115" s="504">
        <f t="shared" si="42"/>
        <v>132.33333333333334</v>
      </c>
      <c r="I115" s="541">
        <f t="shared" si="43"/>
        <v>148</v>
      </c>
      <c r="J115" s="541">
        <f t="shared" si="44"/>
        <v>415</v>
      </c>
      <c r="K115" s="458">
        <v>24</v>
      </c>
      <c r="L115" s="328">
        <v>104</v>
      </c>
      <c r="M115" s="328">
        <v>143</v>
      </c>
      <c r="N115" s="328">
        <v>132</v>
      </c>
      <c r="O115" s="328">
        <v>133</v>
      </c>
      <c r="P115" s="328">
        <v>134</v>
      </c>
      <c r="Q115" s="328">
        <v>148</v>
      </c>
      <c r="R115" s="434">
        <f t="shared" si="39"/>
        <v>938</v>
      </c>
    </row>
    <row r="116" spans="1:26" x14ac:dyDescent="0.3">
      <c r="A116" s="502" t="s">
        <v>889</v>
      </c>
      <c r="B116" s="501"/>
      <c r="C116" s="501"/>
      <c r="D116" s="434">
        <v>48</v>
      </c>
      <c r="E116" s="501"/>
      <c r="F116" s="503">
        <f t="shared" si="40"/>
        <v>859</v>
      </c>
      <c r="G116" s="434">
        <f t="shared" si="41"/>
        <v>6</v>
      </c>
      <c r="H116" s="504">
        <f t="shared" si="42"/>
        <v>143.16666666666666</v>
      </c>
      <c r="I116" s="541">
        <f t="shared" si="43"/>
        <v>167</v>
      </c>
      <c r="J116" s="541">
        <f t="shared" si="44"/>
        <v>460</v>
      </c>
      <c r="K116" s="458">
        <v>13</v>
      </c>
      <c r="L116" s="328">
        <v>121</v>
      </c>
      <c r="M116" s="328">
        <v>136</v>
      </c>
      <c r="N116" s="328">
        <v>142</v>
      </c>
      <c r="O116" s="328">
        <v>163</v>
      </c>
      <c r="P116" s="328">
        <v>167</v>
      </c>
      <c r="Q116" s="328">
        <v>130</v>
      </c>
      <c r="R116" s="434">
        <f t="shared" si="39"/>
        <v>937</v>
      </c>
    </row>
    <row r="117" spans="1:26" x14ac:dyDescent="0.3">
      <c r="A117" s="502" t="s">
        <v>1017</v>
      </c>
      <c r="B117" s="501"/>
      <c r="C117" s="501"/>
      <c r="D117" s="434">
        <v>49</v>
      </c>
      <c r="E117" s="501"/>
      <c r="F117" s="503">
        <f t="shared" si="40"/>
        <v>685</v>
      </c>
      <c r="G117" s="434">
        <f t="shared" si="41"/>
        <v>6</v>
      </c>
      <c r="H117" s="504">
        <f t="shared" si="42"/>
        <v>114.16666666666667</v>
      </c>
      <c r="I117" s="541">
        <f t="shared" si="43"/>
        <v>133</v>
      </c>
      <c r="J117" s="541">
        <f t="shared" si="44"/>
        <v>354</v>
      </c>
      <c r="K117" s="458">
        <v>39</v>
      </c>
      <c r="L117" s="328">
        <v>116</v>
      </c>
      <c r="M117" s="328">
        <v>104</v>
      </c>
      <c r="N117" s="328">
        <v>111</v>
      </c>
      <c r="O117" s="328">
        <v>94</v>
      </c>
      <c r="P117" s="328">
        <v>127</v>
      </c>
      <c r="Q117" s="328">
        <v>133</v>
      </c>
      <c r="R117" s="434">
        <f t="shared" si="39"/>
        <v>919</v>
      </c>
    </row>
    <row r="118" spans="1:26" x14ac:dyDescent="0.3">
      <c r="A118" s="502" t="s">
        <v>114</v>
      </c>
      <c r="B118" s="501"/>
      <c r="C118" s="501"/>
      <c r="D118" s="434">
        <v>50</v>
      </c>
      <c r="E118" s="501"/>
      <c r="F118" s="503">
        <f t="shared" si="40"/>
        <v>835</v>
      </c>
      <c r="G118" s="434">
        <f t="shared" si="41"/>
        <v>6</v>
      </c>
      <c r="H118" s="504">
        <f t="shared" si="42"/>
        <v>139.16666666666666</v>
      </c>
      <c r="I118" s="320">
        <f t="shared" si="43"/>
        <v>187</v>
      </c>
      <c r="J118" s="320">
        <f t="shared" si="44"/>
        <v>437</v>
      </c>
      <c r="K118" s="458">
        <v>8</v>
      </c>
      <c r="L118" s="328">
        <v>187</v>
      </c>
      <c r="M118" s="328">
        <v>102</v>
      </c>
      <c r="N118" s="328">
        <v>148</v>
      </c>
      <c r="O118" s="328">
        <v>148</v>
      </c>
      <c r="P118" s="328">
        <v>123</v>
      </c>
      <c r="Q118" s="328">
        <v>127</v>
      </c>
      <c r="R118" s="434">
        <f t="shared" si="39"/>
        <v>883</v>
      </c>
    </row>
    <row r="119" spans="1:26" x14ac:dyDescent="0.3">
      <c r="F119" s="64">
        <f>SUM(F69:F118)</f>
        <v>55256</v>
      </c>
      <c r="G119" s="64">
        <f>SUM(G69:G118)</f>
        <v>362</v>
      </c>
      <c r="H119" s="504">
        <f t="shared" si="42"/>
        <v>152.64088397790056</v>
      </c>
      <c r="L119">
        <f>AVERAGE(L69:L118)</f>
        <v>153.06</v>
      </c>
      <c r="M119" s="500">
        <f t="shared" ref="M119:Z119" si="45">AVERAGE(M69:M118)</f>
        <v>146.02000000000001</v>
      </c>
      <c r="N119" s="500">
        <f t="shared" si="45"/>
        <v>151.52000000000001</v>
      </c>
      <c r="O119" s="500">
        <f t="shared" si="45"/>
        <v>149.38</v>
      </c>
      <c r="P119" s="500">
        <f t="shared" si="45"/>
        <v>157.32</v>
      </c>
      <c r="Q119" s="500">
        <f t="shared" si="45"/>
        <v>151.19999999999999</v>
      </c>
      <c r="S119" s="500">
        <f t="shared" si="45"/>
        <v>176.8125</v>
      </c>
      <c r="T119" s="500">
        <f t="shared" si="45"/>
        <v>151.6875</v>
      </c>
      <c r="U119" s="500">
        <f t="shared" si="45"/>
        <v>145.33333333333334</v>
      </c>
      <c r="V119" s="500">
        <f t="shared" si="45"/>
        <v>153.625</v>
      </c>
      <c r="W119" s="500">
        <f t="shared" si="45"/>
        <v>159.625</v>
      </c>
      <c r="X119" s="500">
        <f t="shared" si="45"/>
        <v>178</v>
      </c>
      <c r="Y119" s="500">
        <f t="shared" si="45"/>
        <v>141.5</v>
      </c>
      <c r="Z119" s="500">
        <f t="shared" si="45"/>
        <v>137.5</v>
      </c>
    </row>
  </sheetData>
  <sortState ref="A69:U81">
    <sortCondition ref="D69:D81"/>
  </sortState>
  <mergeCells count="6">
    <mergeCell ref="A1:Z2"/>
    <mergeCell ref="S68:U68"/>
    <mergeCell ref="V68:X68"/>
    <mergeCell ref="S3:U3"/>
    <mergeCell ref="V3:X3"/>
    <mergeCell ref="A66:Z67"/>
  </mergeCells>
  <pageMargins left="0.7" right="0.7" top="0.75" bottom="0.75" header="0.3" footer="0.3"/>
  <pageSetup scale="63" orientation="portrait" r:id="rId1"/>
  <rowBreaks count="1" manualBreakCount="1">
    <brk id="65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1:AA133"/>
  <sheetViews>
    <sheetView topLeftCell="A123" zoomScaleNormal="100" workbookViewId="0">
      <selection activeCell="D123" sqref="D123:D124"/>
    </sheetView>
  </sheetViews>
  <sheetFormatPr defaultRowHeight="14.4" x14ac:dyDescent="0.3"/>
  <cols>
    <col min="1" max="1" width="20" bestFit="1" customWidth="1"/>
    <col min="2" max="2" width="3" hidden="1" customWidth="1"/>
    <col min="3" max="3" width="3.33203125" hidden="1" customWidth="1"/>
    <col min="4" max="4" width="5.88671875" bestFit="1" customWidth="1"/>
    <col min="5" max="5" width="7.33203125" bestFit="1" customWidth="1"/>
    <col min="6" max="6" width="6" bestFit="1" customWidth="1"/>
    <col min="7" max="7" width="4" bestFit="1" customWidth="1"/>
    <col min="8" max="8" width="6.5546875" bestFit="1" customWidth="1"/>
    <col min="9" max="10" width="4" bestFit="1" customWidth="1"/>
    <col min="11" max="11" width="5.33203125" bestFit="1" customWidth="1"/>
    <col min="12" max="16" width="4" bestFit="1" customWidth="1"/>
    <col min="17" max="18" width="5.109375" bestFit="1" customWidth="1"/>
    <col min="19" max="21" width="4" bestFit="1" customWidth="1"/>
    <col min="22" max="22" width="7.33203125" bestFit="1" customWidth="1"/>
    <col min="23" max="23" width="6.33203125" bestFit="1" customWidth="1"/>
    <col min="24" max="27" width="4" bestFit="1" customWidth="1"/>
  </cols>
  <sheetData>
    <row r="1" spans="1:27" x14ac:dyDescent="0.3">
      <c r="A1" s="591" t="s">
        <v>85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</row>
    <row r="2" spans="1:27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</row>
    <row r="3" spans="1:27" x14ac:dyDescent="0.3">
      <c r="A3" s="24" t="s">
        <v>0</v>
      </c>
      <c r="B3" s="24"/>
      <c r="C3" s="24"/>
      <c r="D3" s="22" t="s">
        <v>2</v>
      </c>
      <c r="E3" s="79">
        <f>SUM(E4:E13)</f>
        <v>1050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  <c r="Y3" s="24">
        <v>10</v>
      </c>
      <c r="Z3" s="24">
        <v>11</v>
      </c>
      <c r="AA3" s="24">
        <v>12</v>
      </c>
    </row>
    <row r="4" spans="1:27" x14ac:dyDescent="0.3">
      <c r="A4" s="25" t="s">
        <v>242</v>
      </c>
      <c r="B4" s="9">
        <v>35</v>
      </c>
      <c r="C4" s="9" t="s">
        <v>29</v>
      </c>
      <c r="D4" s="592">
        <v>1</v>
      </c>
      <c r="E4" s="40">
        <v>200</v>
      </c>
      <c r="F4" s="21">
        <f t="shared" ref="F4:F45" si="0">SUM(L4:P4)+SUM(S4:U4)</f>
        <v>1916</v>
      </c>
      <c r="G4" s="21">
        <f t="shared" ref="G4:G45" si="1">COUNT(L4,M4,N4,O4,P4,S4,T4,U4)</f>
        <v>8</v>
      </c>
      <c r="H4" s="23">
        <f>F4/G4</f>
        <v>239.5</v>
      </c>
      <c r="I4" s="52">
        <f>MAX(L4:P4,S4:U4)</f>
        <v>259</v>
      </c>
      <c r="J4" s="273">
        <f>MAX((SUM(L4:N4)), (SUM(S4:U4)))</f>
        <v>737</v>
      </c>
      <c r="K4" s="603"/>
      <c r="L4" s="26">
        <v>254</v>
      </c>
      <c r="M4" s="26">
        <v>237</v>
      </c>
      <c r="N4" s="26">
        <v>246</v>
      </c>
      <c r="O4" s="26">
        <v>254</v>
      </c>
      <c r="P4" s="26">
        <v>246</v>
      </c>
      <c r="Q4" s="27">
        <f t="shared" ref="Q4:Q23" si="2">SUM(L4:P4)</f>
        <v>1237</v>
      </c>
      <c r="R4" s="27"/>
      <c r="S4" s="26">
        <v>259</v>
      </c>
      <c r="T4" s="26">
        <v>217</v>
      </c>
      <c r="U4" s="26">
        <v>203</v>
      </c>
      <c r="V4" s="27">
        <f t="shared" ref="V4:V27" si="3">SUM(Q4:U4)-R4</f>
        <v>1916</v>
      </c>
      <c r="W4" s="27"/>
      <c r="X4" s="26"/>
      <c r="Y4" s="26"/>
      <c r="Z4" s="605"/>
      <c r="AA4" s="605">
        <v>238</v>
      </c>
    </row>
    <row r="5" spans="1:27" x14ac:dyDescent="0.3">
      <c r="A5" s="29" t="s">
        <v>352</v>
      </c>
      <c r="B5" s="9">
        <v>35</v>
      </c>
      <c r="C5" s="9" t="s">
        <v>29</v>
      </c>
      <c r="D5" s="601"/>
      <c r="E5" s="41">
        <v>200</v>
      </c>
      <c r="F5" s="21">
        <f t="shared" si="0"/>
        <v>1896</v>
      </c>
      <c r="G5" s="21">
        <f t="shared" si="1"/>
        <v>8</v>
      </c>
      <c r="H5" s="23">
        <f t="shared" ref="H5:H45" si="4">F5/G5</f>
        <v>237</v>
      </c>
      <c r="I5" s="52">
        <f t="shared" ref="I5:I45" si="5">MAX(L5:P5,S5:U5)</f>
        <v>268</v>
      </c>
      <c r="J5" s="273">
        <f t="shared" ref="J5:J45" si="6">MAX((SUM(L5:N5)), (SUM(S5:U5)))</f>
        <v>769</v>
      </c>
      <c r="K5" s="601"/>
      <c r="L5" s="276">
        <v>234</v>
      </c>
      <c r="M5" s="276">
        <v>267</v>
      </c>
      <c r="N5" s="276">
        <v>268</v>
      </c>
      <c r="O5" s="276">
        <v>227</v>
      </c>
      <c r="P5" s="276">
        <v>224</v>
      </c>
      <c r="Q5" s="31">
        <f t="shared" si="2"/>
        <v>1220</v>
      </c>
      <c r="R5" s="31">
        <f>Q4+Q5+(K4*5)</f>
        <v>2457</v>
      </c>
      <c r="S5" s="276">
        <v>183</v>
      </c>
      <c r="T5" s="276">
        <v>227</v>
      </c>
      <c r="U5" s="276">
        <v>266</v>
      </c>
      <c r="V5" s="27">
        <f t="shared" si="3"/>
        <v>1896</v>
      </c>
      <c r="W5" s="31">
        <f>V4+V5+(K4*8)</f>
        <v>3812</v>
      </c>
      <c r="X5" s="276"/>
      <c r="Y5" s="276"/>
      <c r="Z5" s="606"/>
      <c r="AA5" s="601"/>
    </row>
    <row r="6" spans="1:27" x14ac:dyDescent="0.3">
      <c r="A6" s="25" t="s">
        <v>110</v>
      </c>
      <c r="B6" s="9">
        <v>35</v>
      </c>
      <c r="C6" s="9" t="s">
        <v>29</v>
      </c>
      <c r="D6" s="592">
        <v>2</v>
      </c>
      <c r="E6" s="40">
        <v>125</v>
      </c>
      <c r="F6" s="21">
        <f t="shared" si="0"/>
        <v>1777</v>
      </c>
      <c r="G6" s="21">
        <f t="shared" si="1"/>
        <v>8</v>
      </c>
      <c r="H6" s="23">
        <f t="shared" si="4"/>
        <v>222.125</v>
      </c>
      <c r="I6" s="52">
        <f t="shared" si="5"/>
        <v>246</v>
      </c>
      <c r="J6" s="273">
        <f t="shared" si="6"/>
        <v>712</v>
      </c>
      <c r="K6" s="603"/>
      <c r="L6" s="28">
        <v>246</v>
      </c>
      <c r="M6" s="28">
        <v>234</v>
      </c>
      <c r="N6" s="28">
        <v>232</v>
      </c>
      <c r="O6" s="28">
        <v>214</v>
      </c>
      <c r="P6" s="28">
        <v>200</v>
      </c>
      <c r="Q6" s="27">
        <f t="shared" si="2"/>
        <v>1126</v>
      </c>
      <c r="R6" s="27"/>
      <c r="S6" s="28">
        <v>221</v>
      </c>
      <c r="T6" s="28">
        <v>216</v>
      </c>
      <c r="U6" s="28">
        <v>214</v>
      </c>
      <c r="V6" s="27">
        <f t="shared" si="3"/>
        <v>1777</v>
      </c>
      <c r="W6" s="27"/>
      <c r="X6" s="605">
        <v>189</v>
      </c>
      <c r="Y6" s="605">
        <v>181</v>
      </c>
      <c r="Z6" s="605">
        <v>227</v>
      </c>
      <c r="AA6" s="605">
        <v>196</v>
      </c>
    </row>
    <row r="7" spans="1:27" x14ac:dyDescent="0.3">
      <c r="A7" s="29" t="s">
        <v>376</v>
      </c>
      <c r="B7" s="9">
        <v>35</v>
      </c>
      <c r="C7" s="9" t="s">
        <v>29</v>
      </c>
      <c r="D7" s="601"/>
      <c r="E7" s="41">
        <v>125</v>
      </c>
      <c r="F7" s="21">
        <f t="shared" si="0"/>
        <v>1801</v>
      </c>
      <c r="G7" s="21">
        <f t="shared" si="1"/>
        <v>8</v>
      </c>
      <c r="H7" s="23">
        <f t="shared" si="4"/>
        <v>225.125</v>
      </c>
      <c r="I7" s="52">
        <f t="shared" si="5"/>
        <v>263</v>
      </c>
      <c r="J7" s="273">
        <f t="shared" si="6"/>
        <v>697</v>
      </c>
      <c r="K7" s="601"/>
      <c r="L7" s="32">
        <v>248</v>
      </c>
      <c r="M7" s="32">
        <v>203</v>
      </c>
      <c r="N7" s="32">
        <v>246</v>
      </c>
      <c r="O7" s="32">
        <v>263</v>
      </c>
      <c r="P7" s="32">
        <v>204</v>
      </c>
      <c r="Q7" s="31">
        <f t="shared" si="2"/>
        <v>1164</v>
      </c>
      <c r="R7" s="31">
        <f>Q6+Q7+(K6*5)</f>
        <v>2290</v>
      </c>
      <c r="S7" s="32">
        <v>205</v>
      </c>
      <c r="T7" s="32">
        <v>224</v>
      </c>
      <c r="U7" s="32">
        <v>208</v>
      </c>
      <c r="V7" s="27">
        <f t="shared" si="3"/>
        <v>1801</v>
      </c>
      <c r="W7" s="31">
        <f>V6+V7+(K6*8)</f>
        <v>3578</v>
      </c>
      <c r="X7" s="601"/>
      <c r="Y7" s="601"/>
      <c r="Z7" s="601"/>
      <c r="AA7" s="601"/>
    </row>
    <row r="8" spans="1:27" x14ac:dyDescent="0.3">
      <c r="A8" s="25" t="s">
        <v>187</v>
      </c>
      <c r="B8" s="9">
        <v>35</v>
      </c>
      <c r="C8" s="9" t="s">
        <v>29</v>
      </c>
      <c r="D8" s="592">
        <v>3</v>
      </c>
      <c r="E8" s="40">
        <v>100</v>
      </c>
      <c r="F8" s="21">
        <f t="shared" si="0"/>
        <v>1851</v>
      </c>
      <c r="G8" s="21">
        <f t="shared" si="1"/>
        <v>8</v>
      </c>
      <c r="H8" s="23">
        <f t="shared" si="4"/>
        <v>231.375</v>
      </c>
      <c r="I8" s="52">
        <f t="shared" si="5"/>
        <v>289</v>
      </c>
      <c r="J8" s="273">
        <f t="shared" si="6"/>
        <v>813</v>
      </c>
      <c r="K8" s="603"/>
      <c r="L8" s="28">
        <v>289</v>
      </c>
      <c r="M8" s="28">
        <v>266</v>
      </c>
      <c r="N8" s="28">
        <v>258</v>
      </c>
      <c r="O8" s="28">
        <v>222</v>
      </c>
      <c r="P8" s="28">
        <v>192</v>
      </c>
      <c r="Q8" s="27">
        <f>SUM(L8:P8)</f>
        <v>1227</v>
      </c>
      <c r="R8" s="27"/>
      <c r="S8" s="26">
        <v>199</v>
      </c>
      <c r="T8" s="26">
        <v>219</v>
      </c>
      <c r="U8" s="26">
        <v>206</v>
      </c>
      <c r="V8" s="27">
        <f>SUM(Q8:U8)-R8</f>
        <v>1851</v>
      </c>
      <c r="W8" s="27"/>
      <c r="X8" s="605"/>
      <c r="Y8" s="605"/>
      <c r="Z8" s="605">
        <v>176</v>
      </c>
      <c r="AA8" s="26"/>
    </row>
    <row r="9" spans="1:27" x14ac:dyDescent="0.3">
      <c r="A9" s="29" t="s">
        <v>146</v>
      </c>
      <c r="B9" s="9">
        <v>35</v>
      </c>
      <c r="C9" s="9" t="s">
        <v>29</v>
      </c>
      <c r="D9" s="601"/>
      <c r="E9" s="41">
        <v>100</v>
      </c>
      <c r="F9" s="21">
        <f t="shared" si="0"/>
        <v>1875</v>
      </c>
      <c r="G9" s="21">
        <f t="shared" si="1"/>
        <v>8</v>
      </c>
      <c r="H9" s="23">
        <f t="shared" si="4"/>
        <v>234.375</v>
      </c>
      <c r="I9" s="52">
        <f t="shared" si="5"/>
        <v>300</v>
      </c>
      <c r="J9" s="273">
        <f t="shared" si="6"/>
        <v>805</v>
      </c>
      <c r="K9" s="601"/>
      <c r="L9" s="32">
        <v>300</v>
      </c>
      <c r="M9" s="32">
        <v>247</v>
      </c>
      <c r="N9" s="32">
        <v>258</v>
      </c>
      <c r="O9" s="32">
        <v>236</v>
      </c>
      <c r="P9" s="32">
        <v>245</v>
      </c>
      <c r="Q9" s="31">
        <f>SUM(L9:P9)</f>
        <v>1286</v>
      </c>
      <c r="R9" s="31">
        <f>Q8+Q9+(K8*5)</f>
        <v>2513</v>
      </c>
      <c r="S9" s="32">
        <v>195</v>
      </c>
      <c r="T9" s="32">
        <v>170</v>
      </c>
      <c r="U9" s="32">
        <v>224</v>
      </c>
      <c r="V9" s="27">
        <f>SUM(Q9:U9)-R9</f>
        <v>1875</v>
      </c>
      <c r="W9" s="31">
        <f>V8+V9+(K8*8)</f>
        <v>3726</v>
      </c>
      <c r="X9" s="601"/>
      <c r="Y9" s="601"/>
      <c r="Z9" s="601"/>
      <c r="AA9" s="276"/>
    </row>
    <row r="10" spans="1:27" x14ac:dyDescent="0.3">
      <c r="A10" s="25" t="s">
        <v>527</v>
      </c>
      <c r="B10" s="9">
        <v>35</v>
      </c>
      <c r="C10" s="9" t="s">
        <v>29</v>
      </c>
      <c r="D10" s="592">
        <v>4</v>
      </c>
      <c r="E10" s="38">
        <v>60</v>
      </c>
      <c r="F10" s="21">
        <f t="shared" si="0"/>
        <v>1776</v>
      </c>
      <c r="G10" s="21">
        <f t="shared" si="1"/>
        <v>8</v>
      </c>
      <c r="H10" s="23">
        <f t="shared" si="4"/>
        <v>222</v>
      </c>
      <c r="I10" s="52">
        <f t="shared" si="5"/>
        <v>279</v>
      </c>
      <c r="J10" s="273">
        <f t="shared" si="6"/>
        <v>681</v>
      </c>
      <c r="K10" s="603"/>
      <c r="L10" s="28">
        <v>210</v>
      </c>
      <c r="M10" s="28">
        <v>192</v>
      </c>
      <c r="N10" s="28">
        <v>279</v>
      </c>
      <c r="O10" s="28">
        <v>226</v>
      </c>
      <c r="P10" s="28">
        <v>236</v>
      </c>
      <c r="Q10" s="27">
        <f>SUM(L10:P10)</f>
        <v>1143</v>
      </c>
      <c r="R10" s="27"/>
      <c r="S10" s="26">
        <v>192</v>
      </c>
      <c r="T10" s="26">
        <v>237</v>
      </c>
      <c r="U10" s="26">
        <v>204</v>
      </c>
      <c r="V10" s="27">
        <f>SUM(Q10:U10)-R10</f>
        <v>1776</v>
      </c>
      <c r="W10" s="27"/>
      <c r="X10" s="26"/>
      <c r="Y10" s="605">
        <v>162</v>
      </c>
      <c r="Z10" s="26"/>
      <c r="AA10" s="26"/>
    </row>
    <row r="11" spans="1:27" x14ac:dyDescent="0.3">
      <c r="A11" s="29" t="s">
        <v>266</v>
      </c>
      <c r="B11" s="9">
        <v>35</v>
      </c>
      <c r="C11" s="9" t="s">
        <v>29</v>
      </c>
      <c r="D11" s="601"/>
      <c r="E11" s="39">
        <v>60</v>
      </c>
      <c r="F11" s="21">
        <f t="shared" si="0"/>
        <v>1811</v>
      </c>
      <c r="G11" s="21">
        <f t="shared" si="1"/>
        <v>8</v>
      </c>
      <c r="H11" s="23">
        <f t="shared" si="4"/>
        <v>226.375</v>
      </c>
      <c r="I11" s="52">
        <f t="shared" si="5"/>
        <v>259</v>
      </c>
      <c r="J11" s="273">
        <f t="shared" si="6"/>
        <v>732</v>
      </c>
      <c r="K11" s="601"/>
      <c r="L11" s="32">
        <v>223</v>
      </c>
      <c r="M11" s="32">
        <v>234</v>
      </c>
      <c r="N11" s="32">
        <v>247</v>
      </c>
      <c r="O11" s="32">
        <v>194</v>
      </c>
      <c r="P11" s="32">
        <v>181</v>
      </c>
      <c r="Q11" s="31">
        <f>SUM(L11:P11)</f>
        <v>1079</v>
      </c>
      <c r="R11" s="31">
        <f>Q10+Q11+(K10*5)</f>
        <v>2222</v>
      </c>
      <c r="S11" s="32">
        <v>214</v>
      </c>
      <c r="T11" s="32">
        <v>259</v>
      </c>
      <c r="U11" s="32">
        <v>259</v>
      </c>
      <c r="V11" s="27">
        <f>SUM(Q11:U11)-R11</f>
        <v>1811</v>
      </c>
      <c r="W11" s="31">
        <f>V10+V11+(K10*8)</f>
        <v>3587</v>
      </c>
      <c r="X11" s="276"/>
      <c r="Y11" s="601"/>
      <c r="Z11" s="276"/>
      <c r="AA11" s="276"/>
    </row>
    <row r="12" spans="1:27" x14ac:dyDescent="0.3">
      <c r="A12" s="25" t="s">
        <v>195</v>
      </c>
      <c r="B12" s="9">
        <v>35</v>
      </c>
      <c r="C12" s="9" t="s">
        <v>29</v>
      </c>
      <c r="D12" s="592">
        <v>5</v>
      </c>
      <c r="E12" s="38">
        <v>40</v>
      </c>
      <c r="F12" s="21">
        <f t="shared" si="0"/>
        <v>1816</v>
      </c>
      <c r="G12" s="21">
        <f t="shared" si="1"/>
        <v>8</v>
      </c>
      <c r="H12" s="23">
        <f t="shared" si="4"/>
        <v>227</v>
      </c>
      <c r="I12" s="52">
        <f t="shared" si="5"/>
        <v>279</v>
      </c>
      <c r="J12" s="273">
        <f t="shared" si="6"/>
        <v>741</v>
      </c>
      <c r="K12" s="603"/>
      <c r="L12" s="26">
        <v>227</v>
      </c>
      <c r="M12" s="26">
        <v>235</v>
      </c>
      <c r="N12" s="26">
        <v>279</v>
      </c>
      <c r="O12" s="26">
        <v>201</v>
      </c>
      <c r="P12" s="26">
        <v>208</v>
      </c>
      <c r="Q12" s="27">
        <f t="shared" si="2"/>
        <v>1150</v>
      </c>
      <c r="R12" s="27"/>
      <c r="S12" s="26">
        <v>229</v>
      </c>
      <c r="T12" s="26">
        <v>203</v>
      </c>
      <c r="U12" s="26">
        <v>234</v>
      </c>
      <c r="V12" s="27">
        <f t="shared" si="3"/>
        <v>1816</v>
      </c>
      <c r="W12" s="27"/>
      <c r="X12" s="605">
        <v>161</v>
      </c>
      <c r="Y12" s="274"/>
      <c r="Z12" s="274"/>
      <c r="AA12" s="274"/>
    </row>
    <row r="13" spans="1:27" x14ac:dyDescent="0.3">
      <c r="A13" s="29" t="s">
        <v>263</v>
      </c>
      <c r="B13" s="9">
        <v>35</v>
      </c>
      <c r="C13" s="9" t="s">
        <v>29</v>
      </c>
      <c r="D13" s="601"/>
      <c r="E13" s="39">
        <v>40</v>
      </c>
      <c r="F13" s="21">
        <f t="shared" si="0"/>
        <v>1713</v>
      </c>
      <c r="G13" s="21">
        <f t="shared" si="1"/>
        <v>8</v>
      </c>
      <c r="H13" s="23">
        <f t="shared" si="4"/>
        <v>214.125</v>
      </c>
      <c r="I13" s="52">
        <f t="shared" si="5"/>
        <v>236</v>
      </c>
      <c r="J13" s="273">
        <f t="shared" si="6"/>
        <v>635</v>
      </c>
      <c r="K13" s="601"/>
      <c r="L13" s="276">
        <v>202</v>
      </c>
      <c r="M13" s="276">
        <v>214</v>
      </c>
      <c r="N13" s="276">
        <v>219</v>
      </c>
      <c r="O13" s="276">
        <v>235</v>
      </c>
      <c r="P13" s="276">
        <v>213</v>
      </c>
      <c r="Q13" s="31">
        <f t="shared" si="2"/>
        <v>1083</v>
      </c>
      <c r="R13" s="31">
        <f>Q12+Q13+(K12*5)</f>
        <v>2233</v>
      </c>
      <c r="S13" s="276">
        <v>203</v>
      </c>
      <c r="T13" s="276">
        <v>191</v>
      </c>
      <c r="U13" s="276">
        <v>236</v>
      </c>
      <c r="V13" s="27">
        <f t="shared" si="3"/>
        <v>1713</v>
      </c>
      <c r="W13" s="31">
        <f>V12+V13+(K12*8)</f>
        <v>3529</v>
      </c>
      <c r="X13" s="601"/>
      <c r="Y13" s="275"/>
      <c r="Z13" s="275"/>
      <c r="AA13" s="275"/>
    </row>
    <row r="14" spans="1:27" x14ac:dyDescent="0.3">
      <c r="A14" s="25" t="s">
        <v>1018</v>
      </c>
      <c r="B14" s="9">
        <v>35</v>
      </c>
      <c r="C14" s="9" t="s">
        <v>29</v>
      </c>
      <c r="D14" s="592">
        <v>6</v>
      </c>
      <c r="E14" s="34"/>
      <c r="F14" s="21">
        <f t="shared" si="0"/>
        <v>1634</v>
      </c>
      <c r="G14" s="21">
        <f t="shared" si="1"/>
        <v>8</v>
      </c>
      <c r="H14" s="23">
        <f t="shared" si="4"/>
        <v>204.25</v>
      </c>
      <c r="I14" s="52">
        <f t="shared" si="5"/>
        <v>256</v>
      </c>
      <c r="J14" s="273">
        <f t="shared" si="6"/>
        <v>658</v>
      </c>
      <c r="K14" s="603"/>
      <c r="L14" s="26">
        <v>197</v>
      </c>
      <c r="M14" s="26">
        <v>205</v>
      </c>
      <c r="N14" s="26">
        <v>256</v>
      </c>
      <c r="O14" s="26">
        <v>224</v>
      </c>
      <c r="P14" s="26">
        <v>191</v>
      </c>
      <c r="Q14" s="27">
        <f t="shared" si="2"/>
        <v>1073</v>
      </c>
      <c r="R14" s="27"/>
      <c r="S14" s="28">
        <v>206</v>
      </c>
      <c r="T14" s="28">
        <v>171</v>
      </c>
      <c r="U14" s="28">
        <v>184</v>
      </c>
      <c r="V14" s="27">
        <f t="shared" si="3"/>
        <v>1634</v>
      </c>
      <c r="W14" s="27"/>
      <c r="X14" s="26"/>
      <c r="Y14" s="26"/>
      <c r="Z14" s="26"/>
      <c r="AA14" s="26"/>
    </row>
    <row r="15" spans="1:27" x14ac:dyDescent="0.3">
      <c r="A15" s="29" t="s">
        <v>1019</v>
      </c>
      <c r="B15" s="9">
        <v>35</v>
      </c>
      <c r="C15" s="9" t="s">
        <v>29</v>
      </c>
      <c r="D15" s="601"/>
      <c r="E15" s="37"/>
      <c r="F15" s="21">
        <f t="shared" si="0"/>
        <v>1872</v>
      </c>
      <c r="G15" s="21">
        <f t="shared" si="1"/>
        <v>8</v>
      </c>
      <c r="H15" s="23">
        <f t="shared" si="4"/>
        <v>234</v>
      </c>
      <c r="I15" s="52">
        <f t="shared" si="5"/>
        <v>269</v>
      </c>
      <c r="J15" s="273">
        <f t="shared" si="6"/>
        <v>752</v>
      </c>
      <c r="K15" s="601"/>
      <c r="L15" s="32">
        <v>211</v>
      </c>
      <c r="M15" s="32">
        <v>234</v>
      </c>
      <c r="N15" s="32">
        <v>255</v>
      </c>
      <c r="O15" s="32">
        <v>216</v>
      </c>
      <c r="P15" s="32">
        <v>204</v>
      </c>
      <c r="Q15" s="31">
        <f t="shared" si="2"/>
        <v>1120</v>
      </c>
      <c r="R15" s="31">
        <f>Q14+Q15+(K14*5)</f>
        <v>2193</v>
      </c>
      <c r="S15" s="32">
        <v>269</v>
      </c>
      <c r="T15" s="32">
        <v>227</v>
      </c>
      <c r="U15" s="32">
        <v>256</v>
      </c>
      <c r="V15" s="27">
        <f t="shared" si="3"/>
        <v>1872</v>
      </c>
      <c r="W15" s="31">
        <f>V14+V15+(K14*8)</f>
        <v>3506</v>
      </c>
      <c r="X15" s="16"/>
      <c r="Y15" s="16"/>
      <c r="Z15" s="16"/>
      <c r="AA15" s="16"/>
    </row>
    <row r="16" spans="1:27" x14ac:dyDescent="0.3">
      <c r="A16" s="25" t="s">
        <v>358</v>
      </c>
      <c r="B16" s="9">
        <v>35</v>
      </c>
      <c r="C16" s="9" t="s">
        <v>29</v>
      </c>
      <c r="D16" s="592">
        <v>7</v>
      </c>
      <c r="E16" s="34"/>
      <c r="F16" s="21">
        <f t="shared" si="0"/>
        <v>1776</v>
      </c>
      <c r="G16" s="21">
        <f t="shared" si="1"/>
        <v>8</v>
      </c>
      <c r="H16" s="23">
        <f t="shared" si="4"/>
        <v>222</v>
      </c>
      <c r="I16" s="52">
        <f t="shared" si="5"/>
        <v>268</v>
      </c>
      <c r="J16" s="273">
        <f t="shared" si="6"/>
        <v>682</v>
      </c>
      <c r="K16" s="603"/>
      <c r="L16" s="26">
        <v>268</v>
      </c>
      <c r="M16" s="26">
        <v>227</v>
      </c>
      <c r="N16" s="26">
        <v>187</v>
      </c>
      <c r="O16" s="26">
        <v>223</v>
      </c>
      <c r="P16" s="26">
        <v>214</v>
      </c>
      <c r="Q16" s="27">
        <f t="shared" si="2"/>
        <v>1119</v>
      </c>
      <c r="R16" s="27"/>
      <c r="S16" s="28">
        <v>212</v>
      </c>
      <c r="T16" s="28">
        <v>211</v>
      </c>
      <c r="U16" s="28">
        <v>234</v>
      </c>
      <c r="V16" s="27">
        <f t="shared" si="3"/>
        <v>1776</v>
      </c>
      <c r="W16" s="27"/>
      <c r="X16" s="16"/>
      <c r="Y16" s="16"/>
      <c r="Z16" s="16"/>
      <c r="AA16" s="16"/>
    </row>
    <row r="17" spans="1:27" x14ac:dyDescent="0.3">
      <c r="A17" s="29" t="s">
        <v>210</v>
      </c>
      <c r="B17" s="9">
        <v>35</v>
      </c>
      <c r="C17" s="9" t="s">
        <v>29</v>
      </c>
      <c r="D17" s="601"/>
      <c r="E17" s="37"/>
      <c r="F17" s="21">
        <f t="shared" si="0"/>
        <v>1720</v>
      </c>
      <c r="G17" s="21">
        <f t="shared" si="1"/>
        <v>8</v>
      </c>
      <c r="H17" s="23">
        <f t="shared" si="4"/>
        <v>215</v>
      </c>
      <c r="I17" s="52">
        <f t="shared" si="5"/>
        <v>246</v>
      </c>
      <c r="J17" s="273">
        <f t="shared" si="6"/>
        <v>701</v>
      </c>
      <c r="K17" s="601"/>
      <c r="L17" s="32">
        <v>246</v>
      </c>
      <c r="M17" s="32">
        <v>228</v>
      </c>
      <c r="N17" s="32">
        <v>227</v>
      </c>
      <c r="O17" s="32">
        <v>190</v>
      </c>
      <c r="P17" s="32">
        <v>214</v>
      </c>
      <c r="Q17" s="31">
        <f t="shared" si="2"/>
        <v>1105</v>
      </c>
      <c r="R17" s="31">
        <f>Q16+Q17+(K16*5)</f>
        <v>2224</v>
      </c>
      <c r="S17" s="32">
        <v>189</v>
      </c>
      <c r="T17" s="32">
        <v>206</v>
      </c>
      <c r="U17" s="32">
        <v>220</v>
      </c>
      <c r="V17" s="27">
        <f t="shared" si="3"/>
        <v>1720</v>
      </c>
      <c r="W17" s="31">
        <f>V16+V17+(K16*8)</f>
        <v>3496</v>
      </c>
      <c r="X17" s="16"/>
      <c r="Y17" s="16"/>
      <c r="Z17" s="16"/>
      <c r="AA17" s="16"/>
    </row>
    <row r="18" spans="1:27" x14ac:dyDescent="0.3">
      <c r="A18" s="25" t="s">
        <v>109</v>
      </c>
      <c r="B18" s="9">
        <v>35</v>
      </c>
      <c r="C18" s="9" t="s">
        <v>29</v>
      </c>
      <c r="D18" s="592">
        <v>8</v>
      </c>
      <c r="E18" s="34"/>
      <c r="F18" s="21">
        <f t="shared" si="0"/>
        <v>1709</v>
      </c>
      <c r="G18" s="21">
        <f t="shared" si="1"/>
        <v>8</v>
      </c>
      <c r="H18" s="23">
        <f t="shared" si="4"/>
        <v>213.625</v>
      </c>
      <c r="I18" s="52">
        <f t="shared" si="5"/>
        <v>255</v>
      </c>
      <c r="J18" s="273">
        <f t="shared" si="6"/>
        <v>707</v>
      </c>
      <c r="K18" s="603"/>
      <c r="L18" s="26">
        <v>255</v>
      </c>
      <c r="M18" s="26">
        <v>224</v>
      </c>
      <c r="N18" s="26">
        <v>228</v>
      </c>
      <c r="O18" s="26">
        <v>186</v>
      </c>
      <c r="P18" s="26">
        <v>200</v>
      </c>
      <c r="Q18" s="27">
        <f t="shared" si="2"/>
        <v>1093</v>
      </c>
      <c r="R18" s="27"/>
      <c r="S18" s="28">
        <v>219</v>
      </c>
      <c r="T18" s="28">
        <v>204</v>
      </c>
      <c r="U18" s="28">
        <v>193</v>
      </c>
      <c r="V18" s="27">
        <f t="shared" si="3"/>
        <v>1709</v>
      </c>
      <c r="W18" s="27"/>
      <c r="X18" s="16"/>
      <c r="Y18" s="16"/>
      <c r="Z18" s="16"/>
      <c r="AA18" s="16"/>
    </row>
    <row r="19" spans="1:27" x14ac:dyDescent="0.3">
      <c r="A19" s="36" t="s">
        <v>201</v>
      </c>
      <c r="B19" s="9">
        <v>35</v>
      </c>
      <c r="C19" s="9" t="s">
        <v>29</v>
      </c>
      <c r="D19" s="601"/>
      <c r="E19" s="37"/>
      <c r="F19" s="21">
        <f t="shared" si="0"/>
        <v>1783</v>
      </c>
      <c r="G19" s="21">
        <f t="shared" si="1"/>
        <v>8</v>
      </c>
      <c r="H19" s="23">
        <f t="shared" si="4"/>
        <v>222.875</v>
      </c>
      <c r="I19" s="52">
        <f t="shared" si="5"/>
        <v>257</v>
      </c>
      <c r="J19" s="273">
        <f t="shared" si="6"/>
        <v>677</v>
      </c>
      <c r="K19" s="601"/>
      <c r="L19" s="506">
        <v>235</v>
      </c>
      <c r="M19" s="506">
        <v>226</v>
      </c>
      <c r="N19" s="506">
        <v>216</v>
      </c>
      <c r="O19" s="506">
        <v>201</v>
      </c>
      <c r="P19" s="506">
        <v>257</v>
      </c>
      <c r="Q19" s="21">
        <f t="shared" si="2"/>
        <v>1135</v>
      </c>
      <c r="R19" s="31">
        <f>Q18+Q19+(K18*5)</f>
        <v>2228</v>
      </c>
      <c r="S19" s="506">
        <v>192</v>
      </c>
      <c r="T19" s="506">
        <v>215</v>
      </c>
      <c r="U19" s="506">
        <v>241</v>
      </c>
      <c r="V19" s="27">
        <f t="shared" si="3"/>
        <v>1783</v>
      </c>
      <c r="W19" s="31">
        <f>V18+V19+(K18*8)</f>
        <v>3492</v>
      </c>
      <c r="X19" s="16"/>
      <c r="Y19" s="16"/>
      <c r="Z19" s="16"/>
      <c r="AA19" s="16"/>
    </row>
    <row r="20" spans="1:27" x14ac:dyDescent="0.3">
      <c r="A20" s="25" t="s">
        <v>296</v>
      </c>
      <c r="B20" s="9">
        <v>35</v>
      </c>
      <c r="C20" s="9" t="s">
        <v>29</v>
      </c>
      <c r="D20" s="592">
        <v>9</v>
      </c>
      <c r="E20" s="34"/>
      <c r="F20" s="21">
        <f t="shared" si="0"/>
        <v>1772</v>
      </c>
      <c r="G20" s="21">
        <f t="shared" si="1"/>
        <v>8</v>
      </c>
      <c r="H20" s="23">
        <f t="shared" si="4"/>
        <v>221.5</v>
      </c>
      <c r="I20" s="52">
        <f t="shared" si="5"/>
        <v>258</v>
      </c>
      <c r="J20" s="273">
        <f t="shared" si="6"/>
        <v>738</v>
      </c>
      <c r="K20" s="603"/>
      <c r="L20" s="28">
        <v>256</v>
      </c>
      <c r="M20" s="28">
        <v>258</v>
      </c>
      <c r="N20" s="28">
        <v>224</v>
      </c>
      <c r="O20" s="28">
        <v>201</v>
      </c>
      <c r="P20" s="28">
        <v>234</v>
      </c>
      <c r="Q20" s="27">
        <f t="shared" si="2"/>
        <v>1173</v>
      </c>
      <c r="R20" s="27"/>
      <c r="S20" s="28">
        <v>203</v>
      </c>
      <c r="T20" s="28">
        <v>173</v>
      </c>
      <c r="U20" s="28">
        <v>223</v>
      </c>
      <c r="V20" s="27">
        <f t="shared" si="3"/>
        <v>1772</v>
      </c>
      <c r="W20" s="27"/>
      <c r="X20" s="16"/>
      <c r="Y20" s="46"/>
      <c r="Z20" s="46"/>
      <c r="AA20" s="46"/>
    </row>
    <row r="21" spans="1:27" x14ac:dyDescent="0.3">
      <c r="A21" s="36" t="s">
        <v>782</v>
      </c>
      <c r="B21" s="9">
        <v>35</v>
      </c>
      <c r="C21" s="9" t="s">
        <v>29</v>
      </c>
      <c r="D21" s="601"/>
      <c r="E21" s="37"/>
      <c r="F21" s="21">
        <f t="shared" si="0"/>
        <v>1630</v>
      </c>
      <c r="G21" s="21">
        <f t="shared" si="1"/>
        <v>8</v>
      </c>
      <c r="H21" s="23">
        <f t="shared" si="4"/>
        <v>203.75</v>
      </c>
      <c r="I21" s="52">
        <f t="shared" si="5"/>
        <v>244</v>
      </c>
      <c r="J21" s="273">
        <f t="shared" si="6"/>
        <v>614</v>
      </c>
      <c r="K21" s="601"/>
      <c r="L21" s="506">
        <v>191</v>
      </c>
      <c r="M21" s="506">
        <v>224</v>
      </c>
      <c r="N21" s="506">
        <v>199</v>
      </c>
      <c r="O21" s="506">
        <v>221</v>
      </c>
      <c r="P21" s="506">
        <v>244</v>
      </c>
      <c r="Q21" s="21">
        <f t="shared" si="2"/>
        <v>1079</v>
      </c>
      <c r="R21" s="31">
        <f>Q20+Q21+(K20*5)</f>
        <v>2252</v>
      </c>
      <c r="S21" s="506">
        <v>201</v>
      </c>
      <c r="T21" s="506">
        <v>136</v>
      </c>
      <c r="U21" s="506">
        <v>214</v>
      </c>
      <c r="V21" s="27">
        <f t="shared" si="3"/>
        <v>1630</v>
      </c>
      <c r="W21" s="31">
        <f>V20+V21+(K20*8)</f>
        <v>3402</v>
      </c>
      <c r="X21" s="16"/>
      <c r="Y21" s="46"/>
      <c r="Z21" s="46"/>
      <c r="AA21" s="46"/>
    </row>
    <row r="22" spans="1:27" x14ac:dyDescent="0.3">
      <c r="A22" s="25" t="s">
        <v>135</v>
      </c>
      <c r="B22" s="9">
        <v>35</v>
      </c>
      <c r="C22" s="9" t="s">
        <v>29</v>
      </c>
      <c r="D22" s="592">
        <v>10</v>
      </c>
      <c r="E22" s="34"/>
      <c r="F22" s="21">
        <f t="shared" si="0"/>
        <v>1740</v>
      </c>
      <c r="G22" s="21">
        <f t="shared" si="1"/>
        <v>8</v>
      </c>
      <c r="H22" s="23">
        <f t="shared" si="4"/>
        <v>217.5</v>
      </c>
      <c r="I22" s="52">
        <f t="shared" si="5"/>
        <v>258</v>
      </c>
      <c r="J22" s="273">
        <f t="shared" si="6"/>
        <v>716</v>
      </c>
      <c r="K22" s="603"/>
      <c r="L22" s="26">
        <v>246</v>
      </c>
      <c r="M22" s="26">
        <v>258</v>
      </c>
      <c r="N22" s="26">
        <v>212</v>
      </c>
      <c r="O22" s="26">
        <v>227</v>
      </c>
      <c r="P22" s="26">
        <v>213</v>
      </c>
      <c r="Q22" s="27">
        <f t="shared" si="2"/>
        <v>1156</v>
      </c>
      <c r="R22" s="27"/>
      <c r="S22" s="28">
        <v>195</v>
      </c>
      <c r="T22" s="28">
        <v>230</v>
      </c>
      <c r="U22" s="28">
        <v>159</v>
      </c>
      <c r="V22" s="27">
        <f t="shared" si="3"/>
        <v>1740</v>
      </c>
      <c r="W22" s="27"/>
      <c r="X22" s="16"/>
      <c r="Y22" s="16"/>
      <c r="Z22" s="16"/>
      <c r="AA22" s="16"/>
    </row>
    <row r="23" spans="1:27" x14ac:dyDescent="0.3">
      <c r="A23" s="36" t="s">
        <v>138</v>
      </c>
      <c r="B23" s="9">
        <v>35</v>
      </c>
      <c r="C23" s="9" t="s">
        <v>29</v>
      </c>
      <c r="D23" s="601"/>
      <c r="E23" s="37"/>
      <c r="F23" s="21">
        <f t="shared" si="0"/>
        <v>1665</v>
      </c>
      <c r="G23" s="21">
        <f t="shared" si="1"/>
        <v>8</v>
      </c>
      <c r="H23" s="23">
        <f t="shared" si="4"/>
        <v>208.125</v>
      </c>
      <c r="I23" s="52">
        <f t="shared" si="5"/>
        <v>257</v>
      </c>
      <c r="J23" s="273">
        <f t="shared" si="6"/>
        <v>665</v>
      </c>
      <c r="K23" s="601"/>
      <c r="L23" s="506">
        <v>257</v>
      </c>
      <c r="M23" s="506">
        <v>202</v>
      </c>
      <c r="N23" s="506">
        <v>206</v>
      </c>
      <c r="O23" s="506">
        <v>189</v>
      </c>
      <c r="P23" s="506">
        <v>238</v>
      </c>
      <c r="Q23" s="21">
        <f t="shared" si="2"/>
        <v>1092</v>
      </c>
      <c r="R23" s="31">
        <f>Q22+Q23+(K22*5)</f>
        <v>2248</v>
      </c>
      <c r="S23" s="506">
        <v>191</v>
      </c>
      <c r="T23" s="506">
        <v>205</v>
      </c>
      <c r="U23" s="506">
        <v>177</v>
      </c>
      <c r="V23" s="27">
        <f t="shared" si="3"/>
        <v>1665</v>
      </c>
      <c r="W23" s="31">
        <f>V22+V23+(K22*8)</f>
        <v>3405</v>
      </c>
      <c r="X23" s="16"/>
      <c r="Y23" s="16"/>
      <c r="Z23" s="16"/>
      <c r="AA23" s="16"/>
    </row>
    <row r="24" spans="1:27" x14ac:dyDescent="0.3">
      <c r="A24" s="25" t="s">
        <v>191</v>
      </c>
      <c r="B24" s="9">
        <v>35</v>
      </c>
      <c r="C24" s="9" t="s">
        <v>29</v>
      </c>
      <c r="D24" s="592">
        <v>11</v>
      </c>
      <c r="E24" s="34"/>
      <c r="F24" s="21">
        <f t="shared" si="0"/>
        <v>1720</v>
      </c>
      <c r="G24" s="21">
        <f t="shared" si="1"/>
        <v>8</v>
      </c>
      <c r="H24" s="23">
        <f t="shared" si="4"/>
        <v>215</v>
      </c>
      <c r="I24" s="52">
        <f t="shared" si="5"/>
        <v>279</v>
      </c>
      <c r="J24" s="273">
        <f t="shared" si="6"/>
        <v>794</v>
      </c>
      <c r="K24" s="603"/>
      <c r="L24" s="26">
        <v>247</v>
      </c>
      <c r="M24" s="26">
        <v>279</v>
      </c>
      <c r="N24" s="26">
        <v>268</v>
      </c>
      <c r="O24" s="26">
        <v>227</v>
      </c>
      <c r="P24" s="26">
        <v>161</v>
      </c>
      <c r="Q24" s="27">
        <f t="shared" ref="Q24:Q33" si="7">SUM(L24:P24)</f>
        <v>1182</v>
      </c>
      <c r="R24" s="27"/>
      <c r="S24" s="26">
        <v>155</v>
      </c>
      <c r="T24" s="26">
        <v>204</v>
      </c>
      <c r="U24" s="26">
        <v>179</v>
      </c>
      <c r="V24" s="27">
        <f t="shared" si="3"/>
        <v>1720</v>
      </c>
      <c r="W24" s="27"/>
      <c r="X24" s="46"/>
      <c r="Y24" s="46"/>
      <c r="Z24" s="46"/>
      <c r="AA24" s="46"/>
    </row>
    <row r="25" spans="1:27" x14ac:dyDescent="0.3">
      <c r="A25" s="36" t="s">
        <v>205</v>
      </c>
      <c r="B25" s="9">
        <v>35</v>
      </c>
      <c r="C25" s="9" t="s">
        <v>29</v>
      </c>
      <c r="D25" s="601"/>
      <c r="E25" s="37"/>
      <c r="F25" s="21">
        <f t="shared" si="0"/>
        <v>1679</v>
      </c>
      <c r="G25" s="21">
        <f t="shared" si="1"/>
        <v>8</v>
      </c>
      <c r="H25" s="23">
        <f t="shared" si="4"/>
        <v>209.875</v>
      </c>
      <c r="I25" s="52">
        <f t="shared" si="5"/>
        <v>257</v>
      </c>
      <c r="J25" s="273">
        <f t="shared" si="6"/>
        <v>649</v>
      </c>
      <c r="K25" s="601"/>
      <c r="L25" s="506">
        <v>255</v>
      </c>
      <c r="M25" s="506">
        <v>189</v>
      </c>
      <c r="N25" s="506">
        <v>168</v>
      </c>
      <c r="O25" s="506">
        <v>184</v>
      </c>
      <c r="P25" s="506">
        <v>234</v>
      </c>
      <c r="Q25" s="21">
        <f t="shared" si="7"/>
        <v>1030</v>
      </c>
      <c r="R25" s="31">
        <f>Q24+Q25+(K24*5)</f>
        <v>2212</v>
      </c>
      <c r="S25" s="506">
        <v>171</v>
      </c>
      <c r="T25" s="506">
        <v>221</v>
      </c>
      <c r="U25" s="506">
        <v>257</v>
      </c>
      <c r="V25" s="27">
        <f t="shared" si="3"/>
        <v>1679</v>
      </c>
      <c r="W25" s="31">
        <f>V24+V25+(K24*8)</f>
        <v>3399</v>
      </c>
      <c r="X25" s="46"/>
      <c r="Y25" s="46"/>
      <c r="Z25" s="46"/>
      <c r="AA25" s="46"/>
    </row>
    <row r="26" spans="1:27" x14ac:dyDescent="0.3">
      <c r="A26" s="25" t="s">
        <v>439</v>
      </c>
      <c r="B26" s="9">
        <v>35</v>
      </c>
      <c r="C26" s="9" t="s">
        <v>29</v>
      </c>
      <c r="D26" s="592">
        <v>12</v>
      </c>
      <c r="E26" s="34"/>
      <c r="F26" s="21">
        <f t="shared" si="0"/>
        <v>1619</v>
      </c>
      <c r="G26" s="21">
        <f t="shared" si="1"/>
        <v>8</v>
      </c>
      <c r="H26" s="23">
        <f t="shared" si="4"/>
        <v>202.375</v>
      </c>
      <c r="I26" s="52">
        <f t="shared" si="5"/>
        <v>243</v>
      </c>
      <c r="J26" s="273">
        <f t="shared" si="6"/>
        <v>624</v>
      </c>
      <c r="K26" s="603"/>
      <c r="L26" s="26">
        <v>174</v>
      </c>
      <c r="M26" s="26">
        <v>207</v>
      </c>
      <c r="N26" s="26">
        <v>243</v>
      </c>
      <c r="O26" s="26">
        <v>211</v>
      </c>
      <c r="P26" s="26">
        <v>194</v>
      </c>
      <c r="Q26" s="27">
        <f t="shared" si="7"/>
        <v>1029</v>
      </c>
      <c r="R26" s="27"/>
      <c r="S26" s="28">
        <v>202</v>
      </c>
      <c r="T26" s="28">
        <v>174</v>
      </c>
      <c r="U26" s="28">
        <v>214</v>
      </c>
      <c r="V26" s="27">
        <f t="shared" si="3"/>
        <v>1619</v>
      </c>
      <c r="W26" s="27"/>
      <c r="X26" s="16"/>
      <c r="Y26" s="16"/>
      <c r="Z26" s="16"/>
      <c r="AA26" s="16"/>
    </row>
    <row r="27" spans="1:27" x14ac:dyDescent="0.3">
      <c r="A27" s="36" t="s">
        <v>431</v>
      </c>
      <c r="B27" s="9">
        <v>35</v>
      </c>
      <c r="C27" s="9" t="s">
        <v>29</v>
      </c>
      <c r="D27" s="601"/>
      <c r="E27" s="37"/>
      <c r="F27" s="21">
        <f t="shared" si="0"/>
        <v>1735</v>
      </c>
      <c r="G27" s="21">
        <f t="shared" si="1"/>
        <v>8</v>
      </c>
      <c r="H27" s="23">
        <f t="shared" si="4"/>
        <v>216.875</v>
      </c>
      <c r="I27" s="52">
        <f t="shared" si="5"/>
        <v>279</v>
      </c>
      <c r="J27" s="273">
        <f t="shared" si="6"/>
        <v>702</v>
      </c>
      <c r="K27" s="601"/>
      <c r="L27" s="506">
        <v>192</v>
      </c>
      <c r="M27" s="506">
        <v>279</v>
      </c>
      <c r="N27" s="506">
        <v>231</v>
      </c>
      <c r="O27" s="506">
        <v>256</v>
      </c>
      <c r="P27" s="506">
        <v>205</v>
      </c>
      <c r="Q27" s="21">
        <f t="shared" si="7"/>
        <v>1163</v>
      </c>
      <c r="R27" s="31">
        <f>Q26+Q27+(K26*5)</f>
        <v>2192</v>
      </c>
      <c r="S27" s="506">
        <v>178</v>
      </c>
      <c r="T27" s="506">
        <v>201</v>
      </c>
      <c r="U27" s="506">
        <v>193</v>
      </c>
      <c r="V27" s="27">
        <f t="shared" si="3"/>
        <v>1735</v>
      </c>
      <c r="W27" s="31">
        <f>V26+V27+(K26*8)</f>
        <v>3354</v>
      </c>
      <c r="X27" s="16"/>
      <c r="Y27" s="16"/>
      <c r="Z27" s="16"/>
      <c r="AA27" s="16"/>
    </row>
    <row r="28" spans="1:27" x14ac:dyDescent="0.3">
      <c r="A28" s="25" t="s">
        <v>235</v>
      </c>
      <c r="B28" s="9">
        <v>35</v>
      </c>
      <c r="C28" s="9" t="s">
        <v>29</v>
      </c>
      <c r="D28" s="592">
        <v>13</v>
      </c>
      <c r="E28" s="34"/>
      <c r="F28" s="21">
        <f t="shared" si="0"/>
        <v>1125</v>
      </c>
      <c r="G28" s="21">
        <f t="shared" si="1"/>
        <v>5</v>
      </c>
      <c r="H28" s="23">
        <f t="shared" si="4"/>
        <v>225</v>
      </c>
      <c r="I28" s="52">
        <f t="shared" si="5"/>
        <v>279</v>
      </c>
      <c r="J28" s="273">
        <f t="shared" si="6"/>
        <v>678</v>
      </c>
      <c r="K28" s="603"/>
      <c r="L28" s="28">
        <v>196</v>
      </c>
      <c r="M28" s="28">
        <v>203</v>
      </c>
      <c r="N28" s="28">
        <v>279</v>
      </c>
      <c r="O28" s="28">
        <v>237</v>
      </c>
      <c r="P28" s="28">
        <v>210</v>
      </c>
      <c r="Q28" s="27">
        <f t="shared" si="7"/>
        <v>1125</v>
      </c>
      <c r="R28" s="27"/>
      <c r="S28" s="26"/>
      <c r="T28" s="26"/>
      <c r="U28" s="26"/>
      <c r="V28" s="20"/>
      <c r="W28" s="75"/>
      <c r="X28" s="16"/>
      <c r="Y28" s="16"/>
      <c r="Z28" s="16"/>
      <c r="AA28" s="16"/>
    </row>
    <row r="29" spans="1:27" x14ac:dyDescent="0.3">
      <c r="A29" s="29" t="s">
        <v>269</v>
      </c>
      <c r="B29" s="9">
        <v>35</v>
      </c>
      <c r="C29" s="9" t="s">
        <v>29</v>
      </c>
      <c r="D29" s="601"/>
      <c r="E29" s="33"/>
      <c r="F29" s="21">
        <f t="shared" si="0"/>
        <v>1061</v>
      </c>
      <c r="G29" s="21">
        <f t="shared" si="1"/>
        <v>5</v>
      </c>
      <c r="H29" s="23">
        <f t="shared" si="4"/>
        <v>212.2</v>
      </c>
      <c r="I29" s="52">
        <f t="shared" si="5"/>
        <v>245</v>
      </c>
      <c r="J29" s="273">
        <f t="shared" si="6"/>
        <v>683</v>
      </c>
      <c r="K29" s="601"/>
      <c r="L29" s="32">
        <v>245</v>
      </c>
      <c r="M29" s="32">
        <v>244</v>
      </c>
      <c r="N29" s="32">
        <v>194</v>
      </c>
      <c r="O29" s="32">
        <v>193</v>
      </c>
      <c r="P29" s="32">
        <v>185</v>
      </c>
      <c r="Q29" s="31">
        <f t="shared" si="7"/>
        <v>1061</v>
      </c>
      <c r="R29" s="31">
        <f>Q28+Q29+(K28*5)</f>
        <v>2186</v>
      </c>
      <c r="S29" s="16"/>
      <c r="T29" s="16"/>
      <c r="U29" s="16"/>
      <c r="V29" s="20"/>
      <c r="W29" s="20"/>
      <c r="X29" s="16"/>
      <c r="Y29" s="16"/>
      <c r="Z29" s="16"/>
      <c r="AA29" s="16"/>
    </row>
    <row r="30" spans="1:27" x14ac:dyDescent="0.3">
      <c r="A30" s="25" t="s">
        <v>367</v>
      </c>
      <c r="B30" s="9">
        <v>35</v>
      </c>
      <c r="C30" s="9" t="s">
        <v>29</v>
      </c>
      <c r="D30" s="592">
        <v>14</v>
      </c>
      <c r="E30" s="34"/>
      <c r="F30" s="21">
        <f t="shared" si="0"/>
        <v>1170</v>
      </c>
      <c r="G30" s="21">
        <f t="shared" si="1"/>
        <v>5</v>
      </c>
      <c r="H30" s="23">
        <f t="shared" si="4"/>
        <v>234</v>
      </c>
      <c r="I30" s="52">
        <f t="shared" si="5"/>
        <v>246</v>
      </c>
      <c r="J30" s="273">
        <f t="shared" si="6"/>
        <v>701</v>
      </c>
      <c r="K30" s="603"/>
      <c r="L30" s="26">
        <v>243</v>
      </c>
      <c r="M30" s="26">
        <v>212</v>
      </c>
      <c r="N30" s="26">
        <v>246</v>
      </c>
      <c r="O30" s="26">
        <v>225</v>
      </c>
      <c r="P30" s="26">
        <v>244</v>
      </c>
      <c r="Q30" s="27">
        <f t="shared" si="7"/>
        <v>1170</v>
      </c>
      <c r="R30" s="27"/>
      <c r="S30" s="16"/>
      <c r="T30" s="16"/>
      <c r="U30" s="16"/>
      <c r="V30" s="20"/>
      <c r="W30" s="20"/>
      <c r="X30" s="46"/>
      <c r="Y30" s="46"/>
      <c r="Z30" s="46"/>
      <c r="AA30" s="46"/>
    </row>
    <row r="31" spans="1:27" x14ac:dyDescent="0.3">
      <c r="A31" s="29" t="s">
        <v>1020</v>
      </c>
      <c r="B31" s="9">
        <v>35</v>
      </c>
      <c r="C31" s="9" t="s">
        <v>29</v>
      </c>
      <c r="D31" s="601"/>
      <c r="E31" s="33"/>
      <c r="F31" s="21">
        <f t="shared" si="0"/>
        <v>1008</v>
      </c>
      <c r="G31" s="21">
        <f t="shared" si="1"/>
        <v>5</v>
      </c>
      <c r="H31" s="23">
        <f t="shared" si="4"/>
        <v>201.6</v>
      </c>
      <c r="I31" s="52">
        <f t="shared" si="5"/>
        <v>216</v>
      </c>
      <c r="J31" s="273">
        <f t="shared" si="6"/>
        <v>608</v>
      </c>
      <c r="K31" s="601"/>
      <c r="L31" s="276">
        <v>216</v>
      </c>
      <c r="M31" s="276">
        <v>189</v>
      </c>
      <c r="N31" s="276">
        <v>203</v>
      </c>
      <c r="O31" s="276">
        <v>214</v>
      </c>
      <c r="P31" s="276">
        <v>186</v>
      </c>
      <c r="Q31" s="31">
        <f t="shared" si="7"/>
        <v>1008</v>
      </c>
      <c r="R31" s="31">
        <f>Q30+Q31+(K30*5)</f>
        <v>2178</v>
      </c>
      <c r="S31" s="16"/>
      <c r="T31" s="16"/>
      <c r="U31" s="16"/>
      <c r="V31" s="20"/>
      <c r="W31" s="20"/>
      <c r="X31" s="46"/>
      <c r="Y31" s="46"/>
      <c r="Z31" s="46"/>
      <c r="AA31" s="46"/>
    </row>
    <row r="32" spans="1:27" x14ac:dyDescent="0.3">
      <c r="A32" s="25" t="s">
        <v>166</v>
      </c>
      <c r="B32" s="9">
        <v>35</v>
      </c>
      <c r="C32" s="9" t="s">
        <v>29</v>
      </c>
      <c r="D32" s="592">
        <v>15</v>
      </c>
      <c r="E32" s="34"/>
      <c r="F32" s="21">
        <f t="shared" si="0"/>
        <v>1117</v>
      </c>
      <c r="G32" s="21">
        <f t="shared" si="1"/>
        <v>5</v>
      </c>
      <c r="H32" s="23">
        <f t="shared" si="4"/>
        <v>223.4</v>
      </c>
      <c r="I32" s="52">
        <f t="shared" si="5"/>
        <v>279</v>
      </c>
      <c r="J32" s="273">
        <f t="shared" si="6"/>
        <v>685</v>
      </c>
      <c r="K32" s="603"/>
      <c r="L32" s="26">
        <v>161</v>
      </c>
      <c r="M32" s="26">
        <v>245</v>
      </c>
      <c r="N32" s="26">
        <v>279</v>
      </c>
      <c r="O32" s="26">
        <v>217</v>
      </c>
      <c r="P32" s="26">
        <v>215</v>
      </c>
      <c r="Q32" s="27">
        <f t="shared" si="7"/>
        <v>1117</v>
      </c>
      <c r="R32" s="27"/>
      <c r="S32" s="16"/>
      <c r="T32" s="16"/>
      <c r="U32" s="16"/>
      <c r="V32" s="20"/>
      <c r="W32" s="20"/>
      <c r="X32" s="46"/>
      <c r="Y32" s="46"/>
      <c r="Z32" s="46"/>
      <c r="AA32" s="46"/>
    </row>
    <row r="33" spans="1:27" x14ac:dyDescent="0.3">
      <c r="A33" s="29" t="s">
        <v>409</v>
      </c>
      <c r="B33" s="9">
        <v>35</v>
      </c>
      <c r="C33" s="9" t="s">
        <v>29</v>
      </c>
      <c r="D33" s="601"/>
      <c r="E33" s="33"/>
      <c r="F33" s="21">
        <f t="shared" si="0"/>
        <v>1000</v>
      </c>
      <c r="G33" s="21">
        <f t="shared" si="1"/>
        <v>5</v>
      </c>
      <c r="H33" s="23">
        <f t="shared" si="4"/>
        <v>200</v>
      </c>
      <c r="I33" s="52">
        <f t="shared" si="5"/>
        <v>225</v>
      </c>
      <c r="J33" s="273">
        <f t="shared" si="6"/>
        <v>566</v>
      </c>
      <c r="K33" s="601"/>
      <c r="L33" s="276">
        <v>168</v>
      </c>
      <c r="M33" s="276">
        <v>199</v>
      </c>
      <c r="N33" s="276">
        <v>199</v>
      </c>
      <c r="O33" s="276">
        <v>225</v>
      </c>
      <c r="P33" s="276">
        <v>209</v>
      </c>
      <c r="Q33" s="31">
        <f t="shared" si="7"/>
        <v>1000</v>
      </c>
      <c r="R33" s="31">
        <f>Q32+Q33+(K32*5)</f>
        <v>2117</v>
      </c>
      <c r="S33" s="16"/>
      <c r="T33" s="16"/>
      <c r="U33" s="16"/>
      <c r="V33" s="20"/>
      <c r="W33" s="20"/>
      <c r="X33" s="46"/>
      <c r="Y33" s="46"/>
      <c r="Z33" s="46"/>
      <c r="AA33" s="46"/>
    </row>
    <row r="34" spans="1:27" x14ac:dyDescent="0.3">
      <c r="A34" s="25" t="s">
        <v>905</v>
      </c>
      <c r="B34" s="9">
        <v>35</v>
      </c>
      <c r="C34" s="9" t="s">
        <v>29</v>
      </c>
      <c r="D34" s="592">
        <v>16</v>
      </c>
      <c r="E34" s="34"/>
      <c r="F34" s="21">
        <f t="shared" si="0"/>
        <v>1028</v>
      </c>
      <c r="G34" s="21">
        <f t="shared" si="1"/>
        <v>5</v>
      </c>
      <c r="H34" s="23">
        <f t="shared" si="4"/>
        <v>205.6</v>
      </c>
      <c r="I34" s="52">
        <f t="shared" si="5"/>
        <v>242</v>
      </c>
      <c r="J34" s="273">
        <f t="shared" si="6"/>
        <v>616</v>
      </c>
      <c r="K34" s="603"/>
      <c r="L34" s="28">
        <v>242</v>
      </c>
      <c r="M34" s="28">
        <v>161</v>
      </c>
      <c r="N34" s="28">
        <v>213</v>
      </c>
      <c r="O34" s="28">
        <v>224</v>
      </c>
      <c r="P34" s="28">
        <v>188</v>
      </c>
      <c r="Q34" s="27">
        <f t="shared" ref="Q34:Q43" si="8">SUM(L34:P34)</f>
        <v>1028</v>
      </c>
      <c r="R34" s="27"/>
      <c r="S34" s="16"/>
      <c r="T34" s="16"/>
      <c r="U34" s="16"/>
      <c r="V34" s="16"/>
      <c r="W34" s="16"/>
      <c r="X34" s="16"/>
      <c r="Y34" s="16"/>
      <c r="Z34" s="16"/>
      <c r="AA34" s="16"/>
    </row>
    <row r="35" spans="1:27" x14ac:dyDescent="0.3">
      <c r="A35" s="29" t="s">
        <v>1021</v>
      </c>
      <c r="B35" s="9">
        <v>35</v>
      </c>
      <c r="C35" s="9" t="s">
        <v>29</v>
      </c>
      <c r="D35" s="601"/>
      <c r="E35" s="33"/>
      <c r="F35" s="21">
        <f t="shared" si="0"/>
        <v>1083</v>
      </c>
      <c r="G35" s="21">
        <f t="shared" si="1"/>
        <v>5</v>
      </c>
      <c r="H35" s="23">
        <f t="shared" si="4"/>
        <v>216.6</v>
      </c>
      <c r="I35" s="52">
        <f t="shared" si="5"/>
        <v>267</v>
      </c>
      <c r="J35" s="273">
        <f t="shared" si="6"/>
        <v>697</v>
      </c>
      <c r="K35" s="601"/>
      <c r="L35" s="32">
        <v>204</v>
      </c>
      <c r="M35" s="32">
        <v>267</v>
      </c>
      <c r="N35" s="32">
        <v>226</v>
      </c>
      <c r="O35" s="32">
        <v>201</v>
      </c>
      <c r="P35" s="32">
        <v>185</v>
      </c>
      <c r="Q35" s="31">
        <f t="shared" si="8"/>
        <v>1083</v>
      </c>
      <c r="R35" s="31">
        <f>Q34+Q35+(K34*5)</f>
        <v>2111</v>
      </c>
      <c r="S35" s="16"/>
      <c r="T35" s="16"/>
      <c r="U35" s="16"/>
      <c r="V35" s="16"/>
      <c r="W35" s="16"/>
      <c r="X35" s="16"/>
      <c r="Y35" s="16"/>
      <c r="Z35" s="16"/>
      <c r="AA35" s="16"/>
    </row>
    <row r="36" spans="1:27" x14ac:dyDescent="0.3">
      <c r="A36" s="25" t="s">
        <v>197</v>
      </c>
      <c r="B36" s="9">
        <v>35</v>
      </c>
      <c r="C36" s="9" t="s">
        <v>29</v>
      </c>
      <c r="D36" s="592">
        <v>17</v>
      </c>
      <c r="E36" s="34"/>
      <c r="F36" s="21">
        <f t="shared" si="0"/>
        <v>1027</v>
      </c>
      <c r="G36" s="21">
        <f t="shared" si="1"/>
        <v>5</v>
      </c>
      <c r="H36" s="23">
        <f t="shared" si="4"/>
        <v>205.4</v>
      </c>
      <c r="I36" s="52">
        <f t="shared" si="5"/>
        <v>238</v>
      </c>
      <c r="J36" s="273">
        <f t="shared" si="6"/>
        <v>627</v>
      </c>
      <c r="K36" s="603"/>
      <c r="L36" s="28">
        <v>212</v>
      </c>
      <c r="M36" s="28">
        <v>238</v>
      </c>
      <c r="N36" s="28">
        <v>177</v>
      </c>
      <c r="O36" s="28">
        <v>197</v>
      </c>
      <c r="P36" s="28">
        <v>203</v>
      </c>
      <c r="Q36" s="27">
        <f t="shared" si="8"/>
        <v>1027</v>
      </c>
      <c r="R36" s="27"/>
      <c r="S36" s="16"/>
      <c r="T36" s="16"/>
      <c r="U36" s="16"/>
      <c r="V36" s="16"/>
      <c r="W36" s="16"/>
      <c r="X36" s="16"/>
      <c r="Y36" s="16"/>
      <c r="Z36" s="16"/>
      <c r="AA36" s="16"/>
    </row>
    <row r="37" spans="1:27" x14ac:dyDescent="0.3">
      <c r="A37" s="29" t="s">
        <v>129</v>
      </c>
      <c r="B37" s="9">
        <v>35</v>
      </c>
      <c r="C37" s="9" t="s">
        <v>29</v>
      </c>
      <c r="D37" s="601"/>
      <c r="E37" s="33"/>
      <c r="F37" s="21">
        <f t="shared" si="0"/>
        <v>1080</v>
      </c>
      <c r="G37" s="21">
        <f t="shared" si="1"/>
        <v>5</v>
      </c>
      <c r="H37" s="23">
        <f t="shared" si="4"/>
        <v>216</v>
      </c>
      <c r="I37" s="52">
        <f t="shared" si="5"/>
        <v>238</v>
      </c>
      <c r="J37" s="273">
        <f t="shared" si="6"/>
        <v>707</v>
      </c>
      <c r="K37" s="601"/>
      <c r="L37" s="32">
        <v>236</v>
      </c>
      <c r="M37" s="32">
        <v>233</v>
      </c>
      <c r="N37" s="32">
        <v>238</v>
      </c>
      <c r="O37" s="32">
        <v>179</v>
      </c>
      <c r="P37" s="32">
        <v>194</v>
      </c>
      <c r="Q37" s="31">
        <f t="shared" si="8"/>
        <v>1080</v>
      </c>
      <c r="R37" s="31">
        <f>Q36+Q37+(K36*5)</f>
        <v>2107</v>
      </c>
      <c r="S37" s="16"/>
      <c r="T37" s="16"/>
      <c r="U37" s="16"/>
      <c r="V37" s="16"/>
      <c r="W37" s="16"/>
      <c r="X37" s="16"/>
      <c r="Y37" s="16"/>
      <c r="Z37" s="16"/>
      <c r="AA37" s="16"/>
    </row>
    <row r="38" spans="1:27" x14ac:dyDescent="0.3">
      <c r="A38" s="25" t="s">
        <v>133</v>
      </c>
      <c r="B38" s="9">
        <v>35</v>
      </c>
      <c r="C38" s="9" t="s">
        <v>29</v>
      </c>
      <c r="D38" s="592">
        <v>18</v>
      </c>
      <c r="E38" s="34"/>
      <c r="F38" s="21">
        <f t="shared" si="0"/>
        <v>1131</v>
      </c>
      <c r="G38" s="21">
        <f t="shared" si="1"/>
        <v>5</v>
      </c>
      <c r="H38" s="23">
        <f t="shared" si="4"/>
        <v>226.2</v>
      </c>
      <c r="I38" s="52">
        <f t="shared" si="5"/>
        <v>267</v>
      </c>
      <c r="J38" s="273">
        <f t="shared" si="6"/>
        <v>713</v>
      </c>
      <c r="K38" s="603"/>
      <c r="L38" s="28">
        <v>211</v>
      </c>
      <c r="M38" s="28">
        <v>235</v>
      </c>
      <c r="N38" s="28">
        <v>267</v>
      </c>
      <c r="O38" s="28">
        <v>171</v>
      </c>
      <c r="P38" s="28">
        <v>247</v>
      </c>
      <c r="Q38" s="27">
        <f t="shared" si="8"/>
        <v>1131</v>
      </c>
      <c r="R38" s="27"/>
      <c r="S38" s="16"/>
      <c r="T38" s="16"/>
      <c r="U38" s="16"/>
      <c r="V38" s="16"/>
      <c r="W38" s="16"/>
      <c r="X38" s="16"/>
      <c r="Y38" s="16"/>
      <c r="Z38" s="16"/>
      <c r="AA38" s="16"/>
    </row>
    <row r="39" spans="1:27" x14ac:dyDescent="0.3">
      <c r="A39" s="29" t="s">
        <v>128</v>
      </c>
      <c r="B39" s="9">
        <v>35</v>
      </c>
      <c r="C39" s="9" t="s">
        <v>29</v>
      </c>
      <c r="D39" s="601"/>
      <c r="E39" s="42"/>
      <c r="F39" s="21">
        <f t="shared" si="0"/>
        <v>941</v>
      </c>
      <c r="G39" s="21">
        <f t="shared" si="1"/>
        <v>5</v>
      </c>
      <c r="H39" s="23">
        <f t="shared" si="4"/>
        <v>188.2</v>
      </c>
      <c r="I39" s="52">
        <f t="shared" si="5"/>
        <v>248</v>
      </c>
      <c r="J39" s="273">
        <f t="shared" si="6"/>
        <v>542</v>
      </c>
      <c r="K39" s="601"/>
      <c r="L39" s="32">
        <v>204</v>
      </c>
      <c r="M39" s="32">
        <v>147</v>
      </c>
      <c r="N39" s="32">
        <v>191</v>
      </c>
      <c r="O39" s="32">
        <v>151</v>
      </c>
      <c r="P39" s="32">
        <v>248</v>
      </c>
      <c r="Q39" s="31">
        <f t="shared" si="8"/>
        <v>941</v>
      </c>
      <c r="R39" s="31">
        <f>Q38+Q39+(K38*5)</f>
        <v>2072</v>
      </c>
      <c r="S39" s="16"/>
      <c r="T39" s="16"/>
      <c r="U39" s="16"/>
      <c r="V39" s="16"/>
      <c r="W39" s="16"/>
      <c r="X39" s="16"/>
      <c r="Y39" s="16"/>
      <c r="Z39" s="16"/>
      <c r="AA39" s="16"/>
    </row>
    <row r="40" spans="1:27" x14ac:dyDescent="0.3">
      <c r="A40" s="25" t="s">
        <v>915</v>
      </c>
      <c r="B40" s="9">
        <v>35</v>
      </c>
      <c r="C40" s="9" t="s">
        <v>29</v>
      </c>
      <c r="D40" s="592">
        <v>19</v>
      </c>
      <c r="E40" s="43"/>
      <c r="F40" s="21">
        <f t="shared" si="0"/>
        <v>994</v>
      </c>
      <c r="G40" s="21">
        <f t="shared" si="1"/>
        <v>5</v>
      </c>
      <c r="H40" s="23">
        <f t="shared" si="4"/>
        <v>198.8</v>
      </c>
      <c r="I40" s="52">
        <f t="shared" si="5"/>
        <v>214</v>
      </c>
      <c r="J40" s="273">
        <f t="shared" si="6"/>
        <v>600</v>
      </c>
      <c r="K40" s="603"/>
      <c r="L40" s="28">
        <v>174</v>
      </c>
      <c r="M40" s="28">
        <v>214</v>
      </c>
      <c r="N40" s="28">
        <v>212</v>
      </c>
      <c r="O40" s="28">
        <v>194</v>
      </c>
      <c r="P40" s="28">
        <v>200</v>
      </c>
      <c r="Q40" s="27">
        <f t="shared" si="8"/>
        <v>994</v>
      </c>
      <c r="R40" s="27"/>
      <c r="S40" s="16"/>
      <c r="T40" s="16"/>
      <c r="U40" s="16"/>
      <c r="V40" s="16"/>
      <c r="W40" s="16"/>
      <c r="X40" s="16"/>
      <c r="Y40" s="16"/>
      <c r="Z40" s="16"/>
      <c r="AA40" s="16"/>
    </row>
    <row r="41" spans="1:27" x14ac:dyDescent="0.3">
      <c r="A41" s="29" t="s">
        <v>264</v>
      </c>
      <c r="B41" s="9">
        <v>35</v>
      </c>
      <c r="C41" s="9" t="s">
        <v>29</v>
      </c>
      <c r="D41" s="601"/>
      <c r="E41" s="42"/>
      <c r="F41" s="21">
        <f t="shared" si="0"/>
        <v>1072</v>
      </c>
      <c r="G41" s="21">
        <f t="shared" si="1"/>
        <v>5</v>
      </c>
      <c r="H41" s="23">
        <f t="shared" si="4"/>
        <v>214.4</v>
      </c>
      <c r="I41" s="52">
        <f t="shared" si="5"/>
        <v>245</v>
      </c>
      <c r="J41" s="273">
        <f t="shared" si="6"/>
        <v>687</v>
      </c>
      <c r="K41" s="601"/>
      <c r="L41" s="32">
        <v>203</v>
      </c>
      <c r="M41" s="32">
        <v>245</v>
      </c>
      <c r="N41" s="32">
        <v>239</v>
      </c>
      <c r="O41" s="32">
        <v>201</v>
      </c>
      <c r="P41" s="32">
        <v>184</v>
      </c>
      <c r="Q41" s="31">
        <f t="shared" si="8"/>
        <v>1072</v>
      </c>
      <c r="R41" s="31">
        <f>Q40+Q41+(K40*5)</f>
        <v>2066</v>
      </c>
      <c r="S41" s="16"/>
      <c r="T41" s="16"/>
      <c r="U41" s="16"/>
      <c r="V41" s="16"/>
      <c r="W41" s="16"/>
      <c r="X41" s="16"/>
      <c r="Y41" s="16"/>
      <c r="Z41" s="16"/>
      <c r="AA41" s="16"/>
    </row>
    <row r="42" spans="1:27" x14ac:dyDescent="0.3">
      <c r="A42" s="25" t="s">
        <v>276</v>
      </c>
      <c r="B42" s="9">
        <v>35</v>
      </c>
      <c r="C42" s="9" t="s">
        <v>29</v>
      </c>
      <c r="D42" s="592">
        <v>20</v>
      </c>
      <c r="E42" s="43"/>
      <c r="F42" s="21">
        <f t="shared" si="0"/>
        <v>1076</v>
      </c>
      <c r="G42" s="21">
        <f t="shared" si="1"/>
        <v>5</v>
      </c>
      <c r="H42" s="23">
        <f t="shared" si="4"/>
        <v>215.2</v>
      </c>
      <c r="I42" s="52">
        <f t="shared" si="5"/>
        <v>223</v>
      </c>
      <c r="J42" s="273">
        <f t="shared" si="6"/>
        <v>632</v>
      </c>
      <c r="K42" s="603"/>
      <c r="L42" s="28">
        <v>196</v>
      </c>
      <c r="M42" s="28">
        <v>216</v>
      </c>
      <c r="N42" s="28">
        <v>220</v>
      </c>
      <c r="O42" s="28">
        <v>221</v>
      </c>
      <c r="P42" s="28">
        <v>223</v>
      </c>
      <c r="Q42" s="27">
        <f t="shared" si="8"/>
        <v>1076</v>
      </c>
      <c r="R42" s="27"/>
      <c r="S42" s="16"/>
      <c r="T42" s="16"/>
      <c r="U42" s="16"/>
      <c r="V42" s="16"/>
      <c r="W42" s="16"/>
      <c r="X42" s="16"/>
      <c r="Y42" s="16"/>
      <c r="Z42" s="16"/>
      <c r="AA42" s="16"/>
    </row>
    <row r="43" spans="1:27" x14ac:dyDescent="0.3">
      <c r="A43" s="29" t="s">
        <v>134</v>
      </c>
      <c r="B43" s="9">
        <v>35</v>
      </c>
      <c r="C43" s="9" t="s">
        <v>29</v>
      </c>
      <c r="D43" s="601"/>
      <c r="E43" s="42"/>
      <c r="F43" s="21">
        <f t="shared" si="0"/>
        <v>974</v>
      </c>
      <c r="G43" s="21">
        <f t="shared" si="1"/>
        <v>5</v>
      </c>
      <c r="H43" s="23">
        <f t="shared" si="4"/>
        <v>194.8</v>
      </c>
      <c r="I43" s="52">
        <f t="shared" si="5"/>
        <v>245</v>
      </c>
      <c r="J43" s="273">
        <f t="shared" si="6"/>
        <v>608</v>
      </c>
      <c r="K43" s="601"/>
      <c r="L43" s="32">
        <v>245</v>
      </c>
      <c r="M43" s="32">
        <v>189</v>
      </c>
      <c r="N43" s="32">
        <v>174</v>
      </c>
      <c r="O43" s="32">
        <v>212</v>
      </c>
      <c r="P43" s="32">
        <v>154</v>
      </c>
      <c r="Q43" s="31">
        <f t="shared" si="8"/>
        <v>974</v>
      </c>
      <c r="R43" s="31">
        <f>Q42+Q43+(K42*5)</f>
        <v>2050</v>
      </c>
      <c r="S43" s="16"/>
      <c r="T43" s="16"/>
      <c r="U43" s="16"/>
      <c r="V43" s="16"/>
      <c r="W43" s="16"/>
      <c r="X43" s="16"/>
      <c r="Y43" s="16"/>
      <c r="Z43" s="16"/>
      <c r="AA43" s="16"/>
    </row>
    <row r="44" spans="1:27" x14ac:dyDescent="0.3">
      <c r="A44" s="25" t="s">
        <v>423</v>
      </c>
      <c r="B44" s="9">
        <v>35</v>
      </c>
      <c r="C44" s="9" t="s">
        <v>29</v>
      </c>
      <c r="D44" s="592">
        <v>21</v>
      </c>
      <c r="E44" s="43"/>
      <c r="F44" s="21">
        <f t="shared" si="0"/>
        <v>1064</v>
      </c>
      <c r="G44" s="21">
        <f t="shared" si="1"/>
        <v>5</v>
      </c>
      <c r="H44" s="23">
        <f t="shared" si="4"/>
        <v>212.8</v>
      </c>
      <c r="I44" s="52">
        <f t="shared" si="5"/>
        <v>254</v>
      </c>
      <c r="J44" s="273">
        <f t="shared" si="6"/>
        <v>713</v>
      </c>
      <c r="K44" s="603"/>
      <c r="L44" s="28">
        <v>254</v>
      </c>
      <c r="M44" s="28">
        <v>223</v>
      </c>
      <c r="N44" s="28">
        <v>236</v>
      </c>
      <c r="O44" s="28">
        <v>208</v>
      </c>
      <c r="P44" s="28">
        <v>143</v>
      </c>
      <c r="Q44" s="27">
        <f t="shared" ref="Q44:Q57" si="9">SUM(L44:P44)</f>
        <v>1064</v>
      </c>
      <c r="R44" s="27"/>
      <c r="S44" s="16"/>
      <c r="T44" s="16"/>
      <c r="U44" s="16"/>
      <c r="V44" s="16"/>
      <c r="W44" s="16"/>
      <c r="X44" s="16"/>
      <c r="Y44" s="16"/>
      <c r="Z44" s="16"/>
      <c r="AA44" s="16"/>
    </row>
    <row r="45" spans="1:27" x14ac:dyDescent="0.3">
      <c r="A45" s="29" t="s">
        <v>322</v>
      </c>
      <c r="B45" s="9">
        <v>35</v>
      </c>
      <c r="C45" s="9" t="s">
        <v>29</v>
      </c>
      <c r="D45" s="601"/>
      <c r="E45" s="42"/>
      <c r="F45" s="21">
        <f t="shared" si="0"/>
        <v>980</v>
      </c>
      <c r="G45" s="21">
        <f t="shared" si="1"/>
        <v>5</v>
      </c>
      <c r="H45" s="23">
        <f t="shared" si="4"/>
        <v>196</v>
      </c>
      <c r="I45" s="52">
        <f t="shared" si="5"/>
        <v>233</v>
      </c>
      <c r="J45" s="273">
        <f t="shared" si="6"/>
        <v>547</v>
      </c>
      <c r="K45" s="601"/>
      <c r="L45" s="32">
        <v>180</v>
      </c>
      <c r="M45" s="32">
        <v>206</v>
      </c>
      <c r="N45" s="32">
        <v>161</v>
      </c>
      <c r="O45" s="32">
        <v>233</v>
      </c>
      <c r="P45" s="32">
        <v>200</v>
      </c>
      <c r="Q45" s="31">
        <f t="shared" si="9"/>
        <v>980</v>
      </c>
      <c r="R45" s="31">
        <f>Q44+Q45+(K44*5)</f>
        <v>2044</v>
      </c>
      <c r="S45" s="16"/>
      <c r="T45" s="16"/>
      <c r="U45" s="16"/>
      <c r="V45" s="16"/>
      <c r="W45" s="16"/>
      <c r="X45" s="16"/>
      <c r="Y45" s="16"/>
      <c r="Z45" s="16"/>
      <c r="AA45" s="16"/>
    </row>
    <row r="46" spans="1:27" x14ac:dyDescent="0.3">
      <c r="A46" s="25" t="s">
        <v>200</v>
      </c>
      <c r="B46" s="9">
        <v>35</v>
      </c>
      <c r="C46" s="9" t="s">
        <v>29</v>
      </c>
      <c r="D46" s="592">
        <v>22</v>
      </c>
      <c r="E46" s="43"/>
      <c r="F46" s="21">
        <f t="shared" ref="F46:F57" si="10">SUM(L46:P46)+SUM(S46:U46)</f>
        <v>1015</v>
      </c>
      <c r="G46" s="21">
        <f t="shared" ref="G46:G57" si="11">COUNT(L46,M46,N46,O46,P46,S46,T46,U46)</f>
        <v>5</v>
      </c>
      <c r="H46" s="23">
        <f t="shared" ref="H46:H57" si="12">F46/G46</f>
        <v>203</v>
      </c>
      <c r="I46" s="52">
        <f t="shared" ref="I46:I57" si="13">MAX(L46:P46,S46:U46)</f>
        <v>224</v>
      </c>
      <c r="J46" s="280">
        <f t="shared" ref="J46:J57" si="14">MAX((SUM(L46:N46)), (SUM(S46:U46)))</f>
        <v>611</v>
      </c>
      <c r="K46" s="603"/>
      <c r="L46" s="28">
        <v>224</v>
      </c>
      <c r="M46" s="28">
        <v>222</v>
      </c>
      <c r="N46" s="28">
        <v>165</v>
      </c>
      <c r="O46" s="28">
        <v>214</v>
      </c>
      <c r="P46" s="28">
        <v>190</v>
      </c>
      <c r="Q46" s="27">
        <f t="shared" si="9"/>
        <v>1015</v>
      </c>
      <c r="R46" s="27"/>
      <c r="S46" s="16"/>
      <c r="T46" s="16"/>
      <c r="U46" s="16"/>
      <c r="V46" s="16"/>
      <c r="W46" s="16"/>
      <c r="X46" s="16"/>
      <c r="Y46" s="16"/>
      <c r="Z46" s="16"/>
      <c r="AA46" s="16"/>
    </row>
    <row r="47" spans="1:27" x14ac:dyDescent="0.3">
      <c r="A47" s="29" t="s">
        <v>136</v>
      </c>
      <c r="B47" s="9">
        <v>35</v>
      </c>
      <c r="C47" s="9" t="s">
        <v>29</v>
      </c>
      <c r="D47" s="601"/>
      <c r="E47" s="42"/>
      <c r="F47" s="21">
        <f t="shared" si="10"/>
        <v>1013</v>
      </c>
      <c r="G47" s="21">
        <f t="shared" si="11"/>
        <v>5</v>
      </c>
      <c r="H47" s="23">
        <f t="shared" si="12"/>
        <v>202.6</v>
      </c>
      <c r="I47" s="52">
        <f t="shared" si="13"/>
        <v>222</v>
      </c>
      <c r="J47" s="280">
        <f t="shared" si="14"/>
        <v>597</v>
      </c>
      <c r="K47" s="601"/>
      <c r="L47" s="32">
        <v>216</v>
      </c>
      <c r="M47" s="32">
        <v>202</v>
      </c>
      <c r="N47" s="32">
        <v>179</v>
      </c>
      <c r="O47" s="32">
        <v>222</v>
      </c>
      <c r="P47" s="32">
        <v>194</v>
      </c>
      <c r="Q47" s="31">
        <f t="shared" si="9"/>
        <v>1013</v>
      </c>
      <c r="R47" s="31">
        <f>Q46+Q47+(K46*5)</f>
        <v>2028</v>
      </c>
      <c r="S47" s="16"/>
      <c r="T47" s="16"/>
      <c r="U47" s="16"/>
      <c r="V47" s="16"/>
      <c r="W47" s="16"/>
      <c r="X47" s="16"/>
      <c r="Y47" s="16"/>
      <c r="Z47" s="16"/>
      <c r="AA47" s="16"/>
    </row>
    <row r="48" spans="1:27" x14ac:dyDescent="0.3">
      <c r="A48" s="25" t="s">
        <v>144</v>
      </c>
      <c r="B48" s="9">
        <v>35</v>
      </c>
      <c r="C48" s="9" t="s">
        <v>29</v>
      </c>
      <c r="D48" s="592">
        <v>23</v>
      </c>
      <c r="E48" s="43"/>
      <c r="F48" s="21">
        <f t="shared" si="10"/>
        <v>1073</v>
      </c>
      <c r="G48" s="21">
        <f t="shared" si="11"/>
        <v>5</v>
      </c>
      <c r="H48" s="23">
        <f t="shared" si="12"/>
        <v>214.6</v>
      </c>
      <c r="I48" s="52">
        <f t="shared" si="13"/>
        <v>233</v>
      </c>
      <c r="J48" s="280">
        <f t="shared" si="14"/>
        <v>615</v>
      </c>
      <c r="K48" s="603"/>
      <c r="L48" s="28">
        <v>233</v>
      </c>
      <c r="M48" s="28">
        <v>184</v>
      </c>
      <c r="N48" s="28">
        <v>198</v>
      </c>
      <c r="O48" s="28">
        <v>232</v>
      </c>
      <c r="P48" s="28">
        <v>226</v>
      </c>
      <c r="Q48" s="27">
        <f t="shared" si="9"/>
        <v>1073</v>
      </c>
      <c r="R48" s="27"/>
      <c r="S48" s="16"/>
      <c r="T48" s="16"/>
      <c r="U48" s="16"/>
      <c r="V48" s="16"/>
      <c r="W48" s="16"/>
      <c r="X48" s="16"/>
      <c r="Y48" s="16"/>
      <c r="Z48" s="16"/>
      <c r="AA48" s="16"/>
    </row>
    <row r="49" spans="1:27" x14ac:dyDescent="0.3">
      <c r="A49" s="29" t="s">
        <v>246</v>
      </c>
      <c r="B49" s="9">
        <v>35</v>
      </c>
      <c r="C49" s="9" t="s">
        <v>29</v>
      </c>
      <c r="D49" s="601"/>
      <c r="E49" s="42"/>
      <c r="F49" s="21">
        <f t="shared" si="10"/>
        <v>943</v>
      </c>
      <c r="G49" s="21">
        <f t="shared" si="11"/>
        <v>5</v>
      </c>
      <c r="H49" s="23">
        <f t="shared" si="12"/>
        <v>188.6</v>
      </c>
      <c r="I49" s="52">
        <f t="shared" si="13"/>
        <v>226</v>
      </c>
      <c r="J49" s="280">
        <f t="shared" si="14"/>
        <v>562</v>
      </c>
      <c r="K49" s="601"/>
      <c r="L49" s="32">
        <v>157</v>
      </c>
      <c r="M49" s="32">
        <v>179</v>
      </c>
      <c r="N49" s="32">
        <v>226</v>
      </c>
      <c r="O49" s="32">
        <v>208</v>
      </c>
      <c r="P49" s="32">
        <v>173</v>
      </c>
      <c r="Q49" s="31">
        <f t="shared" si="9"/>
        <v>943</v>
      </c>
      <c r="R49" s="31">
        <f>Q48+Q49+(K48*5)</f>
        <v>2016</v>
      </c>
      <c r="S49" s="16"/>
      <c r="T49" s="16"/>
      <c r="U49" s="16"/>
      <c r="V49" s="16"/>
      <c r="W49" s="16"/>
      <c r="X49" s="16"/>
      <c r="Y49" s="16"/>
      <c r="Z49" s="16"/>
      <c r="AA49" s="16"/>
    </row>
    <row r="50" spans="1:27" x14ac:dyDescent="0.3">
      <c r="A50" s="25" t="s">
        <v>143</v>
      </c>
      <c r="B50" s="9">
        <v>35</v>
      </c>
      <c r="C50" s="9" t="s">
        <v>29</v>
      </c>
      <c r="D50" s="592">
        <v>24</v>
      </c>
      <c r="E50" s="43"/>
      <c r="F50" s="21">
        <f t="shared" si="10"/>
        <v>934</v>
      </c>
      <c r="G50" s="21">
        <f t="shared" si="11"/>
        <v>5</v>
      </c>
      <c r="H50" s="23">
        <f t="shared" si="12"/>
        <v>186.8</v>
      </c>
      <c r="I50" s="52">
        <f t="shared" si="13"/>
        <v>249</v>
      </c>
      <c r="J50" s="280">
        <f t="shared" si="14"/>
        <v>514</v>
      </c>
      <c r="K50" s="603"/>
      <c r="L50" s="28">
        <v>162</v>
      </c>
      <c r="M50" s="28">
        <v>191</v>
      </c>
      <c r="N50" s="28">
        <v>161</v>
      </c>
      <c r="O50" s="28">
        <v>171</v>
      </c>
      <c r="P50" s="28">
        <v>249</v>
      </c>
      <c r="Q50" s="27">
        <f t="shared" si="9"/>
        <v>934</v>
      </c>
      <c r="R50" s="27"/>
      <c r="S50" s="16"/>
      <c r="T50" s="16"/>
      <c r="U50" s="16"/>
      <c r="V50" s="16"/>
      <c r="W50" s="16"/>
      <c r="X50" s="16"/>
      <c r="Y50" s="16"/>
      <c r="Z50" s="16"/>
      <c r="AA50" s="16"/>
    </row>
    <row r="51" spans="1:27" x14ac:dyDescent="0.3">
      <c r="A51" s="29" t="s">
        <v>196</v>
      </c>
      <c r="B51" s="9">
        <v>35</v>
      </c>
      <c r="C51" s="9" t="s">
        <v>29</v>
      </c>
      <c r="D51" s="601"/>
      <c r="E51" s="42"/>
      <c r="F51" s="21">
        <f t="shared" si="10"/>
        <v>1040</v>
      </c>
      <c r="G51" s="21">
        <f t="shared" si="11"/>
        <v>5</v>
      </c>
      <c r="H51" s="23">
        <f t="shared" si="12"/>
        <v>208</v>
      </c>
      <c r="I51" s="52">
        <f t="shared" si="13"/>
        <v>258</v>
      </c>
      <c r="J51" s="280">
        <f t="shared" si="14"/>
        <v>582</v>
      </c>
      <c r="K51" s="601"/>
      <c r="L51" s="32">
        <v>215</v>
      </c>
      <c r="M51" s="32">
        <v>203</v>
      </c>
      <c r="N51" s="32">
        <v>164</v>
      </c>
      <c r="O51" s="32">
        <v>258</v>
      </c>
      <c r="P51" s="32">
        <v>200</v>
      </c>
      <c r="Q51" s="31">
        <f t="shared" si="9"/>
        <v>1040</v>
      </c>
      <c r="R51" s="31">
        <f>Q50+Q51+(K50*5)</f>
        <v>1974</v>
      </c>
      <c r="S51" s="16"/>
      <c r="T51" s="16"/>
      <c r="U51" s="16"/>
      <c r="V51" s="16"/>
      <c r="W51" s="16"/>
      <c r="X51" s="16"/>
      <c r="Y51" s="16"/>
      <c r="Z51" s="16"/>
      <c r="AA51" s="16"/>
    </row>
    <row r="52" spans="1:27" x14ac:dyDescent="0.3">
      <c r="A52" s="25" t="s">
        <v>239</v>
      </c>
      <c r="B52" s="9">
        <v>35</v>
      </c>
      <c r="C52" s="9" t="s">
        <v>29</v>
      </c>
      <c r="D52" s="592">
        <v>25</v>
      </c>
      <c r="E52" s="43"/>
      <c r="F52" s="21">
        <f t="shared" si="10"/>
        <v>978</v>
      </c>
      <c r="G52" s="21">
        <f t="shared" si="11"/>
        <v>5</v>
      </c>
      <c r="H52" s="23">
        <f t="shared" si="12"/>
        <v>195.6</v>
      </c>
      <c r="I52" s="52">
        <f t="shared" si="13"/>
        <v>235</v>
      </c>
      <c r="J52" s="280">
        <f t="shared" si="14"/>
        <v>588</v>
      </c>
      <c r="K52" s="603"/>
      <c r="L52" s="28">
        <v>181</v>
      </c>
      <c r="M52" s="28">
        <v>172</v>
      </c>
      <c r="N52" s="28">
        <v>235</v>
      </c>
      <c r="O52" s="28">
        <v>230</v>
      </c>
      <c r="P52" s="28">
        <v>160</v>
      </c>
      <c r="Q52" s="27">
        <f t="shared" si="9"/>
        <v>978</v>
      </c>
      <c r="R52" s="27"/>
      <c r="S52" s="16"/>
      <c r="T52" s="16"/>
      <c r="U52" s="16"/>
      <c r="V52" s="16"/>
      <c r="W52" s="16"/>
      <c r="X52" s="16"/>
      <c r="Y52" s="16"/>
      <c r="Z52" s="16"/>
      <c r="AA52" s="16"/>
    </row>
    <row r="53" spans="1:27" x14ac:dyDescent="0.3">
      <c r="A53" s="29" t="s">
        <v>434</v>
      </c>
      <c r="B53" s="9">
        <v>35</v>
      </c>
      <c r="C53" s="9" t="s">
        <v>29</v>
      </c>
      <c r="D53" s="601"/>
      <c r="E53" s="42"/>
      <c r="F53" s="21">
        <f t="shared" si="10"/>
        <v>993</v>
      </c>
      <c r="G53" s="21">
        <f t="shared" si="11"/>
        <v>5</v>
      </c>
      <c r="H53" s="23">
        <f t="shared" si="12"/>
        <v>198.6</v>
      </c>
      <c r="I53" s="52">
        <f t="shared" si="13"/>
        <v>244</v>
      </c>
      <c r="J53" s="280">
        <f t="shared" si="14"/>
        <v>566</v>
      </c>
      <c r="K53" s="601"/>
      <c r="L53" s="32">
        <v>222</v>
      </c>
      <c r="M53" s="32">
        <v>174</v>
      </c>
      <c r="N53" s="32">
        <v>170</v>
      </c>
      <c r="O53" s="32">
        <v>183</v>
      </c>
      <c r="P53" s="32">
        <v>244</v>
      </c>
      <c r="Q53" s="31">
        <f t="shared" si="9"/>
        <v>993</v>
      </c>
      <c r="R53" s="31">
        <f>Q52+Q53+(K52*5)</f>
        <v>1971</v>
      </c>
      <c r="S53" s="16"/>
      <c r="T53" s="16"/>
      <c r="U53" s="16"/>
      <c r="V53" s="16"/>
      <c r="W53" s="16"/>
      <c r="X53" s="16"/>
      <c r="Y53" s="16"/>
      <c r="Z53" s="16"/>
      <c r="AA53" s="16"/>
    </row>
    <row r="54" spans="1:27" x14ac:dyDescent="0.3">
      <c r="A54" s="25" t="s">
        <v>215</v>
      </c>
      <c r="B54" s="9">
        <v>35</v>
      </c>
      <c r="C54" s="9" t="s">
        <v>29</v>
      </c>
      <c r="D54" s="592">
        <v>26</v>
      </c>
      <c r="E54" s="43"/>
      <c r="F54" s="21">
        <f t="shared" si="10"/>
        <v>923</v>
      </c>
      <c r="G54" s="21">
        <f t="shared" si="11"/>
        <v>5</v>
      </c>
      <c r="H54" s="23">
        <f t="shared" si="12"/>
        <v>184.6</v>
      </c>
      <c r="I54" s="52">
        <f t="shared" si="13"/>
        <v>206</v>
      </c>
      <c r="J54" s="280">
        <f t="shared" si="14"/>
        <v>515</v>
      </c>
      <c r="K54" s="603"/>
      <c r="L54" s="28">
        <v>171</v>
      </c>
      <c r="M54" s="28">
        <v>161</v>
      </c>
      <c r="N54" s="28">
        <v>183</v>
      </c>
      <c r="O54" s="28">
        <v>202</v>
      </c>
      <c r="P54" s="28">
        <v>206</v>
      </c>
      <c r="Q54" s="27">
        <f t="shared" si="9"/>
        <v>923</v>
      </c>
      <c r="R54" s="27"/>
      <c r="S54" s="16"/>
      <c r="T54" s="16"/>
      <c r="U54" s="16"/>
      <c r="V54" s="16"/>
      <c r="W54" s="16"/>
      <c r="X54" s="16"/>
      <c r="Y54" s="16"/>
      <c r="Z54" s="16"/>
      <c r="AA54" s="16"/>
    </row>
    <row r="55" spans="1:27" x14ac:dyDescent="0.3">
      <c r="A55" s="29" t="s">
        <v>213</v>
      </c>
      <c r="B55" s="9">
        <v>35</v>
      </c>
      <c r="C55" s="9" t="s">
        <v>29</v>
      </c>
      <c r="D55" s="601"/>
      <c r="E55" s="42"/>
      <c r="F55" s="21">
        <f t="shared" si="10"/>
        <v>987</v>
      </c>
      <c r="G55" s="21">
        <f t="shared" si="11"/>
        <v>5</v>
      </c>
      <c r="H55" s="23">
        <f t="shared" si="12"/>
        <v>197.4</v>
      </c>
      <c r="I55" s="52">
        <f t="shared" si="13"/>
        <v>237</v>
      </c>
      <c r="J55" s="280">
        <f t="shared" si="14"/>
        <v>608</v>
      </c>
      <c r="K55" s="601"/>
      <c r="L55" s="32">
        <v>237</v>
      </c>
      <c r="M55" s="32">
        <v>162</v>
      </c>
      <c r="N55" s="32">
        <v>209</v>
      </c>
      <c r="O55" s="32">
        <v>221</v>
      </c>
      <c r="P55" s="32">
        <v>158</v>
      </c>
      <c r="Q55" s="31">
        <f t="shared" si="9"/>
        <v>987</v>
      </c>
      <c r="R55" s="31">
        <f>Q54+Q55+(K54*5)</f>
        <v>1910</v>
      </c>
      <c r="S55" s="16"/>
      <c r="T55" s="16"/>
      <c r="U55" s="16"/>
      <c r="V55" s="16"/>
      <c r="W55" s="16"/>
      <c r="X55" s="16"/>
      <c r="Y55" s="16"/>
      <c r="Z55" s="16"/>
      <c r="AA55" s="16"/>
    </row>
    <row r="56" spans="1:27" x14ac:dyDescent="0.3">
      <c r="A56" s="25" t="s">
        <v>374</v>
      </c>
      <c r="B56" s="9">
        <v>35</v>
      </c>
      <c r="C56" s="9" t="s">
        <v>29</v>
      </c>
      <c r="D56" s="592">
        <v>27</v>
      </c>
      <c r="E56" s="43"/>
      <c r="F56" s="21">
        <f t="shared" si="10"/>
        <v>961</v>
      </c>
      <c r="G56" s="21">
        <f t="shared" si="11"/>
        <v>5</v>
      </c>
      <c r="H56" s="23">
        <f t="shared" si="12"/>
        <v>192.2</v>
      </c>
      <c r="I56" s="52">
        <f t="shared" si="13"/>
        <v>234</v>
      </c>
      <c r="J56" s="280">
        <f t="shared" si="14"/>
        <v>567</v>
      </c>
      <c r="K56" s="603"/>
      <c r="L56" s="28">
        <v>155</v>
      </c>
      <c r="M56" s="28">
        <v>234</v>
      </c>
      <c r="N56" s="28">
        <v>178</v>
      </c>
      <c r="O56" s="28">
        <v>201</v>
      </c>
      <c r="P56" s="28">
        <v>193</v>
      </c>
      <c r="Q56" s="27">
        <f t="shared" si="9"/>
        <v>961</v>
      </c>
      <c r="R56" s="27"/>
      <c r="S56" s="16"/>
      <c r="T56" s="16"/>
      <c r="U56" s="16"/>
      <c r="V56" s="16"/>
      <c r="W56" s="16"/>
      <c r="X56" s="16"/>
      <c r="Y56" s="16"/>
      <c r="Z56" s="16"/>
      <c r="AA56" s="16"/>
    </row>
    <row r="57" spans="1:27" x14ac:dyDescent="0.3">
      <c r="A57" s="29" t="s">
        <v>380</v>
      </c>
      <c r="B57" s="9">
        <v>35</v>
      </c>
      <c r="C57" s="9" t="s">
        <v>29</v>
      </c>
      <c r="D57" s="601"/>
      <c r="E57" s="42"/>
      <c r="F57" s="21">
        <f t="shared" si="10"/>
        <v>898</v>
      </c>
      <c r="G57" s="21">
        <f t="shared" si="11"/>
        <v>5</v>
      </c>
      <c r="H57" s="23">
        <f t="shared" si="12"/>
        <v>179.6</v>
      </c>
      <c r="I57" s="52">
        <f t="shared" si="13"/>
        <v>214</v>
      </c>
      <c r="J57" s="280">
        <f t="shared" si="14"/>
        <v>497</v>
      </c>
      <c r="K57" s="601"/>
      <c r="L57" s="32">
        <v>170</v>
      </c>
      <c r="M57" s="32">
        <v>158</v>
      </c>
      <c r="N57" s="32">
        <v>169</v>
      </c>
      <c r="O57" s="32">
        <v>214</v>
      </c>
      <c r="P57" s="32">
        <v>187</v>
      </c>
      <c r="Q57" s="31">
        <f t="shared" si="9"/>
        <v>898</v>
      </c>
      <c r="R57" s="31">
        <f>Q56+Q57+(K56*5)</f>
        <v>1859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27" x14ac:dyDescent="0.3">
      <c r="F58" s="21">
        <f>SUM(F4:F57)</f>
        <v>72975</v>
      </c>
      <c r="G58" s="21">
        <f>SUM(G4:G57)</f>
        <v>342</v>
      </c>
      <c r="H58" s="23">
        <f>F58/G58</f>
        <v>213.37719298245614</v>
      </c>
      <c r="X58" s="16"/>
      <c r="Y58" s="16"/>
      <c r="Z58" s="16"/>
      <c r="AA58" s="16"/>
    </row>
    <row r="60" spans="1:27" x14ac:dyDescent="0.3">
      <c r="A60" s="591" t="s">
        <v>86</v>
      </c>
      <c r="B60" s="591"/>
      <c r="C60" s="591"/>
      <c r="D60" s="591"/>
      <c r="E60" s="591"/>
      <c r="F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</row>
    <row r="61" spans="1:27" x14ac:dyDescent="0.3">
      <c r="A61" s="591"/>
      <c r="B61" s="591"/>
      <c r="C61" s="591"/>
      <c r="D61" s="591"/>
      <c r="E61" s="591"/>
      <c r="F61" s="591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</row>
    <row r="62" spans="1:27" x14ac:dyDescent="0.3">
      <c r="A62" s="24" t="s">
        <v>0</v>
      </c>
      <c r="B62" s="24"/>
      <c r="C62" s="24"/>
      <c r="D62" s="22" t="s">
        <v>2</v>
      </c>
      <c r="E62" s="79">
        <f>SUM(E63:E72)</f>
        <v>1150</v>
      </c>
      <c r="F62" s="24" t="s">
        <v>4</v>
      </c>
      <c r="G62" s="24" t="s">
        <v>5</v>
      </c>
      <c r="H62" s="24" t="s">
        <v>6</v>
      </c>
      <c r="I62" s="24" t="s">
        <v>25</v>
      </c>
      <c r="J62" s="24" t="s">
        <v>26</v>
      </c>
      <c r="K62" s="24" t="s">
        <v>11</v>
      </c>
      <c r="L62" s="24">
        <v>1</v>
      </c>
      <c r="M62" s="24">
        <v>2</v>
      </c>
      <c r="N62" s="24">
        <v>3</v>
      </c>
      <c r="O62" s="24">
        <v>4</v>
      </c>
      <c r="P62" s="24">
        <v>5</v>
      </c>
      <c r="Q62" s="24" t="s">
        <v>8</v>
      </c>
      <c r="R62" s="24" t="s">
        <v>10</v>
      </c>
      <c r="S62" s="24">
        <v>6</v>
      </c>
      <c r="T62" s="24">
        <v>7</v>
      </c>
      <c r="U62" s="24">
        <v>8</v>
      </c>
      <c r="V62" s="24" t="s">
        <v>8</v>
      </c>
      <c r="W62" s="24" t="s">
        <v>10</v>
      </c>
      <c r="X62" s="24">
        <v>9</v>
      </c>
      <c r="Y62" s="24">
        <v>10</v>
      </c>
      <c r="Z62" s="24">
        <v>11</v>
      </c>
      <c r="AA62" s="24">
        <v>12</v>
      </c>
    </row>
    <row r="63" spans="1:27" x14ac:dyDescent="0.3">
      <c r="A63" s="25" t="s">
        <v>835</v>
      </c>
      <c r="B63" s="9">
        <v>35</v>
      </c>
      <c r="C63" s="9" t="s">
        <v>29</v>
      </c>
      <c r="D63" s="592">
        <v>1</v>
      </c>
      <c r="E63" s="40">
        <v>250</v>
      </c>
      <c r="F63" s="21">
        <f>SUM(L63:P63)+SUM(S63:U63)</f>
        <v>671</v>
      </c>
      <c r="G63" s="21">
        <f>COUNT(L63,M63,N63,O63,P63,S63,T63,U63)</f>
        <v>8</v>
      </c>
      <c r="H63" s="23">
        <f>F63/G63</f>
        <v>83.875</v>
      </c>
      <c r="I63" s="52">
        <f>MAX(L63:P63,S63:U63)</f>
        <v>111</v>
      </c>
      <c r="J63" s="280">
        <f>MAX((SUM(L63:N63)), (SUM(S63:U63)))</f>
        <v>255</v>
      </c>
      <c r="K63" s="595">
        <v>179</v>
      </c>
      <c r="L63" s="26">
        <v>111</v>
      </c>
      <c r="M63" s="26">
        <v>85</v>
      </c>
      <c r="N63" s="26">
        <v>48</v>
      </c>
      <c r="O63" s="26">
        <v>91</v>
      </c>
      <c r="P63" s="26">
        <v>81</v>
      </c>
      <c r="Q63" s="27">
        <f t="shared" ref="Q63:Q70" si="15">SUM(L63:P63)</f>
        <v>416</v>
      </c>
      <c r="R63" s="27"/>
      <c r="S63" s="26">
        <v>93</v>
      </c>
      <c r="T63" s="26">
        <v>89</v>
      </c>
      <c r="U63" s="26">
        <v>73</v>
      </c>
      <c r="V63" s="27">
        <f t="shared" ref="V63:V70" si="16">SUM(Q63:U63)-R63</f>
        <v>671</v>
      </c>
      <c r="W63" s="27"/>
      <c r="X63" s="26"/>
      <c r="Y63" s="26"/>
      <c r="Z63" s="605">
        <v>185</v>
      </c>
      <c r="AA63" s="605">
        <v>147</v>
      </c>
    </row>
    <row r="64" spans="1:27" x14ac:dyDescent="0.3">
      <c r="A64" s="29" t="s">
        <v>446</v>
      </c>
      <c r="B64" s="9">
        <v>35</v>
      </c>
      <c r="C64" s="9" t="s">
        <v>29</v>
      </c>
      <c r="D64" s="601"/>
      <c r="E64" s="41">
        <v>250</v>
      </c>
      <c r="F64" s="21">
        <f t="shared" ref="F64:F76" si="17">SUM(L64:P64)+SUM(S64:U64)</f>
        <v>1359</v>
      </c>
      <c r="G64" s="21">
        <f t="shared" ref="G64:G76" si="18">COUNT(L64,M64,N64,O64,P64,S64,T64,U64)</f>
        <v>8</v>
      </c>
      <c r="H64" s="23">
        <f t="shared" ref="H64:H76" si="19">F64/G64</f>
        <v>169.875</v>
      </c>
      <c r="I64" s="52">
        <f t="shared" ref="I64:I127" si="20">MAX(L64:P64,S64:U64)</f>
        <v>204</v>
      </c>
      <c r="J64" s="280">
        <f t="shared" ref="J64:J127" si="21">MAX((SUM(L64:N64)), (SUM(S64:U64)))</f>
        <v>549</v>
      </c>
      <c r="K64" s="597"/>
      <c r="L64" s="283">
        <v>204</v>
      </c>
      <c r="M64" s="283">
        <v>140</v>
      </c>
      <c r="N64" s="283">
        <v>147</v>
      </c>
      <c r="O64" s="283">
        <v>163</v>
      </c>
      <c r="P64" s="283">
        <v>156</v>
      </c>
      <c r="Q64" s="31">
        <f t="shared" si="15"/>
        <v>810</v>
      </c>
      <c r="R64" s="31">
        <f>Q63+Q64+(K63*5)</f>
        <v>2121</v>
      </c>
      <c r="S64" s="283">
        <v>190</v>
      </c>
      <c r="T64" s="283">
        <v>169</v>
      </c>
      <c r="U64" s="283">
        <v>190</v>
      </c>
      <c r="V64" s="27">
        <f t="shared" si="16"/>
        <v>1359</v>
      </c>
      <c r="W64" s="31">
        <f>V63+V64+(K63*8)</f>
        <v>3462</v>
      </c>
      <c r="X64" s="283"/>
      <c r="Y64" s="283"/>
      <c r="Z64" s="606"/>
      <c r="AA64" s="601"/>
    </row>
    <row r="65" spans="1:27" x14ac:dyDescent="0.3">
      <c r="A65" s="25" t="s">
        <v>1022</v>
      </c>
      <c r="B65" s="9">
        <v>35</v>
      </c>
      <c r="C65" s="9" t="s">
        <v>29</v>
      </c>
      <c r="D65" s="592">
        <v>2</v>
      </c>
      <c r="E65" s="40">
        <v>125</v>
      </c>
      <c r="F65" s="21">
        <f t="shared" si="17"/>
        <v>1526</v>
      </c>
      <c r="G65" s="21">
        <f t="shared" si="18"/>
        <v>8</v>
      </c>
      <c r="H65" s="23">
        <f t="shared" si="19"/>
        <v>190.75</v>
      </c>
      <c r="I65" s="52">
        <f t="shared" si="20"/>
        <v>257</v>
      </c>
      <c r="J65" s="280">
        <f t="shared" si="21"/>
        <v>622</v>
      </c>
      <c r="K65" s="595">
        <v>86</v>
      </c>
      <c r="L65" s="28">
        <v>146</v>
      </c>
      <c r="M65" s="28">
        <v>219</v>
      </c>
      <c r="N65" s="28">
        <v>257</v>
      </c>
      <c r="O65" s="28">
        <v>211</v>
      </c>
      <c r="P65" s="28">
        <v>190</v>
      </c>
      <c r="Q65" s="27">
        <f t="shared" si="15"/>
        <v>1023</v>
      </c>
      <c r="R65" s="27"/>
      <c r="S65" s="28">
        <v>163</v>
      </c>
      <c r="T65" s="28">
        <v>197</v>
      </c>
      <c r="U65" s="28">
        <v>143</v>
      </c>
      <c r="V65" s="27">
        <f t="shared" si="16"/>
        <v>1526</v>
      </c>
      <c r="W65" s="27"/>
      <c r="X65" s="26"/>
      <c r="Y65" s="605"/>
      <c r="Z65" s="605"/>
      <c r="AA65" s="605">
        <v>130</v>
      </c>
    </row>
    <row r="66" spans="1:27" x14ac:dyDescent="0.3">
      <c r="A66" s="29" t="s">
        <v>750</v>
      </c>
      <c r="B66" s="9">
        <v>35</v>
      </c>
      <c r="C66" s="9" t="s">
        <v>29</v>
      </c>
      <c r="D66" s="601"/>
      <c r="E66" s="41">
        <v>125</v>
      </c>
      <c r="F66" s="21">
        <f t="shared" si="17"/>
        <v>1612</v>
      </c>
      <c r="G66" s="21">
        <f t="shared" si="18"/>
        <v>8</v>
      </c>
      <c r="H66" s="23">
        <f t="shared" si="19"/>
        <v>201.5</v>
      </c>
      <c r="I66" s="52">
        <f t="shared" si="20"/>
        <v>252</v>
      </c>
      <c r="J66" s="280">
        <f t="shared" si="21"/>
        <v>634</v>
      </c>
      <c r="K66" s="597"/>
      <c r="L66" s="32">
        <v>252</v>
      </c>
      <c r="M66" s="32">
        <v>183</v>
      </c>
      <c r="N66" s="32">
        <v>199</v>
      </c>
      <c r="O66" s="32">
        <v>229</v>
      </c>
      <c r="P66" s="32">
        <v>192</v>
      </c>
      <c r="Q66" s="31">
        <f t="shared" si="15"/>
        <v>1055</v>
      </c>
      <c r="R66" s="31">
        <f>Q65+Q66+(K65*5)</f>
        <v>2508</v>
      </c>
      <c r="S66" s="32">
        <v>215</v>
      </c>
      <c r="T66" s="32">
        <v>170</v>
      </c>
      <c r="U66" s="32">
        <v>172</v>
      </c>
      <c r="V66" s="27">
        <f t="shared" si="16"/>
        <v>1612</v>
      </c>
      <c r="W66" s="31">
        <f>V65+V66+(K65*8)</f>
        <v>3826</v>
      </c>
      <c r="X66" s="283"/>
      <c r="Y66" s="601"/>
      <c r="Z66" s="601"/>
      <c r="AA66" s="601"/>
    </row>
    <row r="67" spans="1:27" x14ac:dyDescent="0.3">
      <c r="A67" s="25" t="s">
        <v>151</v>
      </c>
      <c r="B67" s="9">
        <v>35</v>
      </c>
      <c r="C67" s="9" t="s">
        <v>29</v>
      </c>
      <c r="D67" s="592">
        <v>3</v>
      </c>
      <c r="E67" s="40">
        <v>100</v>
      </c>
      <c r="F67" s="21">
        <f t="shared" si="17"/>
        <v>1284</v>
      </c>
      <c r="G67" s="21">
        <f t="shared" si="18"/>
        <v>8</v>
      </c>
      <c r="H67" s="23">
        <f t="shared" si="19"/>
        <v>160.5</v>
      </c>
      <c r="I67" s="52">
        <f t="shared" si="20"/>
        <v>183</v>
      </c>
      <c r="J67" s="280">
        <f t="shared" si="21"/>
        <v>483</v>
      </c>
      <c r="K67" s="595">
        <v>53</v>
      </c>
      <c r="L67" s="28">
        <v>183</v>
      </c>
      <c r="M67" s="28">
        <v>163</v>
      </c>
      <c r="N67" s="28">
        <v>137</v>
      </c>
      <c r="O67" s="28">
        <v>166</v>
      </c>
      <c r="P67" s="28">
        <v>155</v>
      </c>
      <c r="Q67" s="27">
        <f t="shared" si="15"/>
        <v>804</v>
      </c>
      <c r="R67" s="27"/>
      <c r="S67" s="26">
        <v>176</v>
      </c>
      <c r="T67" s="26">
        <v>158</v>
      </c>
      <c r="U67" s="26">
        <v>146</v>
      </c>
      <c r="V67" s="27">
        <f t="shared" si="16"/>
        <v>1284</v>
      </c>
      <c r="W67" s="27"/>
      <c r="X67" s="605">
        <v>168</v>
      </c>
      <c r="Y67" s="605">
        <v>168</v>
      </c>
      <c r="Z67" s="605">
        <v>177</v>
      </c>
      <c r="AA67" s="26"/>
    </row>
    <row r="68" spans="1:27" x14ac:dyDescent="0.3">
      <c r="A68" s="29" t="s">
        <v>170</v>
      </c>
      <c r="B68" s="9">
        <v>35</v>
      </c>
      <c r="C68" s="9" t="s">
        <v>29</v>
      </c>
      <c r="D68" s="601"/>
      <c r="E68" s="41">
        <v>100</v>
      </c>
      <c r="F68" s="21">
        <f t="shared" si="17"/>
        <v>1652</v>
      </c>
      <c r="G68" s="21">
        <f t="shared" si="18"/>
        <v>8</v>
      </c>
      <c r="H68" s="23">
        <f t="shared" si="19"/>
        <v>206.5</v>
      </c>
      <c r="I68" s="52">
        <f t="shared" si="20"/>
        <v>287</v>
      </c>
      <c r="J68" s="280">
        <f t="shared" si="21"/>
        <v>663</v>
      </c>
      <c r="K68" s="597"/>
      <c r="L68" s="32">
        <v>189</v>
      </c>
      <c r="M68" s="32">
        <v>192</v>
      </c>
      <c r="N68" s="32">
        <v>182</v>
      </c>
      <c r="O68" s="32">
        <v>195</v>
      </c>
      <c r="P68" s="32">
        <v>231</v>
      </c>
      <c r="Q68" s="31">
        <f t="shared" si="15"/>
        <v>989</v>
      </c>
      <c r="R68" s="31">
        <f>Q67+Q68+(K67*5)</f>
        <v>2058</v>
      </c>
      <c r="S68" s="32">
        <v>287</v>
      </c>
      <c r="T68" s="32">
        <v>223</v>
      </c>
      <c r="U68" s="32">
        <v>153</v>
      </c>
      <c r="V68" s="27">
        <f t="shared" si="16"/>
        <v>1652</v>
      </c>
      <c r="W68" s="31">
        <f>V67+V68+(K67*8)</f>
        <v>3360</v>
      </c>
      <c r="X68" s="601"/>
      <c r="Y68" s="601"/>
      <c r="Z68" s="601"/>
      <c r="AA68" s="283"/>
    </row>
    <row r="69" spans="1:27" x14ac:dyDescent="0.3">
      <c r="A69" s="25" t="s">
        <v>1023</v>
      </c>
      <c r="B69" s="9">
        <v>35</v>
      </c>
      <c r="C69" s="9" t="s">
        <v>29</v>
      </c>
      <c r="D69" s="592">
        <v>4</v>
      </c>
      <c r="E69" s="38">
        <v>60</v>
      </c>
      <c r="F69" s="21">
        <f t="shared" si="17"/>
        <v>1297</v>
      </c>
      <c r="G69" s="21">
        <f t="shared" si="18"/>
        <v>8</v>
      </c>
      <c r="H69" s="23">
        <f t="shared" si="19"/>
        <v>162.125</v>
      </c>
      <c r="I69" s="52">
        <f t="shared" si="20"/>
        <v>192</v>
      </c>
      <c r="J69" s="280">
        <f t="shared" si="21"/>
        <v>497</v>
      </c>
      <c r="K69" s="595">
        <v>59</v>
      </c>
      <c r="L69" s="28">
        <v>146</v>
      </c>
      <c r="M69" s="28">
        <v>191</v>
      </c>
      <c r="N69" s="28">
        <v>160</v>
      </c>
      <c r="O69" s="28">
        <v>151</v>
      </c>
      <c r="P69" s="28">
        <v>192</v>
      </c>
      <c r="Q69" s="27">
        <f t="shared" si="15"/>
        <v>840</v>
      </c>
      <c r="R69" s="27"/>
      <c r="S69" s="26">
        <v>154</v>
      </c>
      <c r="T69" s="26">
        <v>140</v>
      </c>
      <c r="U69" s="26">
        <v>163</v>
      </c>
      <c r="V69" s="27">
        <f t="shared" si="16"/>
        <v>1297</v>
      </c>
      <c r="W69" s="27"/>
      <c r="X69" s="26"/>
      <c r="Y69" s="605">
        <v>164</v>
      </c>
      <c r="Z69" s="26"/>
      <c r="AA69" s="26"/>
    </row>
    <row r="70" spans="1:27" x14ac:dyDescent="0.3">
      <c r="A70" s="29" t="s">
        <v>176</v>
      </c>
      <c r="B70" s="9">
        <v>35</v>
      </c>
      <c r="C70" s="9" t="s">
        <v>29</v>
      </c>
      <c r="D70" s="601"/>
      <c r="E70" s="39">
        <v>60</v>
      </c>
      <c r="F70" s="21">
        <f t="shared" si="17"/>
        <v>1604</v>
      </c>
      <c r="G70" s="21">
        <f t="shared" si="18"/>
        <v>8</v>
      </c>
      <c r="H70" s="23">
        <f t="shared" si="19"/>
        <v>200.5</v>
      </c>
      <c r="I70" s="52">
        <f t="shared" si="20"/>
        <v>267</v>
      </c>
      <c r="J70" s="280">
        <f t="shared" si="21"/>
        <v>604</v>
      </c>
      <c r="K70" s="597"/>
      <c r="L70" s="32">
        <v>267</v>
      </c>
      <c r="M70" s="32">
        <v>173</v>
      </c>
      <c r="N70" s="32">
        <v>164</v>
      </c>
      <c r="O70" s="32">
        <v>208</v>
      </c>
      <c r="P70" s="32">
        <v>222</v>
      </c>
      <c r="Q70" s="31">
        <f t="shared" si="15"/>
        <v>1034</v>
      </c>
      <c r="R70" s="31">
        <f>Q69+Q70+(K69*5)</f>
        <v>2169</v>
      </c>
      <c r="S70" s="32">
        <v>175</v>
      </c>
      <c r="T70" s="32">
        <v>212</v>
      </c>
      <c r="U70" s="32">
        <v>183</v>
      </c>
      <c r="V70" s="27">
        <f t="shared" si="16"/>
        <v>1604</v>
      </c>
      <c r="W70" s="31">
        <f>V69+V70+(K69*8)</f>
        <v>3373</v>
      </c>
      <c r="X70" s="283"/>
      <c r="Y70" s="601"/>
      <c r="Z70" s="283"/>
      <c r="AA70" s="283"/>
    </row>
    <row r="71" spans="1:27" x14ac:dyDescent="0.3">
      <c r="A71" s="25" t="s">
        <v>165</v>
      </c>
      <c r="B71" s="9">
        <v>35</v>
      </c>
      <c r="C71" s="9" t="s">
        <v>29</v>
      </c>
      <c r="D71" s="592">
        <v>5</v>
      </c>
      <c r="E71" s="38">
        <v>40</v>
      </c>
      <c r="F71" s="21">
        <f t="shared" si="17"/>
        <v>1303</v>
      </c>
      <c r="G71" s="21">
        <f t="shared" si="18"/>
        <v>8</v>
      </c>
      <c r="H71" s="23">
        <f t="shared" si="19"/>
        <v>162.875</v>
      </c>
      <c r="I71" s="52">
        <f t="shared" si="20"/>
        <v>202</v>
      </c>
      <c r="J71" s="280">
        <f t="shared" si="21"/>
        <v>543</v>
      </c>
      <c r="K71" s="595">
        <v>84</v>
      </c>
      <c r="L71" s="26">
        <v>151</v>
      </c>
      <c r="M71" s="26">
        <v>202</v>
      </c>
      <c r="N71" s="26">
        <v>190</v>
      </c>
      <c r="O71" s="26">
        <v>187</v>
      </c>
      <c r="P71" s="26">
        <v>148</v>
      </c>
      <c r="Q71" s="27">
        <f t="shared" ref="Q71:Q82" si="22">SUM(L71:P71)</f>
        <v>878</v>
      </c>
      <c r="R71" s="27"/>
      <c r="S71" s="26">
        <v>146</v>
      </c>
      <c r="T71" s="26">
        <v>127</v>
      </c>
      <c r="U71" s="26">
        <v>152</v>
      </c>
      <c r="V71" s="27">
        <f t="shared" ref="V71:V90" si="23">SUM(Q71:U71)-R71</f>
        <v>1303</v>
      </c>
      <c r="W71" s="27"/>
      <c r="X71" s="605">
        <v>152</v>
      </c>
      <c r="Y71" s="281"/>
      <c r="Z71" s="281"/>
      <c r="AA71" s="281"/>
    </row>
    <row r="72" spans="1:27" x14ac:dyDescent="0.3">
      <c r="A72" s="29" t="s">
        <v>105</v>
      </c>
      <c r="B72" s="9">
        <v>35</v>
      </c>
      <c r="C72" s="9" t="s">
        <v>29</v>
      </c>
      <c r="D72" s="601"/>
      <c r="E72" s="39">
        <v>40</v>
      </c>
      <c r="F72" s="21">
        <f t="shared" si="17"/>
        <v>1363</v>
      </c>
      <c r="G72" s="21">
        <f t="shared" si="18"/>
        <v>8</v>
      </c>
      <c r="H72" s="23">
        <f t="shared" si="19"/>
        <v>170.375</v>
      </c>
      <c r="I72" s="52">
        <f t="shared" si="20"/>
        <v>203</v>
      </c>
      <c r="J72" s="280">
        <f t="shared" si="21"/>
        <v>545</v>
      </c>
      <c r="K72" s="597"/>
      <c r="L72" s="283">
        <v>181</v>
      </c>
      <c r="M72" s="283">
        <v>203</v>
      </c>
      <c r="N72" s="283">
        <v>161</v>
      </c>
      <c r="O72" s="283">
        <v>131</v>
      </c>
      <c r="P72" s="283">
        <v>189</v>
      </c>
      <c r="Q72" s="31">
        <f t="shared" si="22"/>
        <v>865</v>
      </c>
      <c r="R72" s="31">
        <f>Q71+Q72+(K71*5)</f>
        <v>2163</v>
      </c>
      <c r="S72" s="283">
        <v>165</v>
      </c>
      <c r="T72" s="283">
        <v>176</v>
      </c>
      <c r="U72" s="283">
        <v>157</v>
      </c>
      <c r="V72" s="27">
        <f t="shared" si="23"/>
        <v>1363</v>
      </c>
      <c r="W72" s="31">
        <f>V71+V72+(K71*8)</f>
        <v>3338</v>
      </c>
      <c r="X72" s="601"/>
      <c r="Y72" s="282"/>
      <c r="Z72" s="282"/>
      <c r="AA72" s="282"/>
    </row>
    <row r="73" spans="1:27" x14ac:dyDescent="0.3">
      <c r="A73" s="25" t="s">
        <v>364</v>
      </c>
      <c r="B73" s="9">
        <v>35</v>
      </c>
      <c r="C73" s="9" t="s">
        <v>29</v>
      </c>
      <c r="D73" s="592">
        <v>6</v>
      </c>
      <c r="E73" s="34"/>
      <c r="F73" s="21">
        <f t="shared" si="17"/>
        <v>1401</v>
      </c>
      <c r="G73" s="21">
        <f t="shared" si="18"/>
        <v>8</v>
      </c>
      <c r="H73" s="23">
        <f t="shared" si="19"/>
        <v>175.125</v>
      </c>
      <c r="I73" s="52">
        <f t="shared" si="20"/>
        <v>198</v>
      </c>
      <c r="J73" s="280">
        <f t="shared" si="21"/>
        <v>525</v>
      </c>
      <c r="K73" s="595">
        <v>55</v>
      </c>
      <c r="L73" s="26">
        <v>157</v>
      </c>
      <c r="M73" s="26">
        <v>198</v>
      </c>
      <c r="N73" s="26">
        <v>170</v>
      </c>
      <c r="O73" s="26">
        <v>181</v>
      </c>
      <c r="P73" s="26">
        <v>179</v>
      </c>
      <c r="Q73" s="27">
        <f t="shared" si="22"/>
        <v>885</v>
      </c>
      <c r="R73" s="27"/>
      <c r="S73" s="28">
        <v>165</v>
      </c>
      <c r="T73" s="28">
        <v>185</v>
      </c>
      <c r="U73" s="28">
        <v>166</v>
      </c>
      <c r="V73" s="27">
        <f t="shared" si="23"/>
        <v>1401</v>
      </c>
      <c r="W73" s="27"/>
      <c r="X73" s="26"/>
      <c r="Y73" s="26"/>
      <c r="Z73" s="26"/>
      <c r="AA73" s="26"/>
    </row>
    <row r="74" spans="1:27" x14ac:dyDescent="0.3">
      <c r="A74" s="29" t="s">
        <v>396</v>
      </c>
      <c r="B74" s="9">
        <v>35</v>
      </c>
      <c r="C74" s="9" t="s">
        <v>29</v>
      </c>
      <c r="D74" s="601"/>
      <c r="E74" s="37"/>
      <c r="F74" s="21">
        <f t="shared" si="17"/>
        <v>1496</v>
      </c>
      <c r="G74" s="21">
        <f t="shared" si="18"/>
        <v>8</v>
      </c>
      <c r="H74" s="23">
        <f t="shared" si="19"/>
        <v>187</v>
      </c>
      <c r="I74" s="52">
        <f t="shared" si="20"/>
        <v>224</v>
      </c>
      <c r="J74" s="280">
        <f t="shared" si="21"/>
        <v>602</v>
      </c>
      <c r="K74" s="597"/>
      <c r="L74" s="32">
        <v>214</v>
      </c>
      <c r="M74" s="32">
        <v>182</v>
      </c>
      <c r="N74" s="32">
        <v>206</v>
      </c>
      <c r="O74" s="32">
        <v>156</v>
      </c>
      <c r="P74" s="32">
        <v>224</v>
      </c>
      <c r="Q74" s="31">
        <f t="shared" si="22"/>
        <v>982</v>
      </c>
      <c r="R74" s="31">
        <f>Q73+Q74+(K73*5)</f>
        <v>2142</v>
      </c>
      <c r="S74" s="32">
        <v>194</v>
      </c>
      <c r="T74" s="32">
        <v>148</v>
      </c>
      <c r="U74" s="32">
        <v>172</v>
      </c>
      <c r="V74" s="27">
        <f t="shared" si="23"/>
        <v>1496</v>
      </c>
      <c r="W74" s="31">
        <f>V73+V74+(K73*8)</f>
        <v>3337</v>
      </c>
      <c r="X74" s="16"/>
      <c r="Y74" s="16"/>
      <c r="Z74" s="16"/>
      <c r="AA74" s="16"/>
    </row>
    <row r="75" spans="1:27" x14ac:dyDescent="0.3">
      <c r="A75" s="25" t="s">
        <v>535</v>
      </c>
      <c r="B75" s="9">
        <v>35</v>
      </c>
      <c r="C75" s="9" t="s">
        <v>29</v>
      </c>
      <c r="D75" s="592">
        <v>7</v>
      </c>
      <c r="E75" s="34"/>
      <c r="F75" s="21">
        <f t="shared" si="17"/>
        <v>1521</v>
      </c>
      <c r="G75" s="21">
        <f t="shared" si="18"/>
        <v>8</v>
      </c>
      <c r="H75" s="23">
        <f t="shared" si="19"/>
        <v>190.125</v>
      </c>
      <c r="I75" s="52">
        <f t="shared" si="20"/>
        <v>227</v>
      </c>
      <c r="J75" s="280">
        <f t="shared" si="21"/>
        <v>610</v>
      </c>
      <c r="K75" s="595">
        <v>27</v>
      </c>
      <c r="L75" s="26">
        <v>180</v>
      </c>
      <c r="M75" s="26">
        <v>227</v>
      </c>
      <c r="N75" s="26">
        <v>203</v>
      </c>
      <c r="O75" s="26">
        <v>204</v>
      </c>
      <c r="P75" s="26">
        <v>151</v>
      </c>
      <c r="Q75" s="27">
        <f t="shared" si="22"/>
        <v>965</v>
      </c>
      <c r="R75" s="27"/>
      <c r="S75" s="28">
        <v>199</v>
      </c>
      <c r="T75" s="28">
        <v>178</v>
      </c>
      <c r="U75" s="28">
        <v>179</v>
      </c>
      <c r="V75" s="27">
        <f t="shared" si="23"/>
        <v>1521</v>
      </c>
      <c r="W75" s="27"/>
      <c r="X75" s="16"/>
      <c r="Y75" s="16"/>
      <c r="Z75" s="16"/>
      <c r="AA75" s="16"/>
    </row>
    <row r="76" spans="1:27" x14ac:dyDescent="0.3">
      <c r="A76" s="29" t="s">
        <v>427</v>
      </c>
      <c r="B76" s="9">
        <v>35</v>
      </c>
      <c r="C76" s="9" t="s">
        <v>29</v>
      </c>
      <c r="D76" s="601"/>
      <c r="E76" s="37"/>
      <c r="F76" s="21">
        <f t="shared" si="17"/>
        <v>1590</v>
      </c>
      <c r="G76" s="21">
        <f t="shared" si="18"/>
        <v>8</v>
      </c>
      <c r="H76" s="23">
        <f t="shared" si="19"/>
        <v>198.75</v>
      </c>
      <c r="I76" s="52">
        <f t="shared" si="20"/>
        <v>255</v>
      </c>
      <c r="J76" s="280">
        <f t="shared" si="21"/>
        <v>688</v>
      </c>
      <c r="K76" s="597"/>
      <c r="L76" s="32">
        <v>251</v>
      </c>
      <c r="M76" s="32">
        <v>182</v>
      </c>
      <c r="N76" s="32">
        <v>255</v>
      </c>
      <c r="O76" s="32">
        <v>159</v>
      </c>
      <c r="P76" s="32">
        <v>159</v>
      </c>
      <c r="Q76" s="31">
        <f t="shared" si="22"/>
        <v>1006</v>
      </c>
      <c r="R76" s="31">
        <f>Q75+Q76+(K75*5)</f>
        <v>2106</v>
      </c>
      <c r="S76" s="32">
        <v>214</v>
      </c>
      <c r="T76" s="32">
        <v>158</v>
      </c>
      <c r="U76" s="32">
        <v>212</v>
      </c>
      <c r="V76" s="27">
        <f t="shared" si="23"/>
        <v>1590</v>
      </c>
      <c r="W76" s="31">
        <f>V75+V76+(K75*8)</f>
        <v>3327</v>
      </c>
      <c r="X76" s="16"/>
      <c r="Y76" s="16"/>
      <c r="Z76" s="16"/>
      <c r="AA76" s="16"/>
    </row>
    <row r="77" spans="1:27" x14ac:dyDescent="0.3">
      <c r="A77" s="25" t="s">
        <v>452</v>
      </c>
      <c r="B77" s="9">
        <v>35</v>
      </c>
      <c r="C77" s="9" t="s">
        <v>29</v>
      </c>
      <c r="D77" s="592">
        <v>8</v>
      </c>
      <c r="E77" s="34"/>
      <c r="F77" s="21">
        <f t="shared" ref="F77:F130" si="24">SUM(L77:P77)+SUM(S77:U77)</f>
        <v>1442</v>
      </c>
      <c r="G77" s="21">
        <f t="shared" ref="G77:G130" si="25">COUNT(L77,M77,N77,O77,P77,S77,T77,U77)</f>
        <v>8</v>
      </c>
      <c r="H77" s="23">
        <f t="shared" ref="H77:H130" si="26">F77/G77</f>
        <v>180.25</v>
      </c>
      <c r="I77" s="52">
        <f t="shared" si="20"/>
        <v>223</v>
      </c>
      <c r="J77" s="280">
        <f t="shared" si="21"/>
        <v>570</v>
      </c>
      <c r="K77" s="595">
        <v>40</v>
      </c>
      <c r="L77" s="26">
        <v>155</v>
      </c>
      <c r="M77" s="26">
        <v>179</v>
      </c>
      <c r="N77" s="26">
        <v>203</v>
      </c>
      <c r="O77" s="26">
        <v>166</v>
      </c>
      <c r="P77" s="26">
        <v>169</v>
      </c>
      <c r="Q77" s="27">
        <f t="shared" si="22"/>
        <v>872</v>
      </c>
      <c r="R77" s="27"/>
      <c r="S77" s="28">
        <v>223</v>
      </c>
      <c r="T77" s="28">
        <v>160</v>
      </c>
      <c r="U77" s="28">
        <v>187</v>
      </c>
      <c r="V77" s="27">
        <f t="shared" si="23"/>
        <v>1442</v>
      </c>
      <c r="W77" s="27"/>
      <c r="X77" s="16"/>
      <c r="Y77" s="16"/>
      <c r="Z77" s="16"/>
      <c r="AA77" s="16"/>
    </row>
    <row r="78" spans="1:27" x14ac:dyDescent="0.3">
      <c r="A78" s="36" t="s">
        <v>114</v>
      </c>
      <c r="B78" s="9">
        <v>35</v>
      </c>
      <c r="C78" s="9" t="s">
        <v>29</v>
      </c>
      <c r="D78" s="601"/>
      <c r="E78" s="37"/>
      <c r="F78" s="21">
        <f t="shared" si="24"/>
        <v>1559</v>
      </c>
      <c r="G78" s="21">
        <f t="shared" si="25"/>
        <v>8</v>
      </c>
      <c r="H78" s="23">
        <f t="shared" si="26"/>
        <v>194.875</v>
      </c>
      <c r="I78" s="52">
        <f t="shared" si="20"/>
        <v>247</v>
      </c>
      <c r="J78" s="280">
        <f t="shared" si="21"/>
        <v>579</v>
      </c>
      <c r="K78" s="597"/>
      <c r="L78" s="506">
        <v>164</v>
      </c>
      <c r="M78" s="506">
        <v>191</v>
      </c>
      <c r="N78" s="506">
        <v>224</v>
      </c>
      <c r="O78" s="506">
        <v>203</v>
      </c>
      <c r="P78" s="506">
        <v>225</v>
      </c>
      <c r="Q78" s="21">
        <f t="shared" si="22"/>
        <v>1007</v>
      </c>
      <c r="R78" s="31">
        <f>Q77+Q78+(K77*5)</f>
        <v>2079</v>
      </c>
      <c r="S78" s="506">
        <v>175</v>
      </c>
      <c r="T78" s="506">
        <v>247</v>
      </c>
      <c r="U78" s="506">
        <v>130</v>
      </c>
      <c r="V78" s="27">
        <f t="shared" si="23"/>
        <v>1559</v>
      </c>
      <c r="W78" s="31">
        <f>V77+V78+(K77*8)</f>
        <v>3321</v>
      </c>
      <c r="X78" s="16"/>
      <c r="Y78" s="16"/>
      <c r="Z78" s="16"/>
      <c r="AA78" s="16"/>
    </row>
    <row r="79" spans="1:27" x14ac:dyDescent="0.3">
      <c r="A79" s="25" t="s">
        <v>167</v>
      </c>
      <c r="B79" s="9">
        <v>35</v>
      </c>
      <c r="C79" s="9" t="s">
        <v>29</v>
      </c>
      <c r="D79" s="592">
        <v>9</v>
      </c>
      <c r="E79" s="34"/>
      <c r="F79" s="21">
        <f t="shared" si="24"/>
        <v>1320</v>
      </c>
      <c r="G79" s="21">
        <f t="shared" si="25"/>
        <v>8</v>
      </c>
      <c r="H79" s="23">
        <f t="shared" si="26"/>
        <v>165</v>
      </c>
      <c r="I79" s="52">
        <f t="shared" si="20"/>
        <v>203</v>
      </c>
      <c r="J79" s="280">
        <f t="shared" si="21"/>
        <v>521</v>
      </c>
      <c r="K79" s="595">
        <v>60</v>
      </c>
      <c r="L79" s="28">
        <v>155</v>
      </c>
      <c r="M79" s="28">
        <v>165</v>
      </c>
      <c r="N79" s="28">
        <v>175</v>
      </c>
      <c r="O79" s="28">
        <v>148</v>
      </c>
      <c r="P79" s="28">
        <v>156</v>
      </c>
      <c r="Q79" s="27">
        <f t="shared" si="22"/>
        <v>799</v>
      </c>
      <c r="R79" s="27"/>
      <c r="S79" s="28">
        <v>161</v>
      </c>
      <c r="T79" s="28">
        <v>203</v>
      </c>
      <c r="U79" s="28">
        <v>157</v>
      </c>
      <c r="V79" s="27">
        <f t="shared" si="23"/>
        <v>1320</v>
      </c>
      <c r="W79" s="27"/>
      <c r="X79" s="16"/>
      <c r="Y79" s="46"/>
      <c r="Z79" s="46"/>
      <c r="AA79" s="46"/>
    </row>
    <row r="80" spans="1:27" x14ac:dyDescent="0.3">
      <c r="A80" s="36" t="s">
        <v>124</v>
      </c>
      <c r="B80" s="9">
        <v>35</v>
      </c>
      <c r="C80" s="9" t="s">
        <v>29</v>
      </c>
      <c r="D80" s="601"/>
      <c r="E80" s="37"/>
      <c r="F80" s="21">
        <f t="shared" si="24"/>
        <v>1507</v>
      </c>
      <c r="G80" s="21">
        <f t="shared" si="25"/>
        <v>8</v>
      </c>
      <c r="H80" s="23">
        <f t="shared" si="26"/>
        <v>188.375</v>
      </c>
      <c r="I80" s="52">
        <f t="shared" si="20"/>
        <v>217</v>
      </c>
      <c r="J80" s="280">
        <f t="shared" si="21"/>
        <v>596</v>
      </c>
      <c r="K80" s="597"/>
      <c r="L80" s="506">
        <v>217</v>
      </c>
      <c r="M80" s="506">
        <v>217</v>
      </c>
      <c r="N80" s="506">
        <v>162</v>
      </c>
      <c r="O80" s="506">
        <v>199</v>
      </c>
      <c r="P80" s="506">
        <v>203</v>
      </c>
      <c r="Q80" s="21">
        <f t="shared" si="22"/>
        <v>998</v>
      </c>
      <c r="R80" s="31">
        <f>Q79+Q80+(K79*5)</f>
        <v>2097</v>
      </c>
      <c r="S80" s="506">
        <v>176</v>
      </c>
      <c r="T80" s="506">
        <v>134</v>
      </c>
      <c r="U80" s="506">
        <v>199</v>
      </c>
      <c r="V80" s="27">
        <f t="shared" si="23"/>
        <v>1507</v>
      </c>
      <c r="W80" s="31">
        <f>V79+V80+(K79*8)</f>
        <v>3307</v>
      </c>
      <c r="X80" s="16"/>
      <c r="Y80" s="46"/>
      <c r="Z80" s="46"/>
      <c r="AA80" s="46"/>
    </row>
    <row r="81" spans="1:27" x14ac:dyDescent="0.3">
      <c r="A81" s="25" t="s">
        <v>787</v>
      </c>
      <c r="B81" s="9">
        <v>35</v>
      </c>
      <c r="C81" s="9" t="s">
        <v>29</v>
      </c>
      <c r="D81" s="592">
        <v>10</v>
      </c>
      <c r="E81" s="34"/>
      <c r="F81" s="21">
        <f t="shared" si="24"/>
        <v>1160</v>
      </c>
      <c r="G81" s="21">
        <f t="shared" si="25"/>
        <v>8</v>
      </c>
      <c r="H81" s="23">
        <f t="shared" si="26"/>
        <v>145</v>
      </c>
      <c r="I81" s="52">
        <f t="shared" si="20"/>
        <v>179</v>
      </c>
      <c r="J81" s="280">
        <f t="shared" si="21"/>
        <v>452</v>
      </c>
      <c r="K81" s="595">
        <v>126</v>
      </c>
      <c r="L81" s="26">
        <v>130</v>
      </c>
      <c r="M81" s="26">
        <v>114</v>
      </c>
      <c r="N81" s="26">
        <v>146</v>
      </c>
      <c r="O81" s="26">
        <v>179</v>
      </c>
      <c r="P81" s="26">
        <v>139</v>
      </c>
      <c r="Q81" s="27">
        <f t="shared" si="22"/>
        <v>708</v>
      </c>
      <c r="R81" s="27"/>
      <c r="S81" s="28">
        <v>148</v>
      </c>
      <c r="T81" s="28">
        <v>133</v>
      </c>
      <c r="U81" s="28">
        <v>171</v>
      </c>
      <c r="V81" s="27">
        <f t="shared" si="23"/>
        <v>1160</v>
      </c>
      <c r="W81" s="27"/>
      <c r="X81" s="16"/>
      <c r="Y81" s="16"/>
      <c r="Z81" s="16"/>
      <c r="AA81" s="16"/>
    </row>
    <row r="82" spans="1:27" x14ac:dyDescent="0.3">
      <c r="A82" s="36" t="s">
        <v>1024</v>
      </c>
      <c r="B82" s="9">
        <v>35</v>
      </c>
      <c r="C82" s="9" t="s">
        <v>29</v>
      </c>
      <c r="D82" s="601"/>
      <c r="E82" s="37"/>
      <c r="F82" s="21">
        <f t="shared" si="24"/>
        <v>1099</v>
      </c>
      <c r="G82" s="21">
        <f t="shared" si="25"/>
        <v>8</v>
      </c>
      <c r="H82" s="23">
        <f t="shared" si="26"/>
        <v>137.375</v>
      </c>
      <c r="I82" s="52">
        <f t="shared" si="20"/>
        <v>169</v>
      </c>
      <c r="J82" s="280">
        <f t="shared" si="21"/>
        <v>430</v>
      </c>
      <c r="K82" s="597"/>
      <c r="L82" s="506">
        <v>169</v>
      </c>
      <c r="M82" s="506">
        <v>135</v>
      </c>
      <c r="N82" s="506">
        <v>126</v>
      </c>
      <c r="O82" s="506">
        <v>156</v>
      </c>
      <c r="P82" s="506">
        <v>124</v>
      </c>
      <c r="Q82" s="21">
        <f t="shared" si="22"/>
        <v>710</v>
      </c>
      <c r="R82" s="31">
        <f>Q81+Q82+(K81*5)</f>
        <v>2048</v>
      </c>
      <c r="S82" s="506">
        <v>124</v>
      </c>
      <c r="T82" s="506">
        <v>152</v>
      </c>
      <c r="U82" s="506">
        <v>113</v>
      </c>
      <c r="V82" s="27">
        <f t="shared" si="23"/>
        <v>1099</v>
      </c>
      <c r="W82" s="31">
        <f>V81+V82+(K81*8)</f>
        <v>3267</v>
      </c>
      <c r="X82" s="16"/>
      <c r="Y82" s="16"/>
      <c r="Z82" s="16"/>
      <c r="AA82" s="16"/>
    </row>
    <row r="83" spans="1:27" x14ac:dyDescent="0.3">
      <c r="A83" s="25" t="s">
        <v>247</v>
      </c>
      <c r="B83" s="9">
        <v>35</v>
      </c>
      <c r="C83" s="9" t="s">
        <v>29</v>
      </c>
      <c r="D83" s="592">
        <v>11</v>
      </c>
      <c r="E83" s="34"/>
      <c r="F83" s="21">
        <f t="shared" si="24"/>
        <v>1615</v>
      </c>
      <c r="G83" s="21">
        <f t="shared" si="25"/>
        <v>8</v>
      </c>
      <c r="H83" s="23">
        <f t="shared" si="26"/>
        <v>201.875</v>
      </c>
      <c r="I83" s="52">
        <f t="shared" si="20"/>
        <v>289</v>
      </c>
      <c r="J83" s="280">
        <f t="shared" si="21"/>
        <v>740</v>
      </c>
      <c r="K83" s="595">
        <v>8</v>
      </c>
      <c r="L83" s="26">
        <v>200</v>
      </c>
      <c r="M83" s="26">
        <v>251</v>
      </c>
      <c r="N83" s="26">
        <v>289</v>
      </c>
      <c r="O83" s="26">
        <v>152</v>
      </c>
      <c r="P83" s="26">
        <v>172</v>
      </c>
      <c r="Q83" s="27">
        <f t="shared" ref="Q83:Q92" si="27">SUM(L83:P83)</f>
        <v>1064</v>
      </c>
      <c r="R83" s="27"/>
      <c r="S83" s="26">
        <v>180</v>
      </c>
      <c r="T83" s="26">
        <v>178</v>
      </c>
      <c r="U83" s="26">
        <v>193</v>
      </c>
      <c r="V83" s="27">
        <f t="shared" si="23"/>
        <v>1615</v>
      </c>
      <c r="W83" s="27"/>
      <c r="X83" s="46"/>
      <c r="Y83" s="46"/>
      <c r="Z83" s="46"/>
      <c r="AA83" s="46"/>
    </row>
    <row r="84" spans="1:27" x14ac:dyDescent="0.3">
      <c r="A84" s="36" t="s">
        <v>248</v>
      </c>
      <c r="B84" s="9">
        <v>35</v>
      </c>
      <c r="C84" s="9" t="s">
        <v>29</v>
      </c>
      <c r="D84" s="601"/>
      <c r="E84" s="37"/>
      <c r="F84" s="21">
        <f t="shared" si="24"/>
        <v>1582</v>
      </c>
      <c r="G84" s="21">
        <f t="shared" si="25"/>
        <v>8</v>
      </c>
      <c r="H84" s="23">
        <f t="shared" si="26"/>
        <v>197.75</v>
      </c>
      <c r="I84" s="52">
        <f t="shared" si="20"/>
        <v>226</v>
      </c>
      <c r="J84" s="280">
        <f t="shared" si="21"/>
        <v>608</v>
      </c>
      <c r="K84" s="597"/>
      <c r="L84" s="506">
        <v>180</v>
      </c>
      <c r="M84" s="506">
        <v>226</v>
      </c>
      <c r="N84" s="506">
        <v>202</v>
      </c>
      <c r="O84" s="506">
        <v>224</v>
      </c>
      <c r="P84" s="506">
        <v>181</v>
      </c>
      <c r="Q84" s="21">
        <f t="shared" si="27"/>
        <v>1013</v>
      </c>
      <c r="R84" s="31">
        <f>Q83+Q84+(K83*5)</f>
        <v>2117</v>
      </c>
      <c r="S84" s="506">
        <v>168</v>
      </c>
      <c r="T84" s="506">
        <v>192</v>
      </c>
      <c r="U84" s="506">
        <v>209</v>
      </c>
      <c r="V84" s="27">
        <f t="shared" si="23"/>
        <v>1582</v>
      </c>
      <c r="W84" s="31">
        <f>V83+V84+(K83*8)</f>
        <v>3261</v>
      </c>
      <c r="X84" s="46"/>
      <c r="Y84" s="46"/>
      <c r="Z84" s="46"/>
      <c r="AA84" s="46"/>
    </row>
    <row r="85" spans="1:27" x14ac:dyDescent="0.3">
      <c r="A85" s="25" t="s">
        <v>106</v>
      </c>
      <c r="B85" s="9">
        <v>35</v>
      </c>
      <c r="C85" s="9" t="s">
        <v>29</v>
      </c>
      <c r="D85" s="592">
        <v>12</v>
      </c>
      <c r="E85" s="34"/>
      <c r="F85" s="21">
        <f t="shared" si="24"/>
        <v>1456</v>
      </c>
      <c r="G85" s="21">
        <f t="shared" si="25"/>
        <v>8</v>
      </c>
      <c r="H85" s="23">
        <f t="shared" si="26"/>
        <v>182</v>
      </c>
      <c r="I85" s="52">
        <f t="shared" si="20"/>
        <v>224</v>
      </c>
      <c r="J85" s="280">
        <f t="shared" si="21"/>
        <v>621</v>
      </c>
      <c r="K85" s="595">
        <v>27</v>
      </c>
      <c r="L85" s="26">
        <v>194</v>
      </c>
      <c r="M85" s="26">
        <v>203</v>
      </c>
      <c r="N85" s="26">
        <v>224</v>
      </c>
      <c r="O85" s="26">
        <v>149</v>
      </c>
      <c r="P85" s="26">
        <v>183</v>
      </c>
      <c r="Q85" s="27">
        <f t="shared" si="27"/>
        <v>953</v>
      </c>
      <c r="R85" s="27"/>
      <c r="S85" s="28">
        <v>178</v>
      </c>
      <c r="T85" s="28">
        <v>162</v>
      </c>
      <c r="U85" s="28">
        <v>163</v>
      </c>
      <c r="V85" s="27">
        <f t="shared" si="23"/>
        <v>1456</v>
      </c>
      <c r="W85" s="27"/>
      <c r="X85" s="16"/>
      <c r="Y85" s="16"/>
      <c r="Z85" s="16"/>
      <c r="AA85" s="16"/>
    </row>
    <row r="86" spans="1:27" x14ac:dyDescent="0.3">
      <c r="A86" s="36" t="s">
        <v>119</v>
      </c>
      <c r="B86" s="9">
        <v>35</v>
      </c>
      <c r="C86" s="9" t="s">
        <v>29</v>
      </c>
      <c r="D86" s="601"/>
      <c r="E86" s="37"/>
      <c r="F86" s="21">
        <f t="shared" si="24"/>
        <v>1582</v>
      </c>
      <c r="G86" s="21">
        <f t="shared" si="25"/>
        <v>8</v>
      </c>
      <c r="H86" s="23">
        <f t="shared" si="26"/>
        <v>197.75</v>
      </c>
      <c r="I86" s="52">
        <f t="shared" si="20"/>
        <v>248</v>
      </c>
      <c r="J86" s="280">
        <f t="shared" si="21"/>
        <v>604</v>
      </c>
      <c r="K86" s="597"/>
      <c r="L86" s="506">
        <v>180</v>
      </c>
      <c r="M86" s="506">
        <v>248</v>
      </c>
      <c r="N86" s="506">
        <v>176</v>
      </c>
      <c r="O86" s="506">
        <v>222</v>
      </c>
      <c r="P86" s="506">
        <v>168</v>
      </c>
      <c r="Q86" s="21">
        <f t="shared" si="27"/>
        <v>994</v>
      </c>
      <c r="R86" s="31">
        <f>Q85+Q86+(K85*5)</f>
        <v>2082</v>
      </c>
      <c r="S86" s="506">
        <v>207</v>
      </c>
      <c r="T86" s="506">
        <v>200</v>
      </c>
      <c r="U86" s="506">
        <v>181</v>
      </c>
      <c r="V86" s="27">
        <f t="shared" si="23"/>
        <v>1582</v>
      </c>
      <c r="W86" s="31">
        <f>V85+V86+(K85*8)</f>
        <v>3254</v>
      </c>
      <c r="X86" s="16"/>
      <c r="Y86" s="16"/>
      <c r="Z86" s="16"/>
      <c r="AA86" s="16"/>
    </row>
    <row r="87" spans="1:27" x14ac:dyDescent="0.3">
      <c r="A87" s="25" t="s">
        <v>889</v>
      </c>
      <c r="B87" s="9">
        <v>35</v>
      </c>
      <c r="C87" s="9" t="s">
        <v>29</v>
      </c>
      <c r="D87" s="592">
        <v>13</v>
      </c>
      <c r="E87" s="34"/>
      <c r="F87" s="21">
        <f t="shared" si="24"/>
        <v>1439</v>
      </c>
      <c r="G87" s="21">
        <f t="shared" si="25"/>
        <v>8</v>
      </c>
      <c r="H87" s="23">
        <f t="shared" si="26"/>
        <v>179.875</v>
      </c>
      <c r="I87" s="52">
        <f t="shared" si="20"/>
        <v>217</v>
      </c>
      <c r="J87" s="280">
        <f t="shared" si="21"/>
        <v>530</v>
      </c>
      <c r="K87" s="595">
        <v>24</v>
      </c>
      <c r="L87" s="28">
        <v>217</v>
      </c>
      <c r="M87" s="28">
        <v>172</v>
      </c>
      <c r="N87" s="28">
        <v>141</v>
      </c>
      <c r="O87" s="28">
        <v>195</v>
      </c>
      <c r="P87" s="28">
        <v>199</v>
      </c>
      <c r="Q87" s="27">
        <f t="shared" si="27"/>
        <v>924</v>
      </c>
      <c r="R87" s="27"/>
      <c r="S87" s="26">
        <v>167</v>
      </c>
      <c r="T87" s="26">
        <v>145</v>
      </c>
      <c r="U87" s="26">
        <v>203</v>
      </c>
      <c r="V87" s="27">
        <f t="shared" si="23"/>
        <v>1439</v>
      </c>
      <c r="W87" s="27"/>
      <c r="X87" s="16"/>
      <c r="Y87" s="16"/>
      <c r="Z87" s="16"/>
      <c r="AA87" s="16"/>
    </row>
    <row r="88" spans="1:27" x14ac:dyDescent="0.3">
      <c r="A88" s="29" t="s">
        <v>181</v>
      </c>
      <c r="B88" s="9">
        <v>35</v>
      </c>
      <c r="C88" s="9" t="s">
        <v>29</v>
      </c>
      <c r="D88" s="601"/>
      <c r="E88" s="33"/>
      <c r="F88" s="21">
        <f t="shared" si="24"/>
        <v>1528</v>
      </c>
      <c r="G88" s="21">
        <f t="shared" si="25"/>
        <v>8</v>
      </c>
      <c r="H88" s="23">
        <f t="shared" si="26"/>
        <v>191</v>
      </c>
      <c r="I88" s="52">
        <f t="shared" si="20"/>
        <v>252</v>
      </c>
      <c r="J88" s="280">
        <f t="shared" si="21"/>
        <v>545</v>
      </c>
      <c r="K88" s="597"/>
      <c r="L88" s="32">
        <v>212</v>
      </c>
      <c r="M88" s="32">
        <v>178</v>
      </c>
      <c r="N88" s="32">
        <v>155</v>
      </c>
      <c r="O88" s="32">
        <v>252</v>
      </c>
      <c r="P88" s="32">
        <v>213</v>
      </c>
      <c r="Q88" s="31">
        <f t="shared" si="27"/>
        <v>1010</v>
      </c>
      <c r="R88" s="31">
        <f>Q87+Q88+(K87*5)</f>
        <v>2054</v>
      </c>
      <c r="S88" s="283">
        <v>198</v>
      </c>
      <c r="T88" s="283">
        <v>187</v>
      </c>
      <c r="U88" s="283">
        <v>133</v>
      </c>
      <c r="V88" s="27">
        <f t="shared" si="23"/>
        <v>1528</v>
      </c>
      <c r="W88" s="31">
        <f>V87+V88+(K87*8)</f>
        <v>3159</v>
      </c>
      <c r="X88" s="16"/>
      <c r="Y88" s="16"/>
      <c r="Z88" s="16"/>
      <c r="AA88" s="16"/>
    </row>
    <row r="89" spans="1:27" x14ac:dyDescent="0.3">
      <c r="A89" s="25" t="s">
        <v>754</v>
      </c>
      <c r="B89" s="9">
        <v>35</v>
      </c>
      <c r="C89" s="9" t="s">
        <v>29</v>
      </c>
      <c r="D89" s="592">
        <v>14</v>
      </c>
      <c r="E89" s="34"/>
      <c r="F89" s="21">
        <f t="shared" si="24"/>
        <v>1249</v>
      </c>
      <c r="G89" s="21">
        <f t="shared" si="25"/>
        <v>8</v>
      </c>
      <c r="H89" s="23">
        <f t="shared" si="26"/>
        <v>156.125</v>
      </c>
      <c r="I89" s="52">
        <f t="shared" si="20"/>
        <v>193</v>
      </c>
      <c r="J89" s="280">
        <f t="shared" si="21"/>
        <v>466</v>
      </c>
      <c r="K89" s="595">
        <v>40</v>
      </c>
      <c r="L89" s="26">
        <v>139</v>
      </c>
      <c r="M89" s="26">
        <v>181</v>
      </c>
      <c r="N89" s="26">
        <v>146</v>
      </c>
      <c r="O89" s="26">
        <v>193</v>
      </c>
      <c r="P89" s="26">
        <v>149</v>
      </c>
      <c r="Q89" s="27">
        <f t="shared" si="27"/>
        <v>808</v>
      </c>
      <c r="R89" s="27"/>
      <c r="S89" s="26">
        <v>140</v>
      </c>
      <c r="T89" s="26">
        <v>159</v>
      </c>
      <c r="U89" s="26">
        <v>142</v>
      </c>
      <c r="V89" s="27">
        <f t="shared" si="23"/>
        <v>1249</v>
      </c>
      <c r="W89" s="27"/>
      <c r="X89" s="46"/>
      <c r="Y89" s="46"/>
      <c r="Z89" s="46"/>
      <c r="AA89" s="46"/>
    </row>
    <row r="90" spans="1:27" x14ac:dyDescent="0.3">
      <c r="A90" s="29" t="s">
        <v>734</v>
      </c>
      <c r="B90" s="9">
        <v>35</v>
      </c>
      <c r="C90" s="9" t="s">
        <v>29</v>
      </c>
      <c r="D90" s="601"/>
      <c r="E90" s="33"/>
      <c r="F90" s="21">
        <f t="shared" si="24"/>
        <v>1561</v>
      </c>
      <c r="G90" s="21">
        <f t="shared" si="25"/>
        <v>8</v>
      </c>
      <c r="H90" s="23">
        <f t="shared" si="26"/>
        <v>195.125</v>
      </c>
      <c r="I90" s="52">
        <f t="shared" si="20"/>
        <v>234</v>
      </c>
      <c r="J90" s="280">
        <f t="shared" si="21"/>
        <v>632</v>
      </c>
      <c r="K90" s="597"/>
      <c r="L90" s="283">
        <v>195</v>
      </c>
      <c r="M90" s="283">
        <v>234</v>
      </c>
      <c r="N90" s="283">
        <v>203</v>
      </c>
      <c r="O90" s="283">
        <v>202</v>
      </c>
      <c r="P90" s="283">
        <v>230</v>
      </c>
      <c r="Q90" s="31">
        <f t="shared" si="27"/>
        <v>1064</v>
      </c>
      <c r="R90" s="31">
        <f>Q89+Q90+(K89*5)</f>
        <v>2072</v>
      </c>
      <c r="S90" s="283">
        <v>179</v>
      </c>
      <c r="T90" s="283">
        <v>158</v>
      </c>
      <c r="U90" s="283">
        <v>160</v>
      </c>
      <c r="V90" s="27">
        <f t="shared" si="23"/>
        <v>1561</v>
      </c>
      <c r="W90" s="31">
        <f>V89+V90+(K89*8)</f>
        <v>3130</v>
      </c>
      <c r="X90" s="46"/>
      <c r="Y90" s="46"/>
      <c r="Z90" s="46"/>
      <c r="AA90" s="46"/>
    </row>
    <row r="91" spans="1:27" x14ac:dyDescent="0.3">
      <c r="A91" s="25" t="s">
        <v>180</v>
      </c>
      <c r="B91" s="9">
        <v>35</v>
      </c>
      <c r="C91" s="9" t="s">
        <v>29</v>
      </c>
      <c r="D91" s="592">
        <v>15</v>
      </c>
      <c r="E91" s="34"/>
      <c r="F91" s="21">
        <f t="shared" si="24"/>
        <v>888</v>
      </c>
      <c r="G91" s="21">
        <f t="shared" si="25"/>
        <v>5</v>
      </c>
      <c r="H91" s="23">
        <f t="shared" si="26"/>
        <v>177.6</v>
      </c>
      <c r="I91" s="52">
        <f t="shared" si="20"/>
        <v>188</v>
      </c>
      <c r="J91" s="280">
        <f t="shared" si="21"/>
        <v>521</v>
      </c>
      <c r="K91" s="595">
        <v>23</v>
      </c>
      <c r="L91" s="26">
        <v>184</v>
      </c>
      <c r="M91" s="26">
        <v>149</v>
      </c>
      <c r="N91" s="26">
        <v>188</v>
      </c>
      <c r="O91" s="26">
        <v>188</v>
      </c>
      <c r="P91" s="26">
        <v>179</v>
      </c>
      <c r="Q91" s="27">
        <f t="shared" si="27"/>
        <v>888</v>
      </c>
      <c r="R91" s="27"/>
      <c r="S91" s="26"/>
      <c r="T91" s="26"/>
      <c r="U91" s="26"/>
      <c r="V91" s="75"/>
      <c r="W91" s="75"/>
      <c r="X91" s="46"/>
      <c r="Y91" s="46"/>
      <c r="Z91" s="46"/>
      <c r="AA91" s="46"/>
    </row>
    <row r="92" spans="1:27" x14ac:dyDescent="0.3">
      <c r="A92" s="29" t="s">
        <v>542</v>
      </c>
      <c r="B92" s="9">
        <v>35</v>
      </c>
      <c r="C92" s="9" t="s">
        <v>29</v>
      </c>
      <c r="D92" s="601"/>
      <c r="E92" s="33"/>
      <c r="F92" s="21">
        <f t="shared" si="24"/>
        <v>1033</v>
      </c>
      <c r="G92" s="21">
        <f t="shared" si="25"/>
        <v>5</v>
      </c>
      <c r="H92" s="23">
        <f t="shared" si="26"/>
        <v>206.6</v>
      </c>
      <c r="I92" s="52">
        <f t="shared" si="20"/>
        <v>257</v>
      </c>
      <c r="J92" s="280">
        <f t="shared" si="21"/>
        <v>606</v>
      </c>
      <c r="K92" s="597"/>
      <c r="L92" s="283">
        <v>169</v>
      </c>
      <c r="M92" s="283">
        <v>257</v>
      </c>
      <c r="N92" s="283">
        <v>180</v>
      </c>
      <c r="O92" s="283">
        <v>227</v>
      </c>
      <c r="P92" s="283">
        <v>200</v>
      </c>
      <c r="Q92" s="31">
        <f t="shared" si="27"/>
        <v>1033</v>
      </c>
      <c r="R92" s="31">
        <f>Q91+Q92+(K91*5)</f>
        <v>2036</v>
      </c>
      <c r="S92" s="505"/>
      <c r="T92" s="505"/>
      <c r="U92" s="505"/>
      <c r="V92" s="20"/>
      <c r="W92" s="20"/>
      <c r="X92" s="46"/>
      <c r="Y92" s="46"/>
      <c r="Z92" s="46"/>
      <c r="AA92" s="46"/>
    </row>
    <row r="93" spans="1:27" x14ac:dyDescent="0.3">
      <c r="A93" s="25" t="s">
        <v>1035</v>
      </c>
      <c r="B93" s="9">
        <v>35</v>
      </c>
      <c r="C93" s="9" t="s">
        <v>29</v>
      </c>
      <c r="D93" s="592">
        <v>16</v>
      </c>
      <c r="E93" s="34"/>
      <c r="F93" s="21">
        <f t="shared" si="24"/>
        <v>777</v>
      </c>
      <c r="G93" s="21">
        <f t="shared" si="25"/>
        <v>5</v>
      </c>
      <c r="H93" s="23">
        <f t="shared" si="26"/>
        <v>155.4</v>
      </c>
      <c r="I93" s="52">
        <f t="shared" si="20"/>
        <v>188</v>
      </c>
      <c r="J93" s="280">
        <f t="shared" si="21"/>
        <v>451</v>
      </c>
      <c r="K93" s="595">
        <v>55</v>
      </c>
      <c r="L93" s="28">
        <v>139</v>
      </c>
      <c r="M93" s="28">
        <v>140</v>
      </c>
      <c r="N93" s="28">
        <v>172</v>
      </c>
      <c r="O93" s="28">
        <v>138</v>
      </c>
      <c r="P93" s="28">
        <v>188</v>
      </c>
      <c r="Q93" s="27">
        <f t="shared" ref="Q93:Q102" si="28">SUM(L93:P93)</f>
        <v>777</v>
      </c>
      <c r="R93" s="27"/>
      <c r="S93" s="505"/>
      <c r="T93" s="505"/>
      <c r="U93" s="505"/>
      <c r="V93" s="505"/>
      <c r="W93" s="505"/>
      <c r="X93" s="16"/>
      <c r="Y93" s="16"/>
      <c r="Z93" s="16"/>
      <c r="AA93" s="16"/>
    </row>
    <row r="94" spans="1:27" x14ac:dyDescent="0.3">
      <c r="A94" s="29" t="s">
        <v>841</v>
      </c>
      <c r="B94" s="9">
        <v>35</v>
      </c>
      <c r="C94" s="9" t="s">
        <v>29</v>
      </c>
      <c r="D94" s="601"/>
      <c r="E94" s="33"/>
      <c r="F94" s="21">
        <f t="shared" si="24"/>
        <v>977</v>
      </c>
      <c r="G94" s="21">
        <f t="shared" si="25"/>
        <v>5</v>
      </c>
      <c r="H94" s="23">
        <f t="shared" si="26"/>
        <v>195.4</v>
      </c>
      <c r="I94" s="52">
        <f t="shared" si="20"/>
        <v>220</v>
      </c>
      <c r="J94" s="280">
        <f t="shared" si="21"/>
        <v>592</v>
      </c>
      <c r="K94" s="597"/>
      <c r="L94" s="32">
        <v>213</v>
      </c>
      <c r="M94" s="32">
        <v>220</v>
      </c>
      <c r="N94" s="32">
        <v>159</v>
      </c>
      <c r="O94" s="32">
        <v>212</v>
      </c>
      <c r="P94" s="32">
        <v>173</v>
      </c>
      <c r="Q94" s="31">
        <f t="shared" si="28"/>
        <v>977</v>
      </c>
      <c r="R94" s="31">
        <f>Q93+Q94+(K93*5)</f>
        <v>2029</v>
      </c>
      <c r="S94" s="16"/>
      <c r="T94" s="16"/>
      <c r="U94" s="16"/>
      <c r="V94" s="16"/>
      <c r="W94" s="16"/>
      <c r="X94" s="16"/>
      <c r="Y94" s="16"/>
      <c r="Z94" s="16"/>
      <c r="AA94" s="16"/>
    </row>
    <row r="95" spans="1:27" x14ac:dyDescent="0.3">
      <c r="A95" s="25" t="s">
        <v>830</v>
      </c>
      <c r="B95" s="9">
        <v>35</v>
      </c>
      <c r="C95" s="9" t="s">
        <v>29</v>
      </c>
      <c r="D95" s="592">
        <v>17</v>
      </c>
      <c r="E95" s="34"/>
      <c r="F95" s="21">
        <f t="shared" si="24"/>
        <v>958</v>
      </c>
      <c r="G95" s="21">
        <f t="shared" si="25"/>
        <v>5</v>
      </c>
      <c r="H95" s="23">
        <f t="shared" si="26"/>
        <v>191.6</v>
      </c>
      <c r="I95" s="52">
        <f t="shared" si="20"/>
        <v>224</v>
      </c>
      <c r="J95" s="280">
        <f t="shared" si="21"/>
        <v>624</v>
      </c>
      <c r="K95" s="595">
        <v>16</v>
      </c>
      <c r="L95" s="28">
        <v>224</v>
      </c>
      <c r="M95" s="28">
        <v>199</v>
      </c>
      <c r="N95" s="28">
        <v>201</v>
      </c>
      <c r="O95" s="28">
        <v>157</v>
      </c>
      <c r="P95" s="28">
        <v>177</v>
      </c>
      <c r="Q95" s="27">
        <f t="shared" si="28"/>
        <v>958</v>
      </c>
      <c r="R95" s="27"/>
      <c r="S95" s="16"/>
      <c r="T95" s="16"/>
      <c r="U95" s="16"/>
      <c r="V95" s="16"/>
      <c r="W95" s="16"/>
      <c r="X95" s="16"/>
      <c r="Y95" s="16"/>
      <c r="Z95" s="16"/>
      <c r="AA95" s="16"/>
    </row>
    <row r="96" spans="1:27" x14ac:dyDescent="0.3">
      <c r="A96" s="29" t="s">
        <v>203</v>
      </c>
      <c r="B96" s="9">
        <v>35</v>
      </c>
      <c r="C96" s="9" t="s">
        <v>29</v>
      </c>
      <c r="D96" s="601"/>
      <c r="E96" s="33"/>
      <c r="F96" s="21">
        <f t="shared" si="24"/>
        <v>1033</v>
      </c>
      <c r="G96" s="21">
        <f t="shared" si="25"/>
        <v>5</v>
      </c>
      <c r="H96" s="23">
        <f t="shared" si="26"/>
        <v>206.6</v>
      </c>
      <c r="I96" s="52">
        <f t="shared" si="20"/>
        <v>248</v>
      </c>
      <c r="J96" s="280">
        <f t="shared" si="21"/>
        <v>674</v>
      </c>
      <c r="K96" s="597"/>
      <c r="L96" s="32">
        <v>224</v>
      </c>
      <c r="M96" s="32">
        <v>202</v>
      </c>
      <c r="N96" s="32">
        <v>248</v>
      </c>
      <c r="O96" s="32">
        <v>197</v>
      </c>
      <c r="P96" s="32">
        <v>162</v>
      </c>
      <c r="Q96" s="31">
        <f t="shared" si="28"/>
        <v>1033</v>
      </c>
      <c r="R96" s="31">
        <f>Q95+Q96+(K95*5)</f>
        <v>2071</v>
      </c>
      <c r="S96" s="16"/>
      <c r="T96" s="16"/>
      <c r="U96" s="16"/>
      <c r="V96" s="16"/>
      <c r="W96" s="16"/>
      <c r="X96" s="16"/>
      <c r="Y96" s="16"/>
      <c r="Z96" s="16"/>
      <c r="AA96" s="16"/>
    </row>
    <row r="97" spans="1:27" x14ac:dyDescent="0.3">
      <c r="A97" s="25" t="s">
        <v>494</v>
      </c>
      <c r="B97" s="9">
        <v>35</v>
      </c>
      <c r="C97" s="9" t="s">
        <v>29</v>
      </c>
      <c r="D97" s="592">
        <v>18</v>
      </c>
      <c r="E97" s="34"/>
      <c r="F97" s="21">
        <f t="shared" si="24"/>
        <v>530</v>
      </c>
      <c r="G97" s="21">
        <f t="shared" si="25"/>
        <v>5</v>
      </c>
      <c r="H97" s="23">
        <f t="shared" si="26"/>
        <v>106</v>
      </c>
      <c r="I97" s="52">
        <f t="shared" si="20"/>
        <v>120</v>
      </c>
      <c r="J97" s="280">
        <f t="shared" si="21"/>
        <v>306</v>
      </c>
      <c r="K97" s="595">
        <v>104</v>
      </c>
      <c r="L97" s="28">
        <v>103</v>
      </c>
      <c r="M97" s="28">
        <v>105</v>
      </c>
      <c r="N97" s="28">
        <v>98</v>
      </c>
      <c r="O97" s="28">
        <v>120</v>
      </c>
      <c r="P97" s="28">
        <v>104</v>
      </c>
      <c r="Q97" s="27">
        <f t="shared" si="28"/>
        <v>530</v>
      </c>
      <c r="R97" s="27"/>
      <c r="S97" s="16"/>
      <c r="T97" s="16"/>
      <c r="U97" s="16"/>
      <c r="V97" s="16"/>
      <c r="W97" s="16"/>
      <c r="X97" s="16"/>
      <c r="Y97" s="16"/>
      <c r="Z97" s="16"/>
      <c r="AA97" s="16"/>
    </row>
    <row r="98" spans="1:27" x14ac:dyDescent="0.3">
      <c r="A98" s="29" t="s">
        <v>175</v>
      </c>
      <c r="B98" s="9">
        <v>35</v>
      </c>
      <c r="C98" s="9" t="s">
        <v>29</v>
      </c>
      <c r="D98" s="601"/>
      <c r="E98" s="42"/>
      <c r="F98" s="21">
        <f t="shared" si="24"/>
        <v>955</v>
      </c>
      <c r="G98" s="21">
        <f t="shared" si="25"/>
        <v>5</v>
      </c>
      <c r="H98" s="23">
        <f t="shared" si="26"/>
        <v>191</v>
      </c>
      <c r="I98" s="52">
        <f t="shared" si="20"/>
        <v>222</v>
      </c>
      <c r="J98" s="280">
        <f t="shared" si="21"/>
        <v>581</v>
      </c>
      <c r="K98" s="597"/>
      <c r="L98" s="32">
        <v>222</v>
      </c>
      <c r="M98" s="32">
        <v>186</v>
      </c>
      <c r="N98" s="32">
        <v>173</v>
      </c>
      <c r="O98" s="32">
        <v>179</v>
      </c>
      <c r="P98" s="32">
        <v>195</v>
      </c>
      <c r="Q98" s="31">
        <f t="shared" si="28"/>
        <v>955</v>
      </c>
      <c r="R98" s="31">
        <f>Q97+Q98+(K97*5)</f>
        <v>2005</v>
      </c>
      <c r="S98" s="16"/>
      <c r="T98" s="16"/>
      <c r="U98" s="16"/>
      <c r="V98" s="16"/>
      <c r="W98" s="16"/>
      <c r="X98" s="16"/>
      <c r="Y98" s="16"/>
      <c r="Z98" s="16"/>
      <c r="AA98" s="16"/>
    </row>
    <row r="99" spans="1:27" x14ac:dyDescent="0.3">
      <c r="A99" s="25" t="s">
        <v>311</v>
      </c>
      <c r="B99" s="9">
        <v>35</v>
      </c>
      <c r="C99" s="9" t="s">
        <v>29</v>
      </c>
      <c r="D99" s="592">
        <v>19</v>
      </c>
      <c r="E99" s="43"/>
      <c r="F99" s="21">
        <f t="shared" si="24"/>
        <v>848</v>
      </c>
      <c r="G99" s="21">
        <f t="shared" si="25"/>
        <v>5</v>
      </c>
      <c r="H99" s="23">
        <f t="shared" si="26"/>
        <v>169.6</v>
      </c>
      <c r="I99" s="52">
        <f t="shared" si="20"/>
        <v>214</v>
      </c>
      <c r="J99" s="280">
        <f t="shared" si="21"/>
        <v>556</v>
      </c>
      <c r="K99" s="595">
        <v>76</v>
      </c>
      <c r="L99" s="28">
        <v>214</v>
      </c>
      <c r="M99" s="28">
        <v>171</v>
      </c>
      <c r="N99" s="28">
        <v>171</v>
      </c>
      <c r="O99" s="28">
        <v>157</v>
      </c>
      <c r="P99" s="28">
        <v>135</v>
      </c>
      <c r="Q99" s="27">
        <f t="shared" si="28"/>
        <v>848</v>
      </c>
      <c r="R99" s="27"/>
      <c r="S99" s="16"/>
      <c r="T99" s="16"/>
      <c r="U99" s="16"/>
      <c r="V99" s="16"/>
      <c r="W99" s="16"/>
      <c r="X99" s="16"/>
      <c r="Y99" s="16"/>
      <c r="Z99" s="16"/>
      <c r="AA99" s="16"/>
    </row>
    <row r="100" spans="1:27" x14ac:dyDescent="0.3">
      <c r="A100" s="29" t="s">
        <v>634</v>
      </c>
      <c r="B100" s="9">
        <v>35</v>
      </c>
      <c r="C100" s="9" t="s">
        <v>29</v>
      </c>
      <c r="D100" s="601"/>
      <c r="E100" s="42"/>
      <c r="F100" s="21">
        <f t="shared" si="24"/>
        <v>772</v>
      </c>
      <c r="G100" s="21">
        <f t="shared" si="25"/>
        <v>5</v>
      </c>
      <c r="H100" s="23">
        <f t="shared" si="26"/>
        <v>154.4</v>
      </c>
      <c r="I100" s="52">
        <f t="shared" si="20"/>
        <v>195</v>
      </c>
      <c r="J100" s="280">
        <f t="shared" si="21"/>
        <v>505</v>
      </c>
      <c r="K100" s="597"/>
      <c r="L100" s="32">
        <v>195</v>
      </c>
      <c r="M100" s="32">
        <v>146</v>
      </c>
      <c r="N100" s="32">
        <v>164</v>
      </c>
      <c r="O100" s="32">
        <v>137</v>
      </c>
      <c r="P100" s="32">
        <v>130</v>
      </c>
      <c r="Q100" s="31">
        <f t="shared" si="28"/>
        <v>772</v>
      </c>
      <c r="R100" s="31">
        <f>Q99+Q100+(K99*5)</f>
        <v>2000</v>
      </c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x14ac:dyDescent="0.3">
      <c r="A101" s="25" t="s">
        <v>153</v>
      </c>
      <c r="B101" s="9">
        <v>35</v>
      </c>
      <c r="C101" s="9" t="s">
        <v>29</v>
      </c>
      <c r="D101" s="592">
        <v>20</v>
      </c>
      <c r="E101" s="43"/>
      <c r="F101" s="21">
        <f t="shared" si="24"/>
        <v>797</v>
      </c>
      <c r="G101" s="21">
        <f t="shared" si="25"/>
        <v>5</v>
      </c>
      <c r="H101" s="23">
        <f t="shared" si="26"/>
        <v>159.4</v>
      </c>
      <c r="I101" s="52">
        <f t="shared" si="20"/>
        <v>180</v>
      </c>
      <c r="J101" s="280">
        <f t="shared" si="21"/>
        <v>476</v>
      </c>
      <c r="K101" s="595">
        <v>51</v>
      </c>
      <c r="L101" s="28">
        <v>133</v>
      </c>
      <c r="M101" s="28">
        <v>163</v>
      </c>
      <c r="N101" s="28">
        <v>180</v>
      </c>
      <c r="O101" s="28">
        <v>165</v>
      </c>
      <c r="P101" s="28">
        <v>156</v>
      </c>
      <c r="Q101" s="27">
        <f t="shared" si="28"/>
        <v>797</v>
      </c>
      <c r="R101" s="27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x14ac:dyDescent="0.3">
      <c r="A102" s="29" t="s">
        <v>650</v>
      </c>
      <c r="B102" s="9">
        <v>35</v>
      </c>
      <c r="C102" s="9" t="s">
        <v>29</v>
      </c>
      <c r="D102" s="601"/>
      <c r="E102" s="42"/>
      <c r="F102" s="21">
        <f t="shared" si="24"/>
        <v>919</v>
      </c>
      <c r="G102" s="21">
        <f t="shared" si="25"/>
        <v>5</v>
      </c>
      <c r="H102" s="23">
        <f t="shared" si="26"/>
        <v>183.8</v>
      </c>
      <c r="I102" s="52">
        <f t="shared" si="20"/>
        <v>200</v>
      </c>
      <c r="J102" s="280">
        <f t="shared" si="21"/>
        <v>555</v>
      </c>
      <c r="K102" s="597"/>
      <c r="L102" s="32">
        <v>194</v>
      </c>
      <c r="M102" s="32">
        <v>169</v>
      </c>
      <c r="N102" s="32">
        <v>192</v>
      </c>
      <c r="O102" s="32">
        <v>200</v>
      </c>
      <c r="P102" s="32">
        <v>164</v>
      </c>
      <c r="Q102" s="31">
        <f t="shared" si="28"/>
        <v>919</v>
      </c>
      <c r="R102" s="31">
        <f>Q101+Q102+(K101*5)</f>
        <v>1971</v>
      </c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x14ac:dyDescent="0.3">
      <c r="A103" s="25" t="s">
        <v>1025</v>
      </c>
      <c r="B103" s="9">
        <v>35</v>
      </c>
      <c r="C103" s="9" t="s">
        <v>29</v>
      </c>
      <c r="D103" s="592">
        <v>21</v>
      </c>
      <c r="E103" s="43"/>
      <c r="F103" s="21">
        <f t="shared" si="24"/>
        <v>754</v>
      </c>
      <c r="G103" s="21">
        <f t="shared" si="25"/>
        <v>5</v>
      </c>
      <c r="H103" s="23">
        <f t="shared" si="26"/>
        <v>150.80000000000001</v>
      </c>
      <c r="I103" s="52">
        <f t="shared" si="20"/>
        <v>169</v>
      </c>
      <c r="J103" s="280">
        <f t="shared" si="21"/>
        <v>490</v>
      </c>
      <c r="K103" s="595">
        <v>40</v>
      </c>
      <c r="L103" s="28">
        <v>167</v>
      </c>
      <c r="M103" s="28">
        <v>169</v>
      </c>
      <c r="N103" s="28">
        <v>154</v>
      </c>
      <c r="O103" s="28">
        <v>152</v>
      </c>
      <c r="P103" s="28">
        <v>112</v>
      </c>
      <c r="Q103" s="27">
        <f t="shared" ref="Q103:Q130" si="29">SUM(L103:P103)</f>
        <v>754</v>
      </c>
      <c r="R103" s="27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x14ac:dyDescent="0.3">
      <c r="A104" s="29" t="s">
        <v>156</v>
      </c>
      <c r="B104" s="9">
        <v>35</v>
      </c>
      <c r="C104" s="9" t="s">
        <v>29</v>
      </c>
      <c r="D104" s="601"/>
      <c r="E104" s="42"/>
      <c r="F104" s="21">
        <f t="shared" si="24"/>
        <v>1012</v>
      </c>
      <c r="G104" s="21">
        <f t="shared" si="25"/>
        <v>5</v>
      </c>
      <c r="H104" s="23">
        <f t="shared" si="26"/>
        <v>202.4</v>
      </c>
      <c r="I104" s="52">
        <f t="shared" si="20"/>
        <v>233</v>
      </c>
      <c r="J104" s="280">
        <f t="shared" si="21"/>
        <v>644</v>
      </c>
      <c r="K104" s="597"/>
      <c r="L104" s="32">
        <v>220</v>
      </c>
      <c r="M104" s="32">
        <v>233</v>
      </c>
      <c r="N104" s="32">
        <v>191</v>
      </c>
      <c r="O104" s="32">
        <v>145</v>
      </c>
      <c r="P104" s="32">
        <v>223</v>
      </c>
      <c r="Q104" s="31">
        <f t="shared" si="29"/>
        <v>1012</v>
      </c>
      <c r="R104" s="31">
        <f>Q103+Q104+(K103*5)</f>
        <v>1966</v>
      </c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x14ac:dyDescent="0.3">
      <c r="A105" s="25" t="s">
        <v>931</v>
      </c>
      <c r="B105" s="9">
        <v>35</v>
      </c>
      <c r="C105" s="9" t="s">
        <v>29</v>
      </c>
      <c r="D105" s="592">
        <v>22</v>
      </c>
      <c r="E105" s="43"/>
      <c r="F105" s="21">
        <f t="shared" si="24"/>
        <v>873</v>
      </c>
      <c r="G105" s="21">
        <f t="shared" si="25"/>
        <v>5</v>
      </c>
      <c r="H105" s="23">
        <f t="shared" si="26"/>
        <v>174.6</v>
      </c>
      <c r="I105" s="52">
        <f t="shared" si="20"/>
        <v>233</v>
      </c>
      <c r="J105" s="280">
        <f t="shared" si="21"/>
        <v>474</v>
      </c>
      <c r="K105" s="595">
        <v>18</v>
      </c>
      <c r="L105" s="28">
        <v>143</v>
      </c>
      <c r="M105" s="28">
        <v>179</v>
      </c>
      <c r="N105" s="28">
        <v>152</v>
      </c>
      <c r="O105" s="28">
        <v>233</v>
      </c>
      <c r="P105" s="28">
        <v>166</v>
      </c>
      <c r="Q105" s="27">
        <f t="shared" si="29"/>
        <v>873</v>
      </c>
      <c r="R105" s="27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x14ac:dyDescent="0.3">
      <c r="A106" s="29" t="s">
        <v>749</v>
      </c>
      <c r="B106" s="9">
        <v>35</v>
      </c>
      <c r="C106" s="9" t="s">
        <v>29</v>
      </c>
      <c r="D106" s="601"/>
      <c r="E106" s="42"/>
      <c r="F106" s="21">
        <f t="shared" si="24"/>
        <v>987</v>
      </c>
      <c r="G106" s="21">
        <f t="shared" si="25"/>
        <v>5</v>
      </c>
      <c r="H106" s="23">
        <f t="shared" si="26"/>
        <v>197.4</v>
      </c>
      <c r="I106" s="52">
        <f t="shared" si="20"/>
        <v>215</v>
      </c>
      <c r="J106" s="280">
        <f t="shared" si="21"/>
        <v>605</v>
      </c>
      <c r="K106" s="597"/>
      <c r="L106" s="32">
        <v>212</v>
      </c>
      <c r="M106" s="32">
        <v>215</v>
      </c>
      <c r="N106" s="32">
        <v>178</v>
      </c>
      <c r="O106" s="32">
        <v>201</v>
      </c>
      <c r="P106" s="32">
        <v>181</v>
      </c>
      <c r="Q106" s="31">
        <f t="shared" si="29"/>
        <v>987</v>
      </c>
      <c r="R106" s="31">
        <f>Q105+Q106+(K105*5)</f>
        <v>1950</v>
      </c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x14ac:dyDescent="0.3">
      <c r="A107" s="25" t="s">
        <v>730</v>
      </c>
      <c r="B107" s="9">
        <v>35</v>
      </c>
      <c r="C107" s="9" t="s">
        <v>29</v>
      </c>
      <c r="D107" s="592">
        <v>23</v>
      </c>
      <c r="E107" s="43"/>
      <c r="F107" s="21">
        <f t="shared" si="24"/>
        <v>733</v>
      </c>
      <c r="G107" s="21">
        <f t="shared" si="25"/>
        <v>5</v>
      </c>
      <c r="H107" s="23">
        <f t="shared" si="26"/>
        <v>146.6</v>
      </c>
      <c r="I107" s="52">
        <f t="shared" si="20"/>
        <v>166</v>
      </c>
      <c r="J107" s="280">
        <f t="shared" si="21"/>
        <v>419</v>
      </c>
      <c r="K107" s="595">
        <v>89</v>
      </c>
      <c r="L107" s="28">
        <v>147</v>
      </c>
      <c r="M107" s="28">
        <v>135</v>
      </c>
      <c r="N107" s="28">
        <v>137</v>
      </c>
      <c r="O107" s="28">
        <v>148</v>
      </c>
      <c r="P107" s="28">
        <v>166</v>
      </c>
      <c r="Q107" s="27">
        <f t="shared" si="29"/>
        <v>733</v>
      </c>
      <c r="R107" s="27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x14ac:dyDescent="0.3">
      <c r="A108" s="29" t="s">
        <v>1026</v>
      </c>
      <c r="B108" s="9">
        <v>35</v>
      </c>
      <c r="C108" s="9" t="s">
        <v>29</v>
      </c>
      <c r="D108" s="601"/>
      <c r="E108" s="42"/>
      <c r="F108" s="21">
        <f t="shared" si="24"/>
        <v>760</v>
      </c>
      <c r="G108" s="21">
        <f t="shared" si="25"/>
        <v>5</v>
      </c>
      <c r="H108" s="23">
        <f t="shared" si="26"/>
        <v>152</v>
      </c>
      <c r="I108" s="52">
        <f t="shared" si="20"/>
        <v>166</v>
      </c>
      <c r="J108" s="280">
        <f t="shared" si="21"/>
        <v>455</v>
      </c>
      <c r="K108" s="597"/>
      <c r="L108" s="32">
        <v>128</v>
      </c>
      <c r="M108" s="32">
        <v>166</v>
      </c>
      <c r="N108" s="32">
        <v>161</v>
      </c>
      <c r="O108" s="32">
        <v>159</v>
      </c>
      <c r="P108" s="32">
        <v>146</v>
      </c>
      <c r="Q108" s="31">
        <f t="shared" si="29"/>
        <v>760</v>
      </c>
      <c r="R108" s="31">
        <f>Q107+Q108+(K107*5)</f>
        <v>1938</v>
      </c>
      <c r="S108" s="16"/>
      <c r="T108" s="16"/>
      <c r="U108" s="16"/>
      <c r="V108" s="16"/>
      <c r="W108" s="16"/>
      <c r="X108" s="16"/>
      <c r="Y108" s="16"/>
      <c r="Z108" s="16"/>
      <c r="AA108" s="16"/>
    </row>
    <row r="109" spans="1:27" x14ac:dyDescent="0.3">
      <c r="A109" s="25" t="s">
        <v>1027</v>
      </c>
      <c r="B109" s="9">
        <v>35</v>
      </c>
      <c r="C109" s="9" t="s">
        <v>29</v>
      </c>
      <c r="D109" s="592">
        <v>24</v>
      </c>
      <c r="E109" s="43"/>
      <c r="F109" s="21">
        <f t="shared" si="24"/>
        <v>850</v>
      </c>
      <c r="G109" s="21">
        <f t="shared" si="25"/>
        <v>5</v>
      </c>
      <c r="H109" s="23">
        <f t="shared" si="26"/>
        <v>170</v>
      </c>
      <c r="I109" s="52">
        <f t="shared" si="20"/>
        <v>201</v>
      </c>
      <c r="J109" s="280">
        <f t="shared" si="21"/>
        <v>501</v>
      </c>
      <c r="K109" s="595">
        <v>26</v>
      </c>
      <c r="L109" s="28">
        <v>201</v>
      </c>
      <c r="M109" s="28">
        <v>154</v>
      </c>
      <c r="N109" s="28">
        <v>146</v>
      </c>
      <c r="O109" s="28">
        <v>169</v>
      </c>
      <c r="P109" s="28">
        <v>180</v>
      </c>
      <c r="Q109" s="27">
        <f t="shared" si="29"/>
        <v>850</v>
      </c>
      <c r="R109" s="27"/>
      <c r="S109" s="16"/>
      <c r="T109" s="16"/>
      <c r="U109" s="16"/>
      <c r="V109" s="16"/>
      <c r="W109" s="16"/>
      <c r="X109" s="16"/>
      <c r="Y109" s="16"/>
      <c r="Z109" s="16"/>
      <c r="AA109" s="16"/>
    </row>
    <row r="110" spans="1:27" x14ac:dyDescent="0.3">
      <c r="A110" s="29" t="s">
        <v>278</v>
      </c>
      <c r="B110" s="9">
        <v>35</v>
      </c>
      <c r="C110" s="9" t="s">
        <v>29</v>
      </c>
      <c r="D110" s="601"/>
      <c r="E110" s="42"/>
      <c r="F110" s="21">
        <f t="shared" si="24"/>
        <v>949</v>
      </c>
      <c r="G110" s="21">
        <f t="shared" si="25"/>
        <v>5</v>
      </c>
      <c r="H110" s="23">
        <f t="shared" si="26"/>
        <v>189.8</v>
      </c>
      <c r="I110" s="52">
        <f t="shared" si="20"/>
        <v>206</v>
      </c>
      <c r="J110" s="280">
        <f t="shared" si="21"/>
        <v>558</v>
      </c>
      <c r="K110" s="597"/>
      <c r="L110" s="32">
        <v>163</v>
      </c>
      <c r="M110" s="32">
        <v>203</v>
      </c>
      <c r="N110" s="32">
        <v>192</v>
      </c>
      <c r="O110" s="32">
        <v>185</v>
      </c>
      <c r="P110" s="32">
        <v>206</v>
      </c>
      <c r="Q110" s="31">
        <f t="shared" si="29"/>
        <v>949</v>
      </c>
      <c r="R110" s="31">
        <f>Q109+Q110+(K109*5)</f>
        <v>1929</v>
      </c>
      <c r="S110" s="16"/>
      <c r="T110" s="16"/>
      <c r="U110" s="16"/>
      <c r="V110" s="16"/>
      <c r="W110" s="16"/>
      <c r="X110" s="16"/>
      <c r="Y110" s="16"/>
      <c r="Z110" s="16"/>
      <c r="AA110" s="16"/>
    </row>
    <row r="111" spans="1:27" x14ac:dyDescent="0.3">
      <c r="A111" s="25" t="s">
        <v>171</v>
      </c>
      <c r="B111" s="9">
        <v>35</v>
      </c>
      <c r="C111" s="9" t="s">
        <v>29</v>
      </c>
      <c r="D111" s="592">
        <v>25</v>
      </c>
      <c r="E111" s="43"/>
      <c r="F111" s="21">
        <f t="shared" si="24"/>
        <v>741</v>
      </c>
      <c r="G111" s="21">
        <f t="shared" si="25"/>
        <v>5</v>
      </c>
      <c r="H111" s="23">
        <f t="shared" si="26"/>
        <v>148.19999999999999</v>
      </c>
      <c r="I111" s="52">
        <f t="shared" si="20"/>
        <v>195</v>
      </c>
      <c r="J111" s="280">
        <f t="shared" si="21"/>
        <v>446</v>
      </c>
      <c r="K111" s="595">
        <v>41</v>
      </c>
      <c r="L111" s="28">
        <v>143</v>
      </c>
      <c r="M111" s="28">
        <v>195</v>
      </c>
      <c r="N111" s="28">
        <v>108</v>
      </c>
      <c r="O111" s="28">
        <v>178</v>
      </c>
      <c r="P111" s="28">
        <v>117</v>
      </c>
      <c r="Q111" s="27">
        <f t="shared" si="29"/>
        <v>741</v>
      </c>
      <c r="R111" s="27"/>
      <c r="S111" s="16"/>
      <c r="T111" s="16"/>
      <c r="U111" s="16"/>
      <c r="V111" s="16"/>
      <c r="W111" s="16"/>
      <c r="X111" s="16"/>
      <c r="Y111" s="16"/>
      <c r="Z111" s="16"/>
      <c r="AA111" s="16"/>
    </row>
    <row r="112" spans="1:27" x14ac:dyDescent="0.3">
      <c r="A112" s="29" t="s">
        <v>148</v>
      </c>
      <c r="B112" s="9">
        <v>35</v>
      </c>
      <c r="C112" s="9" t="s">
        <v>29</v>
      </c>
      <c r="D112" s="601"/>
      <c r="E112" s="42"/>
      <c r="F112" s="21">
        <f t="shared" si="24"/>
        <v>982</v>
      </c>
      <c r="G112" s="21">
        <f t="shared" si="25"/>
        <v>5</v>
      </c>
      <c r="H112" s="23">
        <f t="shared" si="26"/>
        <v>196.4</v>
      </c>
      <c r="I112" s="52">
        <f t="shared" si="20"/>
        <v>254</v>
      </c>
      <c r="J112" s="280">
        <f t="shared" si="21"/>
        <v>549</v>
      </c>
      <c r="K112" s="597"/>
      <c r="L112" s="32">
        <v>178</v>
      </c>
      <c r="M112" s="32">
        <v>182</v>
      </c>
      <c r="N112" s="32">
        <v>189</v>
      </c>
      <c r="O112" s="32">
        <v>179</v>
      </c>
      <c r="P112" s="32">
        <v>254</v>
      </c>
      <c r="Q112" s="31">
        <f t="shared" si="29"/>
        <v>982</v>
      </c>
      <c r="R112" s="31">
        <f>Q111+Q112+(K111*5)</f>
        <v>1928</v>
      </c>
      <c r="S112" s="16"/>
      <c r="T112" s="16"/>
      <c r="U112" s="16"/>
      <c r="V112" s="16"/>
      <c r="W112" s="16"/>
      <c r="X112" s="16"/>
      <c r="Y112" s="16"/>
      <c r="Z112" s="16"/>
      <c r="AA112" s="16"/>
    </row>
    <row r="113" spans="1:27" x14ac:dyDescent="0.3">
      <c r="A113" s="25" t="s">
        <v>908</v>
      </c>
      <c r="B113" s="9">
        <v>35</v>
      </c>
      <c r="C113" s="9" t="s">
        <v>29</v>
      </c>
      <c r="D113" s="592">
        <v>26</v>
      </c>
      <c r="E113" s="43"/>
      <c r="F113" s="21">
        <f t="shared" si="24"/>
        <v>831</v>
      </c>
      <c r="G113" s="21">
        <f t="shared" si="25"/>
        <v>5</v>
      </c>
      <c r="H113" s="23">
        <f t="shared" si="26"/>
        <v>166.2</v>
      </c>
      <c r="I113" s="52">
        <f t="shared" si="20"/>
        <v>212</v>
      </c>
      <c r="J113" s="280">
        <f t="shared" si="21"/>
        <v>483</v>
      </c>
      <c r="K113" s="595">
        <v>17</v>
      </c>
      <c r="L113" s="28">
        <v>119</v>
      </c>
      <c r="M113" s="28">
        <v>212</v>
      </c>
      <c r="N113" s="28">
        <v>152</v>
      </c>
      <c r="O113" s="28">
        <v>179</v>
      </c>
      <c r="P113" s="28">
        <v>169</v>
      </c>
      <c r="Q113" s="27">
        <f t="shared" si="29"/>
        <v>831</v>
      </c>
      <c r="R113" s="27"/>
      <c r="S113" s="16"/>
      <c r="T113" s="16"/>
      <c r="U113" s="16"/>
      <c r="V113" s="16"/>
      <c r="W113" s="16"/>
      <c r="X113" s="16"/>
      <c r="Y113" s="16"/>
      <c r="Z113" s="16"/>
      <c r="AA113" s="16"/>
    </row>
    <row r="114" spans="1:27" x14ac:dyDescent="0.3">
      <c r="A114" s="29" t="s">
        <v>456</v>
      </c>
      <c r="B114" s="9">
        <v>35</v>
      </c>
      <c r="C114" s="9" t="s">
        <v>29</v>
      </c>
      <c r="D114" s="601"/>
      <c r="E114" s="42"/>
      <c r="F114" s="21">
        <f t="shared" si="24"/>
        <v>1006</v>
      </c>
      <c r="G114" s="21">
        <f t="shared" si="25"/>
        <v>5</v>
      </c>
      <c r="H114" s="23">
        <f t="shared" si="26"/>
        <v>201.2</v>
      </c>
      <c r="I114" s="52">
        <f t="shared" si="20"/>
        <v>234</v>
      </c>
      <c r="J114" s="280">
        <f t="shared" si="21"/>
        <v>579</v>
      </c>
      <c r="K114" s="597"/>
      <c r="L114" s="32">
        <v>234</v>
      </c>
      <c r="M114" s="32">
        <v>154</v>
      </c>
      <c r="N114" s="32">
        <v>191</v>
      </c>
      <c r="O114" s="32">
        <v>207</v>
      </c>
      <c r="P114" s="32">
        <v>220</v>
      </c>
      <c r="Q114" s="31">
        <f t="shared" si="29"/>
        <v>1006</v>
      </c>
      <c r="R114" s="31">
        <f>Q113+Q114+(K113*5)</f>
        <v>1922</v>
      </c>
      <c r="S114" s="16"/>
      <c r="T114" s="16"/>
      <c r="U114" s="16"/>
      <c r="V114" s="16"/>
      <c r="W114" s="16"/>
      <c r="X114" s="16"/>
      <c r="Y114" s="16"/>
      <c r="Z114" s="16"/>
      <c r="AA114" s="16"/>
    </row>
    <row r="115" spans="1:27" x14ac:dyDescent="0.3">
      <c r="A115" s="25" t="s">
        <v>1028</v>
      </c>
      <c r="B115" s="9">
        <v>35</v>
      </c>
      <c r="C115" s="9" t="s">
        <v>29</v>
      </c>
      <c r="D115" s="592">
        <v>27</v>
      </c>
      <c r="E115" s="43"/>
      <c r="F115" s="21">
        <f t="shared" si="24"/>
        <v>829</v>
      </c>
      <c r="G115" s="21">
        <f t="shared" si="25"/>
        <v>5</v>
      </c>
      <c r="H115" s="23">
        <f t="shared" si="26"/>
        <v>165.8</v>
      </c>
      <c r="I115" s="52">
        <f t="shared" si="20"/>
        <v>194</v>
      </c>
      <c r="J115" s="280">
        <f t="shared" si="21"/>
        <v>473</v>
      </c>
      <c r="K115" s="595">
        <v>30</v>
      </c>
      <c r="L115" s="28">
        <v>139</v>
      </c>
      <c r="M115" s="28">
        <v>174</v>
      </c>
      <c r="N115" s="28">
        <v>160</v>
      </c>
      <c r="O115" s="28">
        <v>162</v>
      </c>
      <c r="P115" s="28">
        <v>194</v>
      </c>
      <c r="Q115" s="27">
        <f t="shared" si="29"/>
        <v>829</v>
      </c>
      <c r="R115" s="27"/>
      <c r="S115" s="16"/>
      <c r="T115" s="16"/>
      <c r="U115" s="16"/>
      <c r="V115" s="16"/>
      <c r="W115" s="16"/>
      <c r="X115" s="16"/>
      <c r="Y115" s="16"/>
      <c r="Z115" s="16"/>
      <c r="AA115" s="16"/>
    </row>
    <row r="116" spans="1:27" x14ac:dyDescent="0.3">
      <c r="A116" s="29" t="s">
        <v>123</v>
      </c>
      <c r="B116" s="9">
        <v>35</v>
      </c>
      <c r="C116" s="9" t="s">
        <v>29</v>
      </c>
      <c r="D116" s="601"/>
      <c r="E116" s="42"/>
      <c r="F116" s="21">
        <f t="shared" si="24"/>
        <v>943</v>
      </c>
      <c r="G116" s="21">
        <f t="shared" si="25"/>
        <v>5</v>
      </c>
      <c r="H116" s="23">
        <f t="shared" si="26"/>
        <v>188.6</v>
      </c>
      <c r="I116" s="52">
        <f t="shared" si="20"/>
        <v>234</v>
      </c>
      <c r="J116" s="280">
        <f t="shared" si="21"/>
        <v>559</v>
      </c>
      <c r="K116" s="597"/>
      <c r="L116" s="32">
        <v>193</v>
      </c>
      <c r="M116" s="32">
        <v>187</v>
      </c>
      <c r="N116" s="32">
        <v>179</v>
      </c>
      <c r="O116" s="32">
        <v>234</v>
      </c>
      <c r="P116" s="32">
        <v>150</v>
      </c>
      <c r="Q116" s="31">
        <f t="shared" si="29"/>
        <v>943</v>
      </c>
      <c r="R116" s="31">
        <f>Q115+Q116+(K115*5)</f>
        <v>1922</v>
      </c>
      <c r="S116" s="16"/>
      <c r="T116" s="16"/>
      <c r="U116" s="16"/>
      <c r="V116" s="16"/>
      <c r="W116" s="16"/>
      <c r="X116" s="16"/>
      <c r="Y116" s="16"/>
      <c r="Z116" s="16"/>
      <c r="AA116" s="16"/>
    </row>
    <row r="117" spans="1:27" x14ac:dyDescent="0.3">
      <c r="A117" s="25" t="s">
        <v>155</v>
      </c>
      <c r="B117" s="9">
        <v>35</v>
      </c>
      <c r="C117" s="9" t="s">
        <v>29</v>
      </c>
      <c r="D117" s="592">
        <v>28</v>
      </c>
      <c r="E117" s="43"/>
      <c r="F117" s="21">
        <f t="shared" si="24"/>
        <v>810</v>
      </c>
      <c r="G117" s="21">
        <f t="shared" si="25"/>
        <v>5</v>
      </c>
      <c r="H117" s="23">
        <f t="shared" si="26"/>
        <v>162</v>
      </c>
      <c r="I117" s="52">
        <f t="shared" si="20"/>
        <v>184</v>
      </c>
      <c r="J117" s="280">
        <f t="shared" si="21"/>
        <v>486</v>
      </c>
      <c r="K117" s="595">
        <v>39</v>
      </c>
      <c r="L117" s="28">
        <v>184</v>
      </c>
      <c r="M117" s="28">
        <v>159</v>
      </c>
      <c r="N117" s="28">
        <v>143</v>
      </c>
      <c r="O117" s="28">
        <v>178</v>
      </c>
      <c r="P117" s="28">
        <v>146</v>
      </c>
      <c r="Q117" s="27">
        <f t="shared" si="29"/>
        <v>810</v>
      </c>
      <c r="R117" s="27"/>
      <c r="S117" s="16"/>
      <c r="T117" s="16"/>
      <c r="U117" s="16"/>
      <c r="V117" s="16"/>
      <c r="W117" s="16"/>
      <c r="X117" s="16"/>
      <c r="Y117" s="16"/>
      <c r="Z117" s="16"/>
      <c r="AA117" s="16"/>
    </row>
    <row r="118" spans="1:27" x14ac:dyDescent="0.3">
      <c r="A118" s="29" t="s">
        <v>283</v>
      </c>
      <c r="B118" s="9">
        <v>35</v>
      </c>
      <c r="C118" s="9" t="s">
        <v>29</v>
      </c>
      <c r="D118" s="601"/>
      <c r="E118" s="42"/>
      <c r="F118" s="21">
        <f t="shared" si="24"/>
        <v>913</v>
      </c>
      <c r="G118" s="21">
        <f t="shared" si="25"/>
        <v>5</v>
      </c>
      <c r="H118" s="23">
        <f t="shared" si="26"/>
        <v>182.6</v>
      </c>
      <c r="I118" s="52">
        <f t="shared" si="20"/>
        <v>222</v>
      </c>
      <c r="J118" s="280">
        <f t="shared" si="21"/>
        <v>632</v>
      </c>
      <c r="K118" s="597"/>
      <c r="L118" s="32">
        <v>210</v>
      </c>
      <c r="M118" s="32">
        <v>222</v>
      </c>
      <c r="N118" s="32">
        <v>200</v>
      </c>
      <c r="O118" s="32">
        <v>131</v>
      </c>
      <c r="P118" s="32">
        <v>150</v>
      </c>
      <c r="Q118" s="31">
        <f t="shared" si="29"/>
        <v>913</v>
      </c>
      <c r="R118" s="31">
        <f>Q117+Q118+(K117*5)</f>
        <v>1918</v>
      </c>
      <c r="S118" s="16"/>
      <c r="T118" s="16"/>
      <c r="U118" s="16"/>
      <c r="V118" s="16"/>
      <c r="W118" s="16"/>
      <c r="X118" s="16"/>
      <c r="Y118" s="16"/>
      <c r="Z118" s="16"/>
      <c r="AA118" s="16"/>
    </row>
    <row r="119" spans="1:27" x14ac:dyDescent="0.3">
      <c r="A119" s="25" t="s">
        <v>1029</v>
      </c>
      <c r="B119" s="9">
        <v>35</v>
      </c>
      <c r="C119" s="9" t="s">
        <v>29</v>
      </c>
      <c r="D119" s="592">
        <v>29</v>
      </c>
      <c r="E119" s="43"/>
      <c r="F119" s="21">
        <f t="shared" si="24"/>
        <v>703</v>
      </c>
      <c r="G119" s="21">
        <f t="shared" si="25"/>
        <v>5</v>
      </c>
      <c r="H119" s="23">
        <f t="shared" si="26"/>
        <v>140.6</v>
      </c>
      <c r="I119" s="52">
        <f t="shared" si="20"/>
        <v>163</v>
      </c>
      <c r="J119" s="280">
        <f t="shared" si="21"/>
        <v>409</v>
      </c>
      <c r="K119" s="595">
        <v>103</v>
      </c>
      <c r="L119" s="28">
        <v>163</v>
      </c>
      <c r="M119" s="28">
        <v>111</v>
      </c>
      <c r="N119" s="28">
        <v>135</v>
      </c>
      <c r="O119" s="28">
        <v>158</v>
      </c>
      <c r="P119" s="28">
        <v>136</v>
      </c>
      <c r="Q119" s="27">
        <f t="shared" si="29"/>
        <v>703</v>
      </c>
      <c r="R119" s="27"/>
      <c r="X119" s="16"/>
      <c r="Y119" s="16"/>
      <c r="Z119" s="16"/>
      <c r="AA119" s="16"/>
    </row>
    <row r="120" spans="1:27" x14ac:dyDescent="0.3">
      <c r="A120" s="29" t="s">
        <v>281</v>
      </c>
      <c r="B120" s="9">
        <v>35</v>
      </c>
      <c r="C120" s="9" t="s">
        <v>29</v>
      </c>
      <c r="D120" s="601"/>
      <c r="E120" s="42"/>
      <c r="F120" s="21">
        <f t="shared" si="24"/>
        <v>694</v>
      </c>
      <c r="G120" s="21">
        <f t="shared" si="25"/>
        <v>5</v>
      </c>
      <c r="H120" s="23">
        <f t="shared" si="26"/>
        <v>138.80000000000001</v>
      </c>
      <c r="I120" s="52">
        <f t="shared" si="20"/>
        <v>185</v>
      </c>
      <c r="J120" s="280">
        <f t="shared" si="21"/>
        <v>455</v>
      </c>
      <c r="K120" s="597"/>
      <c r="L120" s="32">
        <v>185</v>
      </c>
      <c r="M120" s="32">
        <v>144</v>
      </c>
      <c r="N120" s="32">
        <v>126</v>
      </c>
      <c r="O120" s="32">
        <v>118</v>
      </c>
      <c r="P120" s="32">
        <v>121</v>
      </c>
      <c r="Q120" s="31">
        <f t="shared" si="29"/>
        <v>694</v>
      </c>
      <c r="R120" s="31">
        <f>Q119+Q120+(K119*5)</f>
        <v>1912</v>
      </c>
      <c r="X120" s="16"/>
      <c r="Y120" s="16"/>
      <c r="Z120" s="16"/>
      <c r="AA120" s="16"/>
    </row>
    <row r="121" spans="1:27" x14ac:dyDescent="0.3">
      <c r="A121" s="25" t="s">
        <v>1030</v>
      </c>
      <c r="B121" s="9">
        <v>35</v>
      </c>
      <c r="C121" s="9" t="s">
        <v>29</v>
      </c>
      <c r="D121" s="592">
        <v>30</v>
      </c>
      <c r="E121" s="43"/>
      <c r="F121" s="21">
        <f t="shared" si="24"/>
        <v>680</v>
      </c>
      <c r="G121" s="21">
        <f t="shared" si="25"/>
        <v>5</v>
      </c>
      <c r="H121" s="23">
        <f t="shared" si="26"/>
        <v>136</v>
      </c>
      <c r="I121" s="52">
        <f t="shared" si="20"/>
        <v>160</v>
      </c>
      <c r="J121" s="280">
        <f t="shared" si="21"/>
        <v>441</v>
      </c>
      <c r="K121" s="595">
        <v>65</v>
      </c>
      <c r="L121" s="28">
        <v>134</v>
      </c>
      <c r="M121" s="28">
        <v>160</v>
      </c>
      <c r="N121" s="28">
        <v>147</v>
      </c>
      <c r="O121" s="28">
        <v>123</v>
      </c>
      <c r="P121" s="28">
        <v>116</v>
      </c>
      <c r="Q121" s="27">
        <f t="shared" si="29"/>
        <v>680</v>
      </c>
      <c r="R121" s="27"/>
      <c r="X121" s="16"/>
      <c r="Y121" s="16"/>
      <c r="Z121" s="16"/>
      <c r="AA121" s="16"/>
    </row>
    <row r="122" spans="1:27" x14ac:dyDescent="0.3">
      <c r="A122" s="29" t="s">
        <v>1031</v>
      </c>
      <c r="B122" s="9">
        <v>35</v>
      </c>
      <c r="C122" s="9" t="s">
        <v>29</v>
      </c>
      <c r="D122" s="601"/>
      <c r="E122" s="42"/>
      <c r="F122" s="21">
        <f t="shared" si="24"/>
        <v>905</v>
      </c>
      <c r="G122" s="21">
        <f t="shared" si="25"/>
        <v>5</v>
      </c>
      <c r="H122" s="23">
        <f t="shared" si="26"/>
        <v>181</v>
      </c>
      <c r="I122" s="52">
        <f t="shared" si="20"/>
        <v>207</v>
      </c>
      <c r="J122" s="280">
        <f t="shared" si="21"/>
        <v>527</v>
      </c>
      <c r="K122" s="597"/>
      <c r="L122" s="32">
        <v>140</v>
      </c>
      <c r="M122" s="32">
        <v>180</v>
      </c>
      <c r="N122" s="32">
        <v>207</v>
      </c>
      <c r="O122" s="32">
        <v>175</v>
      </c>
      <c r="P122" s="32">
        <v>203</v>
      </c>
      <c r="Q122" s="31">
        <f t="shared" si="29"/>
        <v>905</v>
      </c>
      <c r="R122" s="31">
        <f>Q121+Q122+(K121*5)</f>
        <v>1910</v>
      </c>
      <c r="X122" s="16"/>
      <c r="Y122" s="16"/>
      <c r="Z122" s="16"/>
      <c r="AA122" s="16"/>
    </row>
    <row r="123" spans="1:27" x14ac:dyDescent="0.3">
      <c r="A123" s="25" t="s">
        <v>1032</v>
      </c>
      <c r="B123" s="9">
        <v>35</v>
      </c>
      <c r="C123" s="9" t="s">
        <v>29</v>
      </c>
      <c r="D123" s="592">
        <v>31</v>
      </c>
      <c r="E123" s="43"/>
      <c r="F123" s="21">
        <f t="shared" si="24"/>
        <v>619</v>
      </c>
      <c r="G123" s="21">
        <f t="shared" si="25"/>
        <v>5</v>
      </c>
      <c r="H123" s="23">
        <f t="shared" si="26"/>
        <v>123.8</v>
      </c>
      <c r="I123" s="52">
        <f t="shared" si="20"/>
        <v>155</v>
      </c>
      <c r="J123" s="280">
        <f t="shared" si="21"/>
        <v>349</v>
      </c>
      <c r="K123" s="595">
        <v>67</v>
      </c>
      <c r="L123" s="28">
        <v>124</v>
      </c>
      <c r="M123" s="28">
        <v>102</v>
      </c>
      <c r="N123" s="28">
        <v>123</v>
      </c>
      <c r="O123" s="28">
        <v>155</v>
      </c>
      <c r="P123" s="28">
        <v>115</v>
      </c>
      <c r="Q123" s="27">
        <f t="shared" si="29"/>
        <v>619</v>
      </c>
      <c r="R123" s="27"/>
      <c r="X123" s="16"/>
      <c r="Y123" s="16"/>
      <c r="Z123" s="16"/>
      <c r="AA123" s="16"/>
    </row>
    <row r="124" spans="1:27" x14ac:dyDescent="0.3">
      <c r="A124" s="29" t="s">
        <v>785</v>
      </c>
      <c r="B124" s="9">
        <v>35</v>
      </c>
      <c r="C124" s="9" t="s">
        <v>29</v>
      </c>
      <c r="D124" s="601"/>
      <c r="E124" s="42"/>
      <c r="F124" s="21">
        <f t="shared" si="24"/>
        <v>939</v>
      </c>
      <c r="G124" s="21">
        <f t="shared" si="25"/>
        <v>5</v>
      </c>
      <c r="H124" s="23">
        <f t="shared" si="26"/>
        <v>187.8</v>
      </c>
      <c r="I124" s="52">
        <f t="shared" si="20"/>
        <v>223</v>
      </c>
      <c r="J124" s="280">
        <f t="shared" si="21"/>
        <v>539</v>
      </c>
      <c r="K124" s="597"/>
      <c r="L124" s="32">
        <v>187</v>
      </c>
      <c r="M124" s="32">
        <v>191</v>
      </c>
      <c r="N124" s="32">
        <v>161</v>
      </c>
      <c r="O124" s="32">
        <v>177</v>
      </c>
      <c r="P124" s="32">
        <v>223</v>
      </c>
      <c r="Q124" s="31">
        <f t="shared" si="29"/>
        <v>939</v>
      </c>
      <c r="R124" s="31">
        <f>Q123+Q124+(K123*5)</f>
        <v>1893</v>
      </c>
      <c r="X124" s="16"/>
      <c r="Y124" s="16"/>
      <c r="Z124" s="16"/>
      <c r="AA124" s="16"/>
    </row>
    <row r="125" spans="1:27" x14ac:dyDescent="0.3">
      <c r="A125" s="25" t="s">
        <v>795</v>
      </c>
      <c r="B125" s="9">
        <v>35</v>
      </c>
      <c r="C125" s="9" t="s">
        <v>29</v>
      </c>
      <c r="D125" s="592">
        <v>32</v>
      </c>
      <c r="E125" s="43"/>
      <c r="F125" s="21">
        <f t="shared" si="24"/>
        <v>834</v>
      </c>
      <c r="G125" s="21">
        <f t="shared" si="25"/>
        <v>5</v>
      </c>
      <c r="H125" s="23">
        <f t="shared" si="26"/>
        <v>166.8</v>
      </c>
      <c r="I125" s="52">
        <f t="shared" si="20"/>
        <v>189</v>
      </c>
      <c r="J125" s="280">
        <f t="shared" si="21"/>
        <v>519</v>
      </c>
      <c r="K125" s="595">
        <v>24</v>
      </c>
      <c r="L125" s="28">
        <v>189</v>
      </c>
      <c r="M125" s="28">
        <v>178</v>
      </c>
      <c r="N125" s="28">
        <v>152</v>
      </c>
      <c r="O125" s="28">
        <v>178</v>
      </c>
      <c r="P125" s="28">
        <v>137</v>
      </c>
      <c r="Q125" s="27">
        <f t="shared" si="29"/>
        <v>834</v>
      </c>
      <c r="R125" s="27"/>
      <c r="X125" s="16"/>
      <c r="Y125" s="16"/>
      <c r="Z125" s="16"/>
      <c r="AA125" s="16"/>
    </row>
    <row r="126" spans="1:27" x14ac:dyDescent="0.3">
      <c r="A126" s="29" t="s">
        <v>214</v>
      </c>
      <c r="B126" s="9">
        <v>35</v>
      </c>
      <c r="C126" s="9" t="s">
        <v>29</v>
      </c>
      <c r="D126" s="601"/>
      <c r="E126" s="42"/>
      <c r="F126" s="21">
        <f t="shared" si="24"/>
        <v>938</v>
      </c>
      <c r="G126" s="21">
        <f t="shared" si="25"/>
        <v>5</v>
      </c>
      <c r="H126" s="23">
        <f t="shared" si="26"/>
        <v>187.6</v>
      </c>
      <c r="I126" s="52">
        <f t="shared" si="20"/>
        <v>220</v>
      </c>
      <c r="J126" s="280">
        <f t="shared" si="21"/>
        <v>594</v>
      </c>
      <c r="K126" s="597"/>
      <c r="L126" s="32">
        <v>204</v>
      </c>
      <c r="M126" s="32">
        <v>201</v>
      </c>
      <c r="N126" s="32">
        <v>189</v>
      </c>
      <c r="O126" s="32">
        <v>220</v>
      </c>
      <c r="P126" s="32">
        <v>124</v>
      </c>
      <c r="Q126" s="31">
        <f t="shared" si="29"/>
        <v>938</v>
      </c>
      <c r="R126" s="31">
        <f>Q125+Q126+(K125*5)</f>
        <v>1892</v>
      </c>
    </row>
    <row r="127" spans="1:27" x14ac:dyDescent="0.3">
      <c r="A127" s="25" t="s">
        <v>366</v>
      </c>
      <c r="B127" s="9">
        <v>35</v>
      </c>
      <c r="C127" s="9" t="s">
        <v>29</v>
      </c>
      <c r="D127" s="592">
        <v>33</v>
      </c>
      <c r="E127" s="43"/>
      <c r="F127" s="21">
        <f t="shared" si="24"/>
        <v>765</v>
      </c>
      <c r="G127" s="21">
        <f t="shared" si="25"/>
        <v>5</v>
      </c>
      <c r="H127" s="23">
        <f t="shared" si="26"/>
        <v>153</v>
      </c>
      <c r="I127" s="52">
        <f t="shared" si="20"/>
        <v>170</v>
      </c>
      <c r="J127" s="280">
        <f t="shared" si="21"/>
        <v>458</v>
      </c>
      <c r="K127" s="595">
        <v>23</v>
      </c>
      <c r="L127" s="28">
        <v>155</v>
      </c>
      <c r="M127" s="28">
        <v>153</v>
      </c>
      <c r="N127" s="28">
        <v>150</v>
      </c>
      <c r="O127" s="28">
        <v>170</v>
      </c>
      <c r="P127" s="28">
        <v>137</v>
      </c>
      <c r="Q127" s="27">
        <f t="shared" si="29"/>
        <v>765</v>
      </c>
      <c r="R127" s="27"/>
    </row>
    <row r="128" spans="1:27" x14ac:dyDescent="0.3">
      <c r="A128" s="29" t="s">
        <v>1033</v>
      </c>
      <c r="B128" s="9">
        <v>35</v>
      </c>
      <c r="C128" s="9" t="s">
        <v>29</v>
      </c>
      <c r="D128" s="601"/>
      <c r="E128" s="42"/>
      <c r="F128" s="21">
        <f t="shared" si="24"/>
        <v>1007</v>
      </c>
      <c r="G128" s="21">
        <f t="shared" si="25"/>
        <v>5</v>
      </c>
      <c r="H128" s="23">
        <f t="shared" si="26"/>
        <v>201.4</v>
      </c>
      <c r="I128" s="52">
        <f>MAX(L128:P128,S128:U128)</f>
        <v>233</v>
      </c>
      <c r="J128" s="280">
        <f>MAX((SUM(L128:N128)), (SUM(S128:U128)))</f>
        <v>622</v>
      </c>
      <c r="K128" s="597"/>
      <c r="L128" s="32">
        <v>233</v>
      </c>
      <c r="M128" s="32">
        <v>164</v>
      </c>
      <c r="N128" s="32">
        <v>225</v>
      </c>
      <c r="O128" s="32">
        <v>203</v>
      </c>
      <c r="P128" s="32">
        <v>182</v>
      </c>
      <c r="Q128" s="31">
        <f t="shared" si="29"/>
        <v>1007</v>
      </c>
      <c r="R128" s="31">
        <f>Q127+Q128+(K127*5)</f>
        <v>1887</v>
      </c>
    </row>
    <row r="129" spans="1:18" x14ac:dyDescent="0.3">
      <c r="A129" s="25" t="s">
        <v>656</v>
      </c>
      <c r="B129" s="9">
        <v>35</v>
      </c>
      <c r="C129" s="9" t="s">
        <v>29</v>
      </c>
      <c r="D129" s="592">
        <v>34</v>
      </c>
      <c r="E129" s="43"/>
      <c r="F129" s="21">
        <f t="shared" si="24"/>
        <v>708</v>
      </c>
      <c r="G129" s="21">
        <f t="shared" si="25"/>
        <v>5</v>
      </c>
      <c r="H129" s="23">
        <f t="shared" si="26"/>
        <v>141.6</v>
      </c>
      <c r="I129" s="52">
        <f>MAX(L129:P129,S129:U129)</f>
        <v>168</v>
      </c>
      <c r="J129" s="280">
        <f>MAX((SUM(L129:N129)), (SUM(S129:U129)))</f>
        <v>461</v>
      </c>
      <c r="K129" s="595">
        <v>31</v>
      </c>
      <c r="L129" s="28">
        <v>155</v>
      </c>
      <c r="M129" s="28">
        <v>168</v>
      </c>
      <c r="N129" s="28">
        <v>138</v>
      </c>
      <c r="O129" s="28">
        <v>129</v>
      </c>
      <c r="P129" s="28">
        <v>118</v>
      </c>
      <c r="Q129" s="27">
        <f t="shared" si="29"/>
        <v>708</v>
      </c>
      <c r="R129" s="27"/>
    </row>
    <row r="130" spans="1:18" x14ac:dyDescent="0.3">
      <c r="A130" s="29" t="s">
        <v>125</v>
      </c>
      <c r="B130" s="9">
        <v>35</v>
      </c>
      <c r="C130" s="9" t="s">
        <v>29</v>
      </c>
      <c r="D130" s="601"/>
      <c r="E130" s="42"/>
      <c r="F130" s="21">
        <f t="shared" si="24"/>
        <v>1015</v>
      </c>
      <c r="G130" s="21">
        <f t="shared" si="25"/>
        <v>5</v>
      </c>
      <c r="H130" s="23">
        <f t="shared" si="26"/>
        <v>203</v>
      </c>
      <c r="I130" s="52">
        <f>MAX(L130:P130,S130:U130)</f>
        <v>243</v>
      </c>
      <c r="J130" s="280">
        <f>MAX((SUM(L130:N130)), (SUM(S130:U130)))</f>
        <v>638</v>
      </c>
      <c r="K130" s="597"/>
      <c r="L130" s="32">
        <v>214</v>
      </c>
      <c r="M130" s="32">
        <v>243</v>
      </c>
      <c r="N130" s="32">
        <v>181</v>
      </c>
      <c r="O130" s="32">
        <v>176</v>
      </c>
      <c r="P130" s="32">
        <v>201</v>
      </c>
      <c r="Q130" s="31">
        <f t="shared" si="29"/>
        <v>1015</v>
      </c>
      <c r="R130" s="31">
        <f>Q129+Q130+(K129*5)</f>
        <v>1878</v>
      </c>
    </row>
    <row r="131" spans="1:18" x14ac:dyDescent="0.3">
      <c r="A131" s="25" t="s">
        <v>1034</v>
      </c>
      <c r="B131" s="502">
        <v>35</v>
      </c>
      <c r="C131" s="502" t="s">
        <v>29</v>
      </c>
      <c r="D131" s="592">
        <v>35</v>
      </c>
      <c r="E131" s="43"/>
      <c r="F131" s="21">
        <f t="shared" ref="F131:F132" si="30">SUM(L131:P131)+SUM(S131:U131)</f>
        <v>743</v>
      </c>
      <c r="G131" s="21">
        <f t="shared" ref="G131:G132" si="31">COUNT(L131,M131,N131,O131,P131,S131,T131,U131)</f>
        <v>5</v>
      </c>
      <c r="H131" s="23">
        <f t="shared" ref="H131:H133" si="32">F131/G131</f>
        <v>148.6</v>
      </c>
      <c r="I131" s="439">
        <f>MAX(L131:P131,S131:U131)</f>
        <v>174</v>
      </c>
      <c r="J131" s="542">
        <f>MAX((SUM(L131:N131)), (SUM(S131:U131)))</f>
        <v>448</v>
      </c>
      <c r="K131" s="595">
        <v>58</v>
      </c>
      <c r="L131" s="28">
        <v>151</v>
      </c>
      <c r="M131" s="28">
        <v>123</v>
      </c>
      <c r="N131" s="28">
        <v>174</v>
      </c>
      <c r="O131" s="28">
        <v>149</v>
      </c>
      <c r="P131" s="28">
        <v>146</v>
      </c>
      <c r="Q131" s="27">
        <f t="shared" ref="Q131:Q132" si="33">SUM(L131:P131)</f>
        <v>743</v>
      </c>
      <c r="R131" s="27"/>
    </row>
    <row r="132" spans="1:18" x14ac:dyDescent="0.3">
      <c r="A132" s="29" t="s">
        <v>174</v>
      </c>
      <c r="B132" s="502">
        <v>35</v>
      </c>
      <c r="C132" s="502" t="s">
        <v>29</v>
      </c>
      <c r="D132" s="601"/>
      <c r="E132" s="42"/>
      <c r="F132" s="21">
        <f t="shared" si="30"/>
        <v>826</v>
      </c>
      <c r="G132" s="21">
        <f t="shared" si="31"/>
        <v>5</v>
      </c>
      <c r="H132" s="23">
        <f t="shared" si="32"/>
        <v>165.2</v>
      </c>
      <c r="I132" s="439">
        <f>MAX(L132:P132,S132:U132)</f>
        <v>179</v>
      </c>
      <c r="J132" s="542">
        <f>MAX((SUM(L132:N132)), (SUM(S132:U132)))</f>
        <v>477</v>
      </c>
      <c r="K132" s="597"/>
      <c r="L132" s="32">
        <v>163</v>
      </c>
      <c r="M132" s="32">
        <v>164</v>
      </c>
      <c r="N132" s="32">
        <v>150</v>
      </c>
      <c r="O132" s="32">
        <v>170</v>
      </c>
      <c r="P132" s="32">
        <v>179</v>
      </c>
      <c r="Q132" s="31">
        <f t="shared" si="33"/>
        <v>826</v>
      </c>
      <c r="R132" s="31">
        <f>Q131+Q132+(K131*5)</f>
        <v>1859</v>
      </c>
    </row>
    <row r="133" spans="1:18" x14ac:dyDescent="0.3">
      <c r="F133" s="21">
        <f>SUM(F63:F132)</f>
        <v>75614</v>
      </c>
      <c r="G133" s="21">
        <f>SUM(G63:G132)</f>
        <v>434</v>
      </c>
      <c r="H133" s="23">
        <f t="shared" si="32"/>
        <v>174.2258064516129</v>
      </c>
    </row>
  </sheetData>
  <mergeCells count="147">
    <mergeCell ref="D131:D132"/>
    <mergeCell ref="K131:K132"/>
    <mergeCell ref="X6:X7"/>
    <mergeCell ref="D44:D45"/>
    <mergeCell ref="K44:K45"/>
    <mergeCell ref="D34:D35"/>
    <mergeCell ref="K34:K35"/>
    <mergeCell ref="D36:D37"/>
    <mergeCell ref="K36:K37"/>
    <mergeCell ref="D38:D39"/>
    <mergeCell ref="K38:K39"/>
    <mergeCell ref="D40:D41"/>
    <mergeCell ref="K40:K41"/>
    <mergeCell ref="D42:D43"/>
    <mergeCell ref="K42:K43"/>
    <mergeCell ref="D24:D25"/>
    <mergeCell ref="K24:K25"/>
    <mergeCell ref="D26:D27"/>
    <mergeCell ref="K26:K27"/>
    <mergeCell ref="D28:D29"/>
    <mergeCell ref="K28:K29"/>
    <mergeCell ref="D30:D31"/>
    <mergeCell ref="K30:K31"/>
    <mergeCell ref="D32:D33"/>
    <mergeCell ref="K32:K33"/>
    <mergeCell ref="D14:D15"/>
    <mergeCell ref="K14:K15"/>
    <mergeCell ref="D16:D17"/>
    <mergeCell ref="K16:K17"/>
    <mergeCell ref="D18:D19"/>
    <mergeCell ref="K18:K19"/>
    <mergeCell ref="D20:D21"/>
    <mergeCell ref="K20:K21"/>
    <mergeCell ref="D22:D23"/>
    <mergeCell ref="K22:K23"/>
    <mergeCell ref="X8:X9"/>
    <mergeCell ref="Y8:Y9"/>
    <mergeCell ref="Z8:Z9"/>
    <mergeCell ref="D10:D11"/>
    <mergeCell ref="K10:K11"/>
    <mergeCell ref="Y10:Y11"/>
    <mergeCell ref="D8:D9"/>
    <mergeCell ref="K8:K9"/>
    <mergeCell ref="D12:D13"/>
    <mergeCell ref="K12:K13"/>
    <mergeCell ref="X12:X13"/>
    <mergeCell ref="D6:D7"/>
    <mergeCell ref="K6:K7"/>
    <mergeCell ref="Y6:Y7"/>
    <mergeCell ref="Z6:Z7"/>
    <mergeCell ref="AA6:AA7"/>
    <mergeCell ref="D4:D5"/>
    <mergeCell ref="K4:K5"/>
    <mergeCell ref="Z4:Z5"/>
    <mergeCell ref="AA4:AA5"/>
    <mergeCell ref="D52:D53"/>
    <mergeCell ref="K52:K53"/>
    <mergeCell ref="D54:D55"/>
    <mergeCell ref="K54:K55"/>
    <mergeCell ref="D56:D57"/>
    <mergeCell ref="K56:K57"/>
    <mergeCell ref="D46:D47"/>
    <mergeCell ref="K46:K47"/>
    <mergeCell ref="D48:D49"/>
    <mergeCell ref="K48:K49"/>
    <mergeCell ref="D50:D51"/>
    <mergeCell ref="K50:K51"/>
    <mergeCell ref="Z67:Z68"/>
    <mergeCell ref="D65:D66"/>
    <mergeCell ref="K65:K66"/>
    <mergeCell ref="Y65:Y66"/>
    <mergeCell ref="Z65:Z66"/>
    <mergeCell ref="AA65:AA66"/>
    <mergeCell ref="D63:D64"/>
    <mergeCell ref="K63:K64"/>
    <mergeCell ref="Z63:Z64"/>
    <mergeCell ref="AA63:AA64"/>
    <mergeCell ref="D69:D70"/>
    <mergeCell ref="K69:K70"/>
    <mergeCell ref="Y69:Y70"/>
    <mergeCell ref="D71:D72"/>
    <mergeCell ref="K71:K72"/>
    <mergeCell ref="X71:X72"/>
    <mergeCell ref="D67:D68"/>
    <mergeCell ref="K67:K68"/>
    <mergeCell ref="X67:X68"/>
    <mergeCell ref="Y67:Y68"/>
    <mergeCell ref="D79:D80"/>
    <mergeCell ref="K79:K80"/>
    <mergeCell ref="D81:D82"/>
    <mergeCell ref="K81:K82"/>
    <mergeCell ref="D83:D84"/>
    <mergeCell ref="K83:K84"/>
    <mergeCell ref="D73:D74"/>
    <mergeCell ref="K73:K74"/>
    <mergeCell ref="D75:D76"/>
    <mergeCell ref="K75:K76"/>
    <mergeCell ref="D77:D78"/>
    <mergeCell ref="K77:K78"/>
    <mergeCell ref="D91:D92"/>
    <mergeCell ref="K91:K92"/>
    <mergeCell ref="D93:D94"/>
    <mergeCell ref="K93:K94"/>
    <mergeCell ref="D95:D96"/>
    <mergeCell ref="K95:K96"/>
    <mergeCell ref="D85:D86"/>
    <mergeCell ref="K85:K86"/>
    <mergeCell ref="D87:D88"/>
    <mergeCell ref="K87:K88"/>
    <mergeCell ref="D89:D90"/>
    <mergeCell ref="K89:K90"/>
    <mergeCell ref="D103:D104"/>
    <mergeCell ref="K103:K104"/>
    <mergeCell ref="D105:D106"/>
    <mergeCell ref="K105:K106"/>
    <mergeCell ref="D107:D108"/>
    <mergeCell ref="K107:K108"/>
    <mergeCell ref="D97:D98"/>
    <mergeCell ref="K97:K98"/>
    <mergeCell ref="D99:D100"/>
    <mergeCell ref="K99:K100"/>
    <mergeCell ref="D101:D102"/>
    <mergeCell ref="K101:K102"/>
    <mergeCell ref="A1:AA2"/>
    <mergeCell ref="A60:AA61"/>
    <mergeCell ref="D127:D128"/>
    <mergeCell ref="K127:K128"/>
    <mergeCell ref="D129:D130"/>
    <mergeCell ref="K129:K130"/>
    <mergeCell ref="D121:D122"/>
    <mergeCell ref="K121:K122"/>
    <mergeCell ref="D123:D124"/>
    <mergeCell ref="K123:K124"/>
    <mergeCell ref="D125:D126"/>
    <mergeCell ref="K125:K126"/>
    <mergeCell ref="D115:D116"/>
    <mergeCell ref="K115:K116"/>
    <mergeCell ref="D117:D118"/>
    <mergeCell ref="K117:K118"/>
    <mergeCell ref="D119:D120"/>
    <mergeCell ref="K119:K120"/>
    <mergeCell ref="D109:D110"/>
    <mergeCell ref="K109:K110"/>
    <mergeCell ref="D111:D112"/>
    <mergeCell ref="K111:K112"/>
    <mergeCell ref="D113:D114"/>
    <mergeCell ref="K113:K114"/>
  </mergeCells>
  <pageMargins left="0.7" right="0.7" top="0.75" bottom="0.75" header="0.3" footer="0.3"/>
  <pageSetup scale="61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AH39"/>
  <sheetViews>
    <sheetView topLeftCell="A24" zoomScaleNormal="100" workbookViewId="0">
      <selection activeCell="A27" sqref="A27"/>
    </sheetView>
  </sheetViews>
  <sheetFormatPr defaultColWidth="9.109375" defaultRowHeight="14.4" x14ac:dyDescent="0.3"/>
  <cols>
    <col min="1" max="1" width="16.6640625" style="88" bestFit="1" customWidth="1"/>
    <col min="2" max="2" width="3" style="88" hidden="1" customWidth="1"/>
    <col min="3" max="3" width="3.33203125" style="88" hidden="1" customWidth="1"/>
    <col min="4" max="4" width="5.6640625" style="443" bestFit="1" customWidth="1"/>
    <col min="5" max="5" width="5.6640625" style="88" bestFit="1" customWidth="1"/>
    <col min="6" max="6" width="6" style="88" bestFit="1" customWidth="1"/>
    <col min="7" max="7" width="4" style="88" bestFit="1" customWidth="1"/>
    <col min="8" max="8" width="7.664062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x14ac:dyDescent="0.3">
      <c r="A1" s="587" t="s">
        <v>87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410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128</v>
      </c>
      <c r="B4" s="3">
        <v>36</v>
      </c>
      <c r="C4" s="3" t="s">
        <v>29</v>
      </c>
      <c r="D4" s="11">
        <v>1</v>
      </c>
      <c r="E4" s="239">
        <v>200</v>
      </c>
      <c r="F4" s="6">
        <f t="shared" ref="F4:F21" si="0">SUM(N4:R4)+T4+V4+X4+AA4+AC4+AE4+AG4</f>
        <v>2316</v>
      </c>
      <c r="G4" s="6">
        <f>COUNT(N4,O4,P4,Q4,R4,#REF!,T4,V4,X4,AA4,AC4, AE4, AG4)</f>
        <v>10</v>
      </c>
      <c r="H4" s="7">
        <f t="shared" ref="H4:H22" si="1">F4/G4</f>
        <v>231.6</v>
      </c>
      <c r="I4" s="159">
        <f t="shared" ref="I4:I11" si="2">((SUM(U4+W4+Y4))/30)+(COUNTIFS(AB4,"W")+(COUNTIFS(AD4,"W")+(COUNTIFS(AF4,"W")+(COUNTIFS(AH4,"W")))))</f>
        <v>5</v>
      </c>
      <c r="J4" s="159">
        <f t="shared" ref="J4:J11" si="3">(3-(SUM(U4+W4+Y4)/30))+(COUNTIFS(AB4,"L"))+(COUNTIFS(AD4,"L"))+(COUNTIFS(AF4,"L"))+(COUNTIFS(AH4,"L"))</f>
        <v>0</v>
      </c>
      <c r="K4" s="52">
        <f t="shared" ref="K4:K21" si="4">MAX(N4,O4,P4,Q4,R4,T4,V4,X4,AA4,AC4,AE4,AG4)</f>
        <v>265</v>
      </c>
      <c r="L4" s="90">
        <f t="shared" ref="L4:L21" si="5">MAX((SUM(N4:P4)), (SUM(T4,V4,X4)), (SUM(AA4,AC4,AE4)), (SUM(AE4,AH4,AJ4)))</f>
        <v>735</v>
      </c>
      <c r="M4" s="157"/>
      <c r="N4" s="122">
        <v>247</v>
      </c>
      <c r="O4" s="122">
        <v>265</v>
      </c>
      <c r="P4" s="122">
        <v>189</v>
      </c>
      <c r="Q4" s="122">
        <v>223</v>
      </c>
      <c r="R4" s="122">
        <v>196</v>
      </c>
      <c r="S4" s="10">
        <f t="shared" ref="S4:S21" si="6">SUM(N4:R4)</f>
        <v>1120</v>
      </c>
      <c r="T4" s="105">
        <v>242</v>
      </c>
      <c r="U4" s="122">
        <v>30</v>
      </c>
      <c r="V4" s="122">
        <v>247</v>
      </c>
      <c r="W4" s="122">
        <v>30</v>
      </c>
      <c r="X4" s="122">
        <v>246</v>
      </c>
      <c r="Y4" s="122">
        <v>30</v>
      </c>
      <c r="Z4" s="1">
        <f t="shared" ref="Z4:Z15" si="7">SUM(S4:Y4)</f>
        <v>1945</v>
      </c>
      <c r="AA4" s="122"/>
      <c r="AB4" s="287"/>
      <c r="AC4" s="287"/>
      <c r="AD4" s="287"/>
      <c r="AE4" s="287">
        <v>224</v>
      </c>
      <c r="AF4" s="287" t="s">
        <v>23</v>
      </c>
      <c r="AG4" s="287">
        <v>237</v>
      </c>
      <c r="AH4" s="122" t="s">
        <v>23</v>
      </c>
    </row>
    <row r="5" spans="1:34" x14ac:dyDescent="0.3">
      <c r="A5" s="3" t="s">
        <v>214</v>
      </c>
      <c r="B5" s="3">
        <v>36</v>
      </c>
      <c r="C5" s="3" t="s">
        <v>29</v>
      </c>
      <c r="D5" s="11">
        <v>2</v>
      </c>
      <c r="E5" s="239">
        <v>100</v>
      </c>
      <c r="F5" s="6">
        <f t="shared" si="0"/>
        <v>2111</v>
      </c>
      <c r="G5" s="6">
        <f>COUNT(N5,O5,P5,Q5,R5,#REF!,T5,V5,X5,AA5,AC5, AE5, AG5)</f>
        <v>9</v>
      </c>
      <c r="H5" s="7">
        <f t="shared" si="1"/>
        <v>234.55555555555554</v>
      </c>
      <c r="I5" s="159">
        <f t="shared" si="2"/>
        <v>2</v>
      </c>
      <c r="J5" s="159">
        <f t="shared" si="3"/>
        <v>2</v>
      </c>
      <c r="K5" s="52">
        <f t="shared" si="4"/>
        <v>279</v>
      </c>
      <c r="L5" s="90">
        <f t="shared" si="5"/>
        <v>747</v>
      </c>
      <c r="M5" s="157"/>
      <c r="N5" s="122">
        <v>237</v>
      </c>
      <c r="O5" s="122">
        <v>232</v>
      </c>
      <c r="P5" s="122">
        <v>278</v>
      </c>
      <c r="Q5" s="122">
        <v>279</v>
      </c>
      <c r="R5" s="122">
        <v>189</v>
      </c>
      <c r="S5" s="10">
        <f t="shared" si="6"/>
        <v>1215</v>
      </c>
      <c r="T5" s="105">
        <v>241</v>
      </c>
      <c r="U5" s="122">
        <v>0</v>
      </c>
      <c r="V5" s="122">
        <v>256</v>
      </c>
      <c r="W5" s="122">
        <v>30</v>
      </c>
      <c r="X5" s="122">
        <v>229</v>
      </c>
      <c r="Y5" s="122">
        <v>30</v>
      </c>
      <c r="Z5" s="1">
        <f t="shared" si="7"/>
        <v>2001</v>
      </c>
      <c r="AA5" s="122"/>
      <c r="AB5" s="287"/>
      <c r="AC5" s="287"/>
      <c r="AD5" s="287"/>
      <c r="AE5" s="287"/>
      <c r="AF5" s="287"/>
      <c r="AG5" s="287">
        <v>170</v>
      </c>
      <c r="AH5" s="122" t="s">
        <v>24</v>
      </c>
    </row>
    <row r="6" spans="1:34" x14ac:dyDescent="0.3">
      <c r="A6" s="3" t="s">
        <v>551</v>
      </c>
      <c r="B6" s="3">
        <v>36</v>
      </c>
      <c r="C6" s="3" t="s">
        <v>29</v>
      </c>
      <c r="D6" s="11">
        <v>3</v>
      </c>
      <c r="E6" s="239">
        <v>50</v>
      </c>
      <c r="F6" s="6">
        <f t="shared" si="0"/>
        <v>2289</v>
      </c>
      <c r="G6" s="6">
        <f>COUNT(N6,O6,P6,Q6,R6,#REF!,T6,V6,X6,AA6,AC6, AE6, AG6)</f>
        <v>10</v>
      </c>
      <c r="H6" s="7">
        <f t="shared" si="1"/>
        <v>228.9</v>
      </c>
      <c r="I6" s="159">
        <f t="shared" si="2"/>
        <v>3</v>
      </c>
      <c r="J6" s="159">
        <f t="shared" si="3"/>
        <v>2</v>
      </c>
      <c r="K6" s="52">
        <f t="shared" si="4"/>
        <v>257</v>
      </c>
      <c r="L6" s="90">
        <f t="shared" si="5"/>
        <v>718</v>
      </c>
      <c r="M6" s="157"/>
      <c r="N6" s="122">
        <v>219</v>
      </c>
      <c r="O6" s="122">
        <v>192</v>
      </c>
      <c r="P6" s="122">
        <v>216</v>
      </c>
      <c r="Q6" s="122">
        <v>235</v>
      </c>
      <c r="R6" s="122">
        <v>257</v>
      </c>
      <c r="S6" s="10">
        <f t="shared" si="6"/>
        <v>1119</v>
      </c>
      <c r="T6" s="105">
        <v>247</v>
      </c>
      <c r="U6" s="122">
        <v>30</v>
      </c>
      <c r="V6" s="122">
        <v>225</v>
      </c>
      <c r="W6" s="122">
        <v>0</v>
      </c>
      <c r="X6" s="122">
        <v>246</v>
      </c>
      <c r="Y6" s="122">
        <v>30</v>
      </c>
      <c r="Z6" s="1">
        <f t="shared" si="7"/>
        <v>1897</v>
      </c>
      <c r="AA6" s="122"/>
      <c r="AB6" s="122"/>
      <c r="AC6" s="122">
        <v>256</v>
      </c>
      <c r="AD6" s="122" t="s">
        <v>23</v>
      </c>
      <c r="AE6" s="122">
        <v>196</v>
      </c>
      <c r="AF6" s="122" t="s">
        <v>24</v>
      </c>
    </row>
    <row r="7" spans="1:34" x14ac:dyDescent="0.3">
      <c r="A7" s="3" t="s">
        <v>131</v>
      </c>
      <c r="B7" s="3">
        <v>36</v>
      </c>
      <c r="C7" s="3" t="s">
        <v>29</v>
      </c>
      <c r="D7" s="11">
        <v>4</v>
      </c>
      <c r="E7" s="316">
        <v>35</v>
      </c>
      <c r="F7" s="6">
        <f t="shared" si="0"/>
        <v>2358</v>
      </c>
      <c r="G7" s="6">
        <f>COUNT(N7,O7,P7,Q7,R7,#REF!,T7,V7,X7,AA7,AC7, AE7, AG7)</f>
        <v>10</v>
      </c>
      <c r="H7" s="7">
        <f t="shared" si="1"/>
        <v>235.8</v>
      </c>
      <c r="I7" s="159">
        <f t="shared" si="2"/>
        <v>2</v>
      </c>
      <c r="J7" s="159">
        <f t="shared" si="3"/>
        <v>3</v>
      </c>
      <c r="K7" s="52">
        <f t="shared" si="4"/>
        <v>268</v>
      </c>
      <c r="L7" s="90">
        <f t="shared" si="5"/>
        <v>710</v>
      </c>
      <c r="M7" s="157"/>
      <c r="N7" s="122">
        <v>259</v>
      </c>
      <c r="O7" s="122">
        <v>189</v>
      </c>
      <c r="P7" s="122">
        <v>218</v>
      </c>
      <c r="Q7" s="122">
        <v>243</v>
      </c>
      <c r="R7" s="122">
        <v>227</v>
      </c>
      <c r="S7" s="10">
        <f t="shared" si="6"/>
        <v>1136</v>
      </c>
      <c r="T7" s="245">
        <v>268</v>
      </c>
      <c r="U7" s="123">
        <v>30</v>
      </c>
      <c r="V7" s="123">
        <v>249</v>
      </c>
      <c r="W7" s="123">
        <v>0</v>
      </c>
      <c r="X7" s="123">
        <v>193</v>
      </c>
      <c r="Y7" s="123">
        <v>0</v>
      </c>
      <c r="Z7" s="24">
        <f t="shared" si="7"/>
        <v>1876</v>
      </c>
      <c r="AA7" s="122">
        <v>266</v>
      </c>
      <c r="AB7" s="122" t="s">
        <v>23</v>
      </c>
      <c r="AC7" s="123">
        <v>246</v>
      </c>
      <c r="AD7" s="122" t="s">
        <v>24</v>
      </c>
    </row>
    <row r="8" spans="1:34" x14ac:dyDescent="0.3">
      <c r="A8" s="3" t="s">
        <v>352</v>
      </c>
      <c r="B8" s="3">
        <v>36</v>
      </c>
      <c r="C8" s="3" t="s">
        <v>29</v>
      </c>
      <c r="D8" s="11">
        <v>5</v>
      </c>
      <c r="E8" s="251">
        <v>25</v>
      </c>
      <c r="F8" s="6">
        <f t="shared" si="0"/>
        <v>1993</v>
      </c>
      <c r="G8" s="6">
        <f>COUNT(N8,O8,P8,Q8,R8,#REF!,T8,V8,X8,AA8,AC8, AE8, AG8)</f>
        <v>9</v>
      </c>
      <c r="H8" s="7">
        <f t="shared" si="1"/>
        <v>221.44444444444446</v>
      </c>
      <c r="I8" s="159">
        <f t="shared" si="2"/>
        <v>2</v>
      </c>
      <c r="J8" s="159">
        <f t="shared" si="3"/>
        <v>2</v>
      </c>
      <c r="K8" s="52">
        <f t="shared" si="4"/>
        <v>254</v>
      </c>
      <c r="L8" s="90">
        <f t="shared" si="5"/>
        <v>693</v>
      </c>
      <c r="M8" s="157"/>
      <c r="N8" s="122">
        <v>225</v>
      </c>
      <c r="O8" s="122">
        <v>237</v>
      </c>
      <c r="P8" s="122">
        <v>223</v>
      </c>
      <c r="Q8" s="122">
        <v>215</v>
      </c>
      <c r="R8" s="122">
        <v>207</v>
      </c>
      <c r="S8" s="10">
        <f t="shared" si="6"/>
        <v>1107</v>
      </c>
      <c r="T8" s="245">
        <v>203</v>
      </c>
      <c r="U8" s="123">
        <v>0</v>
      </c>
      <c r="V8" s="123">
        <v>254</v>
      </c>
      <c r="W8" s="123">
        <v>30</v>
      </c>
      <c r="X8" s="123">
        <v>236</v>
      </c>
      <c r="Y8" s="123">
        <v>30</v>
      </c>
      <c r="Z8" s="1">
        <f t="shared" si="7"/>
        <v>1860</v>
      </c>
      <c r="AA8" s="105">
        <v>193</v>
      </c>
      <c r="AB8" s="122" t="s">
        <v>24</v>
      </c>
    </row>
    <row r="9" spans="1:34" x14ac:dyDescent="0.3">
      <c r="A9" s="3" t="s">
        <v>109</v>
      </c>
      <c r="B9" s="3">
        <v>36</v>
      </c>
      <c r="C9" s="3" t="s">
        <v>29</v>
      </c>
      <c r="D9" s="11">
        <v>6</v>
      </c>
      <c r="E9" s="250"/>
      <c r="F9" s="6">
        <f>SUM(N9:R9)+T9+V9+X9+AA9+AC9+AE9+AG9</f>
        <v>1769</v>
      </c>
      <c r="G9" s="6">
        <f>COUNT(N9,O9,P9,Q9,R9,#REF!,T9,V9,X9,AA9,AC9, AE9, AG9)</f>
        <v>8</v>
      </c>
      <c r="H9" s="7">
        <f t="shared" si="1"/>
        <v>221.125</v>
      </c>
      <c r="I9" s="159">
        <f t="shared" si="2"/>
        <v>1</v>
      </c>
      <c r="J9" s="159">
        <f t="shared" si="3"/>
        <v>2</v>
      </c>
      <c r="K9" s="52">
        <f t="shared" si="4"/>
        <v>259</v>
      </c>
      <c r="L9" s="90">
        <f t="shared" si="5"/>
        <v>686</v>
      </c>
      <c r="M9" s="157"/>
      <c r="N9" s="123">
        <v>259</v>
      </c>
      <c r="O9" s="123">
        <v>246</v>
      </c>
      <c r="P9" s="123">
        <v>181</v>
      </c>
      <c r="Q9" s="123">
        <v>207</v>
      </c>
      <c r="R9" s="123">
        <v>259</v>
      </c>
      <c r="S9" s="10">
        <f t="shared" si="6"/>
        <v>1152</v>
      </c>
      <c r="T9" s="105">
        <v>232</v>
      </c>
      <c r="U9" s="122">
        <v>0</v>
      </c>
      <c r="V9" s="122">
        <v>211</v>
      </c>
      <c r="W9" s="122">
        <v>30</v>
      </c>
      <c r="X9" s="122">
        <v>174</v>
      </c>
      <c r="Y9" s="122">
        <v>0</v>
      </c>
      <c r="Z9" s="1">
        <f t="shared" si="7"/>
        <v>1799</v>
      </c>
    </row>
    <row r="10" spans="1:34" x14ac:dyDescent="0.3">
      <c r="A10" s="3" t="s">
        <v>133</v>
      </c>
      <c r="B10" s="3">
        <v>36</v>
      </c>
      <c r="C10" s="3" t="s">
        <v>29</v>
      </c>
      <c r="D10" s="11">
        <v>7</v>
      </c>
      <c r="E10" s="250"/>
      <c r="F10" s="6">
        <f>SUM(N10:R10)+T10+V10+X10+AA10+AC10+AE10+AG10</f>
        <v>1708</v>
      </c>
      <c r="G10" s="6">
        <f>COUNT(N10,O10,P10,Q10,R10,#REF!,T10,V10,X10,AA10,AC10, AE10, AG10)</f>
        <v>8</v>
      </c>
      <c r="H10" s="7">
        <f t="shared" si="1"/>
        <v>213.5</v>
      </c>
      <c r="I10" s="159">
        <f t="shared" si="2"/>
        <v>1</v>
      </c>
      <c r="J10" s="159">
        <f t="shared" si="3"/>
        <v>2</v>
      </c>
      <c r="K10" s="52">
        <f t="shared" si="4"/>
        <v>230</v>
      </c>
      <c r="L10" s="90">
        <f t="shared" si="5"/>
        <v>669</v>
      </c>
      <c r="M10" s="157"/>
      <c r="N10" s="122">
        <v>226</v>
      </c>
      <c r="O10" s="122">
        <v>219</v>
      </c>
      <c r="P10" s="122">
        <v>224</v>
      </c>
      <c r="Q10" s="122">
        <v>230</v>
      </c>
      <c r="R10" s="122">
        <v>220</v>
      </c>
      <c r="S10" s="10">
        <f t="shared" si="6"/>
        <v>1119</v>
      </c>
      <c r="T10" s="247">
        <v>216</v>
      </c>
      <c r="U10" s="248">
        <v>30</v>
      </c>
      <c r="V10" s="248">
        <v>179</v>
      </c>
      <c r="W10" s="248">
        <v>0</v>
      </c>
      <c r="X10" s="248">
        <v>194</v>
      </c>
      <c r="Y10" s="248">
        <v>0</v>
      </c>
      <c r="Z10" s="1">
        <f t="shared" si="7"/>
        <v>1738</v>
      </c>
    </row>
    <row r="11" spans="1:34" x14ac:dyDescent="0.3">
      <c r="A11" s="3" t="s">
        <v>195</v>
      </c>
      <c r="B11" s="3">
        <v>36</v>
      </c>
      <c r="C11" s="3" t="s">
        <v>29</v>
      </c>
      <c r="D11" s="11">
        <v>8</v>
      </c>
      <c r="E11" s="250"/>
      <c r="F11" s="6">
        <f t="shared" si="0"/>
        <v>1659</v>
      </c>
      <c r="G11" s="6">
        <f>COUNT(N11,O11,P11,Q11,R11,#REF!,T11,V11,X11,AA11,AC11, AE11, AG11)</f>
        <v>8</v>
      </c>
      <c r="H11" s="7">
        <f t="shared" si="1"/>
        <v>207.375</v>
      </c>
      <c r="I11" s="159">
        <f t="shared" si="2"/>
        <v>0</v>
      </c>
      <c r="J11" s="159">
        <f t="shared" si="3"/>
        <v>3</v>
      </c>
      <c r="K11" s="52">
        <f t="shared" si="4"/>
        <v>234</v>
      </c>
      <c r="L11" s="90">
        <f t="shared" si="5"/>
        <v>643</v>
      </c>
      <c r="M11" s="157"/>
      <c r="N11" s="122">
        <v>213</v>
      </c>
      <c r="O11" s="122">
        <v>234</v>
      </c>
      <c r="P11" s="122">
        <v>196</v>
      </c>
      <c r="Q11" s="122">
        <v>216</v>
      </c>
      <c r="R11" s="122">
        <v>225</v>
      </c>
      <c r="S11" s="10">
        <f t="shared" si="6"/>
        <v>1084</v>
      </c>
      <c r="T11" s="122">
        <v>215</v>
      </c>
      <c r="U11" s="122">
        <v>0</v>
      </c>
      <c r="V11" s="122">
        <v>179</v>
      </c>
      <c r="W11" s="122">
        <v>0</v>
      </c>
      <c r="X11" s="122">
        <v>181</v>
      </c>
      <c r="Y11" s="122">
        <v>0</v>
      </c>
      <c r="Z11" s="1">
        <f t="shared" si="7"/>
        <v>1659</v>
      </c>
    </row>
    <row r="12" spans="1:34" x14ac:dyDescent="0.3">
      <c r="A12" s="3" t="s">
        <v>268</v>
      </c>
      <c r="B12" s="3">
        <v>36</v>
      </c>
      <c r="C12" s="3" t="s">
        <v>29</v>
      </c>
      <c r="D12" s="11">
        <v>9</v>
      </c>
      <c r="E12" s="250"/>
      <c r="F12" s="6">
        <f t="shared" si="0"/>
        <v>1075</v>
      </c>
      <c r="G12" s="6">
        <f>COUNT(N12,O12,P12,Q12,R12,#REF!,T12,V12,X12,AA12,AC12, AE12, AG12)</f>
        <v>5</v>
      </c>
      <c r="H12" s="7">
        <f t="shared" si="1"/>
        <v>215</v>
      </c>
      <c r="I12" s="460"/>
      <c r="J12" s="460"/>
      <c r="K12" s="52">
        <f t="shared" si="4"/>
        <v>299</v>
      </c>
      <c r="L12" s="90">
        <f t="shared" si="5"/>
        <v>692</v>
      </c>
      <c r="M12" s="157"/>
      <c r="N12" s="122">
        <v>213</v>
      </c>
      <c r="O12" s="122">
        <v>299</v>
      </c>
      <c r="P12" s="122">
        <v>180</v>
      </c>
      <c r="Q12" s="122">
        <v>184</v>
      </c>
      <c r="R12" s="122">
        <v>199</v>
      </c>
      <c r="S12" s="10">
        <f t="shared" si="6"/>
        <v>1075</v>
      </c>
      <c r="T12" s="511"/>
      <c r="U12" s="511"/>
      <c r="V12" s="511"/>
      <c r="W12" s="511"/>
      <c r="X12" s="511"/>
      <c r="Y12" s="511"/>
      <c r="Z12" s="440">
        <f t="shared" si="7"/>
        <v>1075</v>
      </c>
    </row>
    <row r="13" spans="1:34" x14ac:dyDescent="0.3">
      <c r="A13" s="3" t="s">
        <v>187</v>
      </c>
      <c r="B13" s="3">
        <v>36</v>
      </c>
      <c r="C13" s="3" t="s">
        <v>29</v>
      </c>
      <c r="D13" s="11">
        <v>10</v>
      </c>
      <c r="E13" s="250"/>
      <c r="F13" s="6">
        <f t="shared" si="0"/>
        <v>1078</v>
      </c>
      <c r="G13" s="6">
        <f>COUNT(N13,O13,P13,Q13,R13,#REF!,T13,V13,X13,AA13,AC13, AE13, AG13)</f>
        <v>5</v>
      </c>
      <c r="H13" s="7">
        <f t="shared" si="1"/>
        <v>215.6</v>
      </c>
      <c r="I13" s="460"/>
      <c r="J13" s="460"/>
      <c r="K13" s="52">
        <f t="shared" si="4"/>
        <v>243</v>
      </c>
      <c r="L13" s="90">
        <f t="shared" si="5"/>
        <v>632</v>
      </c>
      <c r="M13" s="157"/>
      <c r="N13" s="122">
        <v>234</v>
      </c>
      <c r="O13" s="122">
        <v>193</v>
      </c>
      <c r="P13" s="122">
        <v>205</v>
      </c>
      <c r="Q13" s="122">
        <v>243</v>
      </c>
      <c r="R13" s="122">
        <v>203</v>
      </c>
      <c r="S13" s="10">
        <f t="shared" si="6"/>
        <v>1078</v>
      </c>
      <c r="T13" s="511"/>
      <c r="U13" s="511"/>
      <c r="V13" s="511"/>
      <c r="W13" s="511"/>
      <c r="X13" s="511"/>
      <c r="Y13" s="511"/>
      <c r="Z13" s="440">
        <f t="shared" si="7"/>
        <v>1078</v>
      </c>
    </row>
    <row r="14" spans="1:34" x14ac:dyDescent="0.3">
      <c r="A14" s="3" t="s">
        <v>196</v>
      </c>
      <c r="B14" s="3">
        <v>36</v>
      </c>
      <c r="C14" s="3" t="s">
        <v>29</v>
      </c>
      <c r="D14" s="11">
        <v>11</v>
      </c>
      <c r="E14" s="301"/>
      <c r="F14" s="6">
        <f t="shared" si="0"/>
        <v>1058</v>
      </c>
      <c r="G14" s="6">
        <f>COUNT(N14,O14,P14,Q14,R14,#REF!,T14,V14,X14,AA14,AC14, AE14, AG14)</f>
        <v>5</v>
      </c>
      <c r="H14" s="7">
        <f t="shared" si="1"/>
        <v>211.6</v>
      </c>
      <c r="I14" s="460"/>
      <c r="J14" s="460"/>
      <c r="K14" s="52">
        <f t="shared" si="4"/>
        <v>247</v>
      </c>
      <c r="L14" s="90">
        <f t="shared" si="5"/>
        <v>689</v>
      </c>
      <c r="M14" s="157"/>
      <c r="N14" s="123">
        <v>247</v>
      </c>
      <c r="O14" s="123">
        <v>244</v>
      </c>
      <c r="P14" s="123">
        <v>198</v>
      </c>
      <c r="Q14" s="123">
        <v>214</v>
      </c>
      <c r="R14" s="123">
        <v>155</v>
      </c>
      <c r="S14" s="10">
        <f t="shared" si="6"/>
        <v>1058</v>
      </c>
      <c r="T14" s="511"/>
      <c r="U14" s="511"/>
      <c r="V14" s="511"/>
      <c r="W14" s="511"/>
      <c r="X14" s="511"/>
      <c r="Y14" s="511"/>
      <c r="Z14" s="440">
        <f t="shared" si="7"/>
        <v>1058</v>
      </c>
    </row>
    <row r="15" spans="1:34" x14ac:dyDescent="0.3">
      <c r="A15" s="3" t="s">
        <v>136</v>
      </c>
      <c r="B15" s="3">
        <v>36</v>
      </c>
      <c r="C15" s="3" t="s">
        <v>29</v>
      </c>
      <c r="D15" s="11">
        <v>12</v>
      </c>
      <c r="E15" s="244"/>
      <c r="F15" s="6">
        <f t="shared" si="0"/>
        <v>1044</v>
      </c>
      <c r="G15" s="6">
        <f>COUNT(N15,O15,P15,Q15,R15,#REF!,T15,V15,X15,AA15,AC15, AE15, AG15)</f>
        <v>5</v>
      </c>
      <c r="H15" s="7">
        <f t="shared" si="1"/>
        <v>208.8</v>
      </c>
      <c r="I15" s="460"/>
      <c r="J15" s="460"/>
      <c r="K15" s="52">
        <f t="shared" si="4"/>
        <v>233</v>
      </c>
      <c r="L15" s="90">
        <f t="shared" si="5"/>
        <v>584</v>
      </c>
      <c r="M15" s="157"/>
      <c r="N15" s="122">
        <v>201</v>
      </c>
      <c r="O15" s="122">
        <v>182</v>
      </c>
      <c r="P15" s="122">
        <v>201</v>
      </c>
      <c r="Q15" s="122">
        <v>233</v>
      </c>
      <c r="R15" s="122">
        <v>227</v>
      </c>
      <c r="S15" s="10">
        <f t="shared" si="6"/>
        <v>1044</v>
      </c>
      <c r="T15" s="511"/>
      <c r="U15" s="511"/>
      <c r="V15" s="511"/>
      <c r="W15" s="511"/>
      <c r="X15" s="511"/>
      <c r="Y15" s="511"/>
      <c r="Z15" s="440">
        <f t="shared" si="7"/>
        <v>1044</v>
      </c>
    </row>
    <row r="16" spans="1:34" x14ac:dyDescent="0.3">
      <c r="A16" s="3" t="s">
        <v>999</v>
      </c>
      <c r="B16" s="3">
        <v>36</v>
      </c>
      <c r="C16" s="3" t="s">
        <v>29</v>
      </c>
      <c r="D16" s="11">
        <v>13</v>
      </c>
      <c r="E16" s="249"/>
      <c r="F16" s="6">
        <f t="shared" si="0"/>
        <v>1031</v>
      </c>
      <c r="G16" s="6">
        <f>COUNT(N16,O16,P16,Q16,R16,#REF!,T16,V16,X16,AA16,AC16, AE16, AG16)</f>
        <v>5</v>
      </c>
      <c r="H16" s="7">
        <f t="shared" si="1"/>
        <v>206.2</v>
      </c>
      <c r="I16" s="185"/>
      <c r="J16" s="185"/>
      <c r="K16" s="52">
        <f t="shared" si="4"/>
        <v>245</v>
      </c>
      <c r="L16" s="90">
        <f t="shared" si="5"/>
        <v>607</v>
      </c>
      <c r="M16" s="157"/>
      <c r="N16" s="123">
        <v>158</v>
      </c>
      <c r="O16" s="123">
        <v>204</v>
      </c>
      <c r="P16" s="123">
        <v>245</v>
      </c>
      <c r="Q16" s="123">
        <v>209</v>
      </c>
      <c r="R16" s="123">
        <v>215</v>
      </c>
      <c r="S16" s="10">
        <f t="shared" si="6"/>
        <v>1031</v>
      </c>
      <c r="T16" s="250"/>
      <c r="U16" s="250"/>
      <c r="V16" s="250"/>
      <c r="W16" s="250"/>
      <c r="X16" s="250"/>
      <c r="Y16" s="250"/>
      <c r="Z16" s="56"/>
    </row>
    <row r="17" spans="1:34" x14ac:dyDescent="0.3">
      <c r="A17" s="3" t="s">
        <v>527</v>
      </c>
      <c r="B17" s="3">
        <v>36</v>
      </c>
      <c r="C17" s="3" t="s">
        <v>29</v>
      </c>
      <c r="D17" s="11">
        <v>14</v>
      </c>
      <c r="E17" s="250"/>
      <c r="F17" s="6">
        <f t="shared" si="0"/>
        <v>1028</v>
      </c>
      <c r="G17" s="6">
        <f>COUNT(N17,O17,P17,Q17,R17,#REF!,T17,V17,X17,AA17,AC17, AE17, AG17)</f>
        <v>5</v>
      </c>
      <c r="H17" s="7">
        <f t="shared" si="1"/>
        <v>205.6</v>
      </c>
      <c r="I17" s="185"/>
      <c r="J17" s="185"/>
      <c r="K17" s="52">
        <f t="shared" si="4"/>
        <v>235</v>
      </c>
      <c r="L17" s="90">
        <f t="shared" si="5"/>
        <v>593</v>
      </c>
      <c r="M17" s="157"/>
      <c r="N17" s="123">
        <v>212</v>
      </c>
      <c r="O17" s="123">
        <v>192</v>
      </c>
      <c r="P17" s="123">
        <v>189</v>
      </c>
      <c r="Q17" s="123">
        <v>200</v>
      </c>
      <c r="R17" s="123">
        <v>235</v>
      </c>
      <c r="S17" s="317">
        <f t="shared" si="6"/>
        <v>1028</v>
      </c>
      <c r="T17" s="250"/>
      <c r="U17" s="250"/>
      <c r="V17" s="250"/>
      <c r="W17" s="250"/>
      <c r="X17" s="250"/>
      <c r="Y17" s="250"/>
      <c r="Z17" s="56"/>
    </row>
    <row r="18" spans="1:34" x14ac:dyDescent="0.3">
      <c r="A18" s="3" t="s">
        <v>134</v>
      </c>
      <c r="B18" s="3">
        <v>36</v>
      </c>
      <c r="C18" s="3" t="s">
        <v>29</v>
      </c>
      <c r="D18" s="11">
        <v>15</v>
      </c>
      <c r="E18" s="246"/>
      <c r="F18" s="6">
        <f t="shared" si="0"/>
        <v>1026</v>
      </c>
      <c r="G18" s="6">
        <f>COUNT(N18,O18,P18,Q18,R18,#REF!,T18,V18,X18,AA18,AC18, AE18, AG18)</f>
        <v>5</v>
      </c>
      <c r="H18" s="7">
        <f t="shared" si="1"/>
        <v>205.2</v>
      </c>
      <c r="I18" s="185"/>
      <c r="J18" s="185"/>
      <c r="K18" s="52">
        <f t="shared" si="4"/>
        <v>259</v>
      </c>
      <c r="L18" s="90">
        <f t="shared" si="5"/>
        <v>651</v>
      </c>
      <c r="M18" s="157"/>
      <c r="N18" s="122">
        <v>259</v>
      </c>
      <c r="O18" s="122">
        <v>204</v>
      </c>
      <c r="P18" s="122">
        <v>188</v>
      </c>
      <c r="Q18" s="122">
        <v>194</v>
      </c>
      <c r="R18" s="122">
        <v>181</v>
      </c>
      <c r="S18" s="10">
        <f t="shared" si="6"/>
        <v>1026</v>
      </c>
      <c r="T18" s="250"/>
      <c r="U18" s="250"/>
      <c r="V18" s="250"/>
      <c r="W18" s="250"/>
      <c r="X18" s="250"/>
      <c r="Y18" s="250"/>
      <c r="Z18" s="56"/>
    </row>
    <row r="19" spans="1:34" x14ac:dyDescent="0.3">
      <c r="A19" s="3" t="s">
        <v>125</v>
      </c>
      <c r="B19" s="3">
        <v>36</v>
      </c>
      <c r="C19" s="3" t="s">
        <v>29</v>
      </c>
      <c r="D19" s="11">
        <v>16</v>
      </c>
      <c r="E19" s="302"/>
      <c r="F19" s="6">
        <f t="shared" si="0"/>
        <v>995</v>
      </c>
      <c r="G19" s="6">
        <f>COUNT(N19,O19,P19,Q19,R19,#REF!,T19,V19,X19,AA19,AC19, AE19, AG19)</f>
        <v>5</v>
      </c>
      <c r="H19" s="7">
        <f t="shared" si="1"/>
        <v>199</v>
      </c>
      <c r="I19" s="185"/>
      <c r="J19" s="185"/>
      <c r="K19" s="52">
        <f t="shared" si="4"/>
        <v>234</v>
      </c>
      <c r="L19" s="90">
        <f t="shared" si="5"/>
        <v>639</v>
      </c>
      <c r="M19" s="157"/>
      <c r="N19" s="122">
        <v>234</v>
      </c>
      <c r="O19" s="122">
        <v>206</v>
      </c>
      <c r="P19" s="122">
        <v>199</v>
      </c>
      <c r="Q19" s="122">
        <v>182</v>
      </c>
      <c r="R19" s="122">
        <v>174</v>
      </c>
      <c r="S19" s="10">
        <f t="shared" si="6"/>
        <v>995</v>
      </c>
      <c r="T19" s="250"/>
      <c r="U19" s="250"/>
      <c r="V19" s="250"/>
      <c r="W19" s="250"/>
      <c r="X19" s="250"/>
      <c r="Y19" s="250"/>
      <c r="Z19" s="56"/>
    </row>
    <row r="20" spans="1:34" x14ac:dyDescent="0.3">
      <c r="A20" s="3" t="s">
        <v>243</v>
      </c>
      <c r="B20" s="3">
        <v>36</v>
      </c>
      <c r="C20" s="3" t="s">
        <v>29</v>
      </c>
      <c r="D20" s="503">
        <v>17</v>
      </c>
      <c r="E20" s="249"/>
      <c r="F20" s="6">
        <f t="shared" si="0"/>
        <v>971</v>
      </c>
      <c r="G20" s="6">
        <f>COUNT(N20,O20,P20,Q20,R20,#REF!,T20,V20,X20,AA20,AC20, AE20, AG20)</f>
        <v>5</v>
      </c>
      <c r="H20" s="7">
        <f t="shared" si="1"/>
        <v>194.2</v>
      </c>
      <c r="I20" s="185"/>
      <c r="J20" s="185"/>
      <c r="K20" s="52">
        <f t="shared" si="4"/>
        <v>233</v>
      </c>
      <c r="L20" s="90">
        <f t="shared" si="5"/>
        <v>588</v>
      </c>
      <c r="M20" s="157"/>
      <c r="N20" s="123">
        <v>176</v>
      </c>
      <c r="O20" s="123">
        <v>179</v>
      </c>
      <c r="P20" s="123">
        <v>233</v>
      </c>
      <c r="Q20" s="123">
        <v>213</v>
      </c>
      <c r="R20" s="123">
        <v>170</v>
      </c>
      <c r="S20" s="10">
        <f t="shared" si="6"/>
        <v>971</v>
      </c>
      <c r="T20" s="250"/>
      <c r="U20" s="250"/>
      <c r="V20" s="250"/>
      <c r="W20" s="250"/>
      <c r="X20" s="250"/>
      <c r="Y20" s="250"/>
      <c r="Z20" s="56"/>
    </row>
    <row r="21" spans="1:34" x14ac:dyDescent="0.3">
      <c r="A21" s="3" t="s">
        <v>163</v>
      </c>
      <c r="B21" s="3">
        <v>36</v>
      </c>
      <c r="C21" s="3" t="s">
        <v>29</v>
      </c>
      <c r="D21" s="503">
        <v>18</v>
      </c>
      <c r="E21" s="250"/>
      <c r="F21" s="6">
        <f t="shared" si="0"/>
        <v>940</v>
      </c>
      <c r="G21" s="6">
        <f>COUNT(N21,O21,P21,Q21,R21,#REF!,T21,V21,X21,AA21,AC21, AE21, AG21)</f>
        <v>5</v>
      </c>
      <c r="H21" s="7">
        <f t="shared" si="1"/>
        <v>188</v>
      </c>
      <c r="I21" s="185"/>
      <c r="J21" s="185"/>
      <c r="K21" s="52">
        <f t="shared" si="4"/>
        <v>226</v>
      </c>
      <c r="L21" s="90">
        <f t="shared" si="5"/>
        <v>521</v>
      </c>
      <c r="M21" s="157"/>
      <c r="N21" s="122">
        <v>163</v>
      </c>
      <c r="O21" s="122">
        <v>181</v>
      </c>
      <c r="P21" s="122">
        <v>177</v>
      </c>
      <c r="Q21" s="122">
        <v>226</v>
      </c>
      <c r="R21" s="122">
        <v>193</v>
      </c>
      <c r="S21" s="10">
        <f t="shared" si="6"/>
        <v>940</v>
      </c>
      <c r="T21" s="250"/>
      <c r="U21" s="250"/>
      <c r="V21" s="250"/>
      <c r="W21" s="250"/>
      <c r="X21" s="250"/>
      <c r="Y21" s="250"/>
      <c r="Z21" s="56"/>
    </row>
    <row r="22" spans="1:34" x14ac:dyDescent="0.3">
      <c r="A22" s="222"/>
      <c r="B22" s="222"/>
      <c r="C22" s="222"/>
      <c r="D22" s="509"/>
      <c r="E22" s="222"/>
      <c r="F22" s="6">
        <f>SUM(F4:F21)</f>
        <v>26449</v>
      </c>
      <c r="G22" s="6">
        <f>SUM(G4:G21)</f>
        <v>122</v>
      </c>
      <c r="H22" s="7">
        <f t="shared" si="1"/>
        <v>216.79508196721312</v>
      </c>
      <c r="I22" s="222"/>
      <c r="J22" s="222"/>
      <c r="K22" s="222"/>
      <c r="L22" s="222"/>
      <c r="M22" s="222"/>
      <c r="N22" s="222">
        <f>AVERAGE(N4:N21)</f>
        <v>221.22222222222223</v>
      </c>
      <c r="O22" s="509">
        <f t="shared" ref="O22:X22" si="8">AVERAGE(O4:O21)</f>
        <v>216.55555555555554</v>
      </c>
      <c r="P22" s="509">
        <f t="shared" si="8"/>
        <v>207.77777777777777</v>
      </c>
      <c r="Q22" s="509">
        <f t="shared" si="8"/>
        <v>219.22222222222223</v>
      </c>
      <c r="R22" s="509">
        <f t="shared" si="8"/>
        <v>207.33333333333334</v>
      </c>
      <c r="S22" s="222"/>
      <c r="T22" s="509">
        <f t="shared" si="8"/>
        <v>233</v>
      </c>
      <c r="U22" s="222"/>
      <c r="V22" s="509">
        <f t="shared" si="8"/>
        <v>225</v>
      </c>
      <c r="W22" s="222"/>
      <c r="X22" s="509">
        <f t="shared" si="8"/>
        <v>212.375</v>
      </c>
      <c r="Y22" s="222"/>
      <c r="Z22" s="222"/>
      <c r="AA22" s="509">
        <f t="shared" ref="AA22" si="9">AVERAGE(AA4:AA21)</f>
        <v>229.5</v>
      </c>
      <c r="AB22" s="222"/>
      <c r="AC22" s="509">
        <f t="shared" ref="AC22:AG22" si="10">AVERAGE(AC4:AC21)</f>
        <v>251</v>
      </c>
      <c r="AD22" s="222"/>
      <c r="AE22" s="509">
        <f t="shared" si="10"/>
        <v>210</v>
      </c>
      <c r="AF22" s="222"/>
      <c r="AG22" s="509">
        <f t="shared" si="10"/>
        <v>203.5</v>
      </c>
      <c r="AH22" s="222"/>
    </row>
    <row r="23" spans="1:34" x14ac:dyDescent="0.3">
      <c r="A23" s="222"/>
      <c r="B23" s="222"/>
      <c r="C23" s="222"/>
      <c r="D23" s="509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</row>
    <row r="24" spans="1:34" x14ac:dyDescent="0.3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7"/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587"/>
      <c r="X24" s="587"/>
      <c r="Y24" s="587"/>
      <c r="Z24" s="587"/>
      <c r="AA24" s="587"/>
      <c r="AB24" s="587"/>
      <c r="AC24" s="587"/>
      <c r="AD24" s="587"/>
      <c r="AE24" s="587"/>
      <c r="AF24" s="587"/>
      <c r="AG24" s="587"/>
      <c r="AH24" s="587"/>
    </row>
    <row r="25" spans="1:34" x14ac:dyDescent="0.3">
      <c r="A25" s="590"/>
      <c r="B25" s="590"/>
      <c r="C25" s="590"/>
      <c r="D25" s="590"/>
      <c r="E25" s="590"/>
      <c r="F25" s="590"/>
      <c r="G25" s="590"/>
      <c r="H25" s="590"/>
      <c r="I25" s="590"/>
      <c r="J25" s="590"/>
      <c r="K25" s="590"/>
      <c r="L25" s="590"/>
      <c r="M25" s="590"/>
      <c r="N25" s="590"/>
      <c r="O25" s="590"/>
      <c r="P25" s="590"/>
      <c r="Q25" s="590"/>
      <c r="R25" s="590"/>
      <c r="S25" s="590"/>
      <c r="T25" s="590"/>
      <c r="U25" s="590"/>
      <c r="V25" s="590"/>
      <c r="W25" s="590"/>
      <c r="X25" s="590"/>
      <c r="Y25" s="590"/>
      <c r="Z25" s="590"/>
      <c r="AA25" s="590"/>
      <c r="AB25" s="590"/>
      <c r="AC25" s="590"/>
      <c r="AD25" s="590"/>
      <c r="AE25" s="590"/>
      <c r="AF25" s="590"/>
      <c r="AG25" s="590"/>
      <c r="AH25" s="590"/>
    </row>
    <row r="26" spans="1:34" x14ac:dyDescent="0.3">
      <c r="A26" s="10" t="s">
        <v>0</v>
      </c>
      <c r="B26" s="10"/>
      <c r="C26" s="10"/>
      <c r="D26" s="10" t="s">
        <v>2</v>
      </c>
      <c r="E26" s="77">
        <f>SUM(E27:E31)</f>
        <v>410</v>
      </c>
      <c r="F26" s="11" t="s">
        <v>4</v>
      </c>
      <c r="G26" s="10" t="s">
        <v>5</v>
      </c>
      <c r="H26" s="10" t="s">
        <v>6</v>
      </c>
      <c r="I26" s="1" t="s">
        <v>23</v>
      </c>
      <c r="J26" s="1" t="s">
        <v>24</v>
      </c>
      <c r="K26" s="1" t="s">
        <v>25</v>
      </c>
      <c r="L26" s="1" t="s">
        <v>26</v>
      </c>
      <c r="M26" s="10" t="s">
        <v>9</v>
      </c>
      <c r="N26" s="10">
        <v>1</v>
      </c>
      <c r="O26" s="10">
        <v>2</v>
      </c>
      <c r="P26" s="10">
        <v>3</v>
      </c>
      <c r="Q26" s="10">
        <v>4</v>
      </c>
      <c r="R26" s="10">
        <v>5</v>
      </c>
      <c r="S26" s="10" t="s">
        <v>8</v>
      </c>
      <c r="T26" s="10">
        <v>6</v>
      </c>
      <c r="U26" s="10" t="s">
        <v>7</v>
      </c>
      <c r="V26" s="10">
        <v>7</v>
      </c>
      <c r="W26" s="10" t="s">
        <v>7</v>
      </c>
      <c r="X26" s="10">
        <v>8</v>
      </c>
      <c r="Y26" s="10" t="s">
        <v>7</v>
      </c>
      <c r="Z26" s="10" t="s">
        <v>8</v>
      </c>
      <c r="AA26" s="10">
        <v>9</v>
      </c>
      <c r="AB26" s="10"/>
      <c r="AC26" s="10">
        <v>10</v>
      </c>
      <c r="AD26" s="10"/>
      <c r="AE26" s="10">
        <v>11</v>
      </c>
      <c r="AF26" s="10"/>
      <c r="AG26" s="10">
        <v>12</v>
      </c>
      <c r="AH26" s="10"/>
    </row>
    <row r="27" spans="1:34" x14ac:dyDescent="0.3">
      <c r="A27" s="3" t="s">
        <v>114</v>
      </c>
      <c r="B27" s="3">
        <v>36</v>
      </c>
      <c r="C27" s="3" t="s">
        <v>29</v>
      </c>
      <c r="D27" s="10">
        <v>1</v>
      </c>
      <c r="E27" s="239">
        <v>200</v>
      </c>
      <c r="F27" s="11">
        <f t="shared" ref="F27:F38" si="11">SUM(N27:R27)+T27+V27+X27+AA27+AC27+AE27+AG27</f>
        <v>2049</v>
      </c>
      <c r="G27" s="10">
        <f>COUNT(N27,O27,P27,Q27,R27,#REF!,T27,V27,X27,AA27,AC27,AE27,AG27)</f>
        <v>9</v>
      </c>
      <c r="H27" s="15">
        <f t="shared" ref="H27:H39" si="12">F27/G27</f>
        <v>227.66666666666666</v>
      </c>
      <c r="I27" s="159">
        <f t="shared" ref="I27:I34" si="13">((SUM(U27+W27+Y27))/30)+(COUNTIFS(AB27,"W")+(COUNTIFS(AD27,"W")+(COUNTIFS(AF27,"W")+(COUNTIFS(AH27,"W")))))</f>
        <v>3</v>
      </c>
      <c r="J27" s="159">
        <f t="shared" ref="J27:J34" si="14">(3-(SUM(U27+W27+Y27)/30))+(COUNTIFS(AB27,"L"))+(COUNTIFS(AD27,"L"))+(COUNTIFS(AF27,"L"))+(COUNTIFS(AH27,"L"))</f>
        <v>1</v>
      </c>
      <c r="K27" s="52">
        <f t="shared" ref="K27:K38" si="15">MAX(N27,O27,P27,Q27,R27,T27,V27,X27,AA27,AC27,AE27,AG27)</f>
        <v>246</v>
      </c>
      <c r="L27" s="90">
        <f t="shared" ref="L27:L38" si="16">MAX((SUM(N27:P27)), (SUM(T27,V27,X27)), (SUM(AA27,AC27,AE27)), (SUM(AE27,AG27,AC27)))</f>
        <v>726</v>
      </c>
      <c r="M27" s="182">
        <v>8</v>
      </c>
      <c r="N27" s="90">
        <v>234</v>
      </c>
      <c r="O27" s="90">
        <v>215</v>
      </c>
      <c r="P27" s="90">
        <v>222</v>
      </c>
      <c r="Q27" s="90">
        <v>222</v>
      </c>
      <c r="R27" s="90">
        <v>218</v>
      </c>
      <c r="S27" s="10">
        <f t="shared" ref="S27:S38" si="17">SUM(N27:R27)+(M27*5)</f>
        <v>1151</v>
      </c>
      <c r="T27" s="90">
        <v>236</v>
      </c>
      <c r="U27" s="90">
        <v>0</v>
      </c>
      <c r="V27" s="90">
        <v>246</v>
      </c>
      <c r="W27" s="90">
        <v>30</v>
      </c>
      <c r="X27" s="90">
        <v>244</v>
      </c>
      <c r="Y27" s="90">
        <v>30</v>
      </c>
      <c r="Z27" s="10">
        <f t="shared" ref="Z27:Z38" si="18">SUM(S27:Y27)+(M27*3)</f>
        <v>1961</v>
      </c>
      <c r="AA27" s="95"/>
      <c r="AB27" s="95"/>
      <c r="AC27" s="95"/>
      <c r="AD27" s="95"/>
      <c r="AE27" s="90"/>
      <c r="AF27" s="95"/>
      <c r="AG27" s="90">
        <v>212</v>
      </c>
      <c r="AH27" s="95" t="s">
        <v>23</v>
      </c>
    </row>
    <row r="28" spans="1:34" x14ac:dyDescent="0.3">
      <c r="A28" s="3" t="s">
        <v>337</v>
      </c>
      <c r="B28" s="3">
        <v>36</v>
      </c>
      <c r="C28" s="3" t="s">
        <v>29</v>
      </c>
      <c r="D28" s="10">
        <v>2</v>
      </c>
      <c r="E28" s="239">
        <v>100</v>
      </c>
      <c r="F28" s="11">
        <f t="shared" si="11"/>
        <v>2133</v>
      </c>
      <c r="G28" s="10">
        <f>COUNT(N28,O28,P28,Q28,R28,#REF!,T28,V28,X28,AA28,AC28,AE28,AG28)</f>
        <v>10</v>
      </c>
      <c r="H28" s="15">
        <f t="shared" si="12"/>
        <v>213.3</v>
      </c>
      <c r="I28" s="159">
        <f t="shared" si="13"/>
        <v>3</v>
      </c>
      <c r="J28" s="159">
        <f t="shared" si="14"/>
        <v>2</v>
      </c>
      <c r="K28" s="52">
        <f t="shared" si="15"/>
        <v>252</v>
      </c>
      <c r="L28" s="90">
        <f t="shared" si="16"/>
        <v>690</v>
      </c>
      <c r="M28" s="182">
        <v>8</v>
      </c>
      <c r="N28" s="90">
        <v>214</v>
      </c>
      <c r="O28" s="90">
        <v>160</v>
      </c>
      <c r="P28" s="90">
        <v>233</v>
      </c>
      <c r="Q28" s="90">
        <v>220</v>
      </c>
      <c r="R28" s="90">
        <v>191</v>
      </c>
      <c r="S28" s="10">
        <f t="shared" si="17"/>
        <v>1058</v>
      </c>
      <c r="T28" s="90">
        <v>241</v>
      </c>
      <c r="U28" s="90">
        <v>30</v>
      </c>
      <c r="V28" s="90">
        <v>197</v>
      </c>
      <c r="W28" s="90">
        <v>0</v>
      </c>
      <c r="X28" s="90">
        <v>252</v>
      </c>
      <c r="Y28" s="90">
        <v>30</v>
      </c>
      <c r="Z28" s="10">
        <f t="shared" si="18"/>
        <v>1832</v>
      </c>
      <c r="AA28" s="95"/>
      <c r="AB28" s="95"/>
      <c r="AC28" s="95"/>
      <c r="AD28" s="95"/>
      <c r="AE28" s="90">
        <v>223</v>
      </c>
      <c r="AF28" s="95" t="s">
        <v>23</v>
      </c>
      <c r="AG28" s="90">
        <v>202</v>
      </c>
      <c r="AH28" s="95" t="s">
        <v>24</v>
      </c>
    </row>
    <row r="29" spans="1:34" x14ac:dyDescent="0.3">
      <c r="A29" s="3" t="s">
        <v>171</v>
      </c>
      <c r="B29" s="3">
        <v>36</v>
      </c>
      <c r="C29" s="3" t="s">
        <v>29</v>
      </c>
      <c r="D29" s="10">
        <v>3</v>
      </c>
      <c r="E29" s="239">
        <v>50</v>
      </c>
      <c r="F29" s="11">
        <f t="shared" si="11"/>
        <v>1706</v>
      </c>
      <c r="G29" s="10">
        <f>COUNT(N29,O29,P29,Q29,R29,#REF!,T29,V29,X29,AA29,AC29,AE29,AG29)</f>
        <v>10</v>
      </c>
      <c r="H29" s="15">
        <f t="shared" si="12"/>
        <v>170.6</v>
      </c>
      <c r="I29" s="159">
        <f t="shared" si="13"/>
        <v>3</v>
      </c>
      <c r="J29" s="159">
        <f t="shared" si="14"/>
        <v>2</v>
      </c>
      <c r="K29" s="52">
        <f t="shared" si="15"/>
        <v>210</v>
      </c>
      <c r="L29" s="90">
        <f t="shared" si="16"/>
        <v>549</v>
      </c>
      <c r="M29" s="182">
        <v>45</v>
      </c>
      <c r="N29" s="90">
        <v>138</v>
      </c>
      <c r="O29" s="90">
        <v>183</v>
      </c>
      <c r="P29" s="90">
        <v>194</v>
      </c>
      <c r="Q29" s="90">
        <v>136</v>
      </c>
      <c r="R29" s="90">
        <v>162</v>
      </c>
      <c r="S29" s="10">
        <f t="shared" si="17"/>
        <v>1038</v>
      </c>
      <c r="T29" s="90">
        <v>210</v>
      </c>
      <c r="U29" s="90">
        <v>30</v>
      </c>
      <c r="V29" s="90">
        <v>160</v>
      </c>
      <c r="W29" s="90">
        <v>30</v>
      </c>
      <c r="X29" s="90">
        <v>179</v>
      </c>
      <c r="Y29" s="90">
        <v>0</v>
      </c>
      <c r="Z29" s="10">
        <f t="shared" si="18"/>
        <v>1782</v>
      </c>
      <c r="AA29" s="90"/>
      <c r="AB29" s="95"/>
      <c r="AC29" s="90">
        <v>179</v>
      </c>
      <c r="AD29" s="90" t="s">
        <v>23</v>
      </c>
      <c r="AE29" s="90">
        <v>165</v>
      </c>
      <c r="AF29" s="95" t="s">
        <v>24</v>
      </c>
      <c r="AG29" s="92"/>
      <c r="AH29" s="92"/>
    </row>
    <row r="30" spans="1:34" x14ac:dyDescent="0.3">
      <c r="A30" s="3" t="s">
        <v>105</v>
      </c>
      <c r="B30" s="3">
        <v>36</v>
      </c>
      <c r="C30" s="3" t="s">
        <v>29</v>
      </c>
      <c r="D30" s="10">
        <v>4</v>
      </c>
      <c r="E30" s="316">
        <v>35</v>
      </c>
      <c r="F30" s="11">
        <f t="shared" si="11"/>
        <v>1837</v>
      </c>
      <c r="G30" s="10">
        <f>COUNT(N30,O30,P30,Q30,R30,#REF!,T30,V30,X30,AA30,AC30,AE30,AG30)</f>
        <v>10</v>
      </c>
      <c r="H30" s="15">
        <f t="shared" si="12"/>
        <v>183.7</v>
      </c>
      <c r="I30" s="159">
        <f t="shared" si="13"/>
        <v>3</v>
      </c>
      <c r="J30" s="159">
        <f t="shared" si="14"/>
        <v>2</v>
      </c>
      <c r="K30" s="52">
        <f t="shared" si="15"/>
        <v>226</v>
      </c>
      <c r="L30" s="90">
        <f t="shared" si="16"/>
        <v>600</v>
      </c>
      <c r="M30" s="182">
        <v>30</v>
      </c>
      <c r="N30" s="90">
        <v>179</v>
      </c>
      <c r="O30" s="90">
        <v>216</v>
      </c>
      <c r="P30" s="90">
        <v>178</v>
      </c>
      <c r="Q30" s="90">
        <v>176</v>
      </c>
      <c r="R30" s="90">
        <v>127</v>
      </c>
      <c r="S30" s="10">
        <f t="shared" si="17"/>
        <v>1026</v>
      </c>
      <c r="T30" s="90">
        <v>181</v>
      </c>
      <c r="U30" s="90">
        <v>30</v>
      </c>
      <c r="V30" s="90">
        <v>193</v>
      </c>
      <c r="W30" s="90">
        <v>0</v>
      </c>
      <c r="X30" s="90">
        <v>226</v>
      </c>
      <c r="Y30" s="90">
        <v>30</v>
      </c>
      <c r="Z30" s="10">
        <f t="shared" si="18"/>
        <v>1776</v>
      </c>
      <c r="AA30" s="90">
        <v>206</v>
      </c>
      <c r="AB30" s="95" t="s">
        <v>23</v>
      </c>
      <c r="AC30" s="90">
        <v>155</v>
      </c>
      <c r="AD30" s="95" t="s">
        <v>24</v>
      </c>
      <c r="AE30" s="92"/>
      <c r="AF30" s="92"/>
      <c r="AG30" s="92"/>
      <c r="AH30" s="92"/>
    </row>
    <row r="31" spans="1:34" x14ac:dyDescent="0.3">
      <c r="A31" s="3" t="s">
        <v>156</v>
      </c>
      <c r="B31" s="3">
        <v>36</v>
      </c>
      <c r="C31" s="3" t="s">
        <v>29</v>
      </c>
      <c r="D31" s="10">
        <v>5</v>
      </c>
      <c r="E31" s="251">
        <v>25</v>
      </c>
      <c r="F31" s="11">
        <f t="shared" si="11"/>
        <v>1864</v>
      </c>
      <c r="G31" s="10">
        <f>COUNT(N31,O31,P31,Q31,R31,#REF!,T31,V31,X31,AA31,AC31,AE31,AG31)</f>
        <v>9</v>
      </c>
      <c r="H31" s="15">
        <f t="shared" si="12"/>
        <v>207.11111111111111</v>
      </c>
      <c r="I31" s="159">
        <f t="shared" si="13"/>
        <v>1</v>
      </c>
      <c r="J31" s="159">
        <f t="shared" si="14"/>
        <v>3</v>
      </c>
      <c r="K31" s="52">
        <f t="shared" si="15"/>
        <v>275</v>
      </c>
      <c r="L31" s="90">
        <f t="shared" si="16"/>
        <v>702</v>
      </c>
      <c r="M31" s="182">
        <v>2</v>
      </c>
      <c r="N31" s="90">
        <v>223</v>
      </c>
      <c r="O31" s="90">
        <v>275</v>
      </c>
      <c r="P31" s="90">
        <v>204</v>
      </c>
      <c r="Q31" s="90">
        <v>152</v>
      </c>
      <c r="R31" s="90">
        <v>222</v>
      </c>
      <c r="S31" s="10">
        <f t="shared" si="17"/>
        <v>1086</v>
      </c>
      <c r="T31" s="89">
        <v>195</v>
      </c>
      <c r="U31" s="89">
        <v>0</v>
      </c>
      <c r="V31" s="89">
        <v>224</v>
      </c>
      <c r="W31" s="89">
        <v>30</v>
      </c>
      <c r="X31" s="89">
        <v>198</v>
      </c>
      <c r="Y31" s="89">
        <v>0</v>
      </c>
      <c r="Z31" s="10">
        <f t="shared" si="18"/>
        <v>1739</v>
      </c>
      <c r="AA31" s="90">
        <v>171</v>
      </c>
      <c r="AB31" s="95" t="s">
        <v>24</v>
      </c>
      <c r="AC31" s="92"/>
      <c r="AD31" s="92"/>
      <c r="AE31" s="92"/>
      <c r="AF31" s="92"/>
      <c r="AG31" s="92"/>
      <c r="AH31" s="92"/>
    </row>
    <row r="32" spans="1:34" x14ac:dyDescent="0.3">
      <c r="A32" s="12" t="s">
        <v>897</v>
      </c>
      <c r="B32" s="3">
        <v>36</v>
      </c>
      <c r="C32" s="3" t="s">
        <v>29</v>
      </c>
      <c r="D32" s="10">
        <v>6</v>
      </c>
      <c r="E32" s="250"/>
      <c r="F32" s="11">
        <f t="shared" si="11"/>
        <v>1326</v>
      </c>
      <c r="G32" s="10">
        <f>COUNT(N32,O32,P32,Q32,R32,#REF!,T32,V32,X32,AA32,AC32,AE32,AG32)</f>
        <v>8</v>
      </c>
      <c r="H32" s="15">
        <f t="shared" si="12"/>
        <v>165.75</v>
      </c>
      <c r="I32" s="159">
        <f t="shared" si="13"/>
        <v>2</v>
      </c>
      <c r="J32" s="159">
        <f t="shared" si="14"/>
        <v>1</v>
      </c>
      <c r="K32" s="52">
        <f t="shared" si="15"/>
        <v>188</v>
      </c>
      <c r="L32" s="90">
        <f t="shared" si="16"/>
        <v>509</v>
      </c>
      <c r="M32" s="183">
        <v>40</v>
      </c>
      <c r="N32" s="91">
        <v>161</v>
      </c>
      <c r="O32" s="91">
        <v>147</v>
      </c>
      <c r="P32" s="91">
        <v>187</v>
      </c>
      <c r="Q32" s="91">
        <v>172</v>
      </c>
      <c r="R32" s="91">
        <v>150</v>
      </c>
      <c r="S32" s="10">
        <f t="shared" si="17"/>
        <v>1017</v>
      </c>
      <c r="T32" s="305">
        <v>146</v>
      </c>
      <c r="U32" s="305">
        <v>0</v>
      </c>
      <c r="V32" s="305">
        <v>188</v>
      </c>
      <c r="W32" s="305">
        <v>30</v>
      </c>
      <c r="X32" s="305">
        <v>175</v>
      </c>
      <c r="Y32" s="89">
        <v>30</v>
      </c>
      <c r="Z32" s="10">
        <f t="shared" si="18"/>
        <v>1706</v>
      </c>
      <c r="AA32" s="92"/>
      <c r="AB32" s="92"/>
      <c r="AC32" s="92"/>
      <c r="AD32" s="92"/>
      <c r="AE32" s="92"/>
      <c r="AF32" s="92"/>
      <c r="AG32" s="92"/>
      <c r="AH32" s="92"/>
    </row>
    <row r="33" spans="1:34" x14ac:dyDescent="0.3">
      <c r="A33" s="3" t="s">
        <v>119</v>
      </c>
      <c r="B33" s="3">
        <v>36</v>
      </c>
      <c r="C33" s="3" t="s">
        <v>29</v>
      </c>
      <c r="D33" s="10">
        <v>7</v>
      </c>
      <c r="E33" s="250"/>
      <c r="F33" s="11">
        <f t="shared" si="11"/>
        <v>1589</v>
      </c>
      <c r="G33" s="10">
        <f>COUNT(N33,O33,P33,Q33,R33,#REF!,T33,V33,X33,AA33,AC33,AE33,AG33)</f>
        <v>8</v>
      </c>
      <c r="H33" s="15">
        <f t="shared" si="12"/>
        <v>198.625</v>
      </c>
      <c r="I33" s="159">
        <f t="shared" si="13"/>
        <v>1</v>
      </c>
      <c r="J33" s="159">
        <f t="shared" si="14"/>
        <v>2</v>
      </c>
      <c r="K33" s="52">
        <f t="shared" si="15"/>
        <v>226</v>
      </c>
      <c r="L33" s="90">
        <f t="shared" si="16"/>
        <v>634</v>
      </c>
      <c r="M33" s="182">
        <v>4</v>
      </c>
      <c r="N33" s="90">
        <v>226</v>
      </c>
      <c r="O33" s="90">
        <v>205</v>
      </c>
      <c r="P33" s="90">
        <v>203</v>
      </c>
      <c r="Q33" s="90">
        <v>198</v>
      </c>
      <c r="R33" s="90">
        <v>185</v>
      </c>
      <c r="S33" s="10">
        <f t="shared" si="17"/>
        <v>1037</v>
      </c>
      <c r="T33" s="89">
        <v>224</v>
      </c>
      <c r="U33" s="89">
        <v>30</v>
      </c>
      <c r="V33" s="89">
        <v>148</v>
      </c>
      <c r="W33" s="89">
        <v>0</v>
      </c>
      <c r="X33" s="89">
        <v>200</v>
      </c>
      <c r="Y33" s="89">
        <v>0</v>
      </c>
      <c r="Z33" s="10">
        <f t="shared" si="18"/>
        <v>1651</v>
      </c>
      <c r="AA33" s="92"/>
      <c r="AB33" s="92"/>
      <c r="AC33" s="92"/>
      <c r="AD33" s="92"/>
      <c r="AE33" s="92"/>
      <c r="AF33" s="92"/>
      <c r="AG33" s="92"/>
      <c r="AH33" s="92"/>
    </row>
    <row r="34" spans="1:34" x14ac:dyDescent="0.3">
      <c r="A34" s="3" t="s">
        <v>123</v>
      </c>
      <c r="B34" s="3">
        <v>36</v>
      </c>
      <c r="C34" s="3" t="s">
        <v>29</v>
      </c>
      <c r="D34" s="10">
        <v>8</v>
      </c>
      <c r="E34" s="250"/>
      <c r="F34" s="11">
        <f t="shared" si="11"/>
        <v>1520</v>
      </c>
      <c r="G34" s="10">
        <f>COUNT(N34,O34,P34,Q34,R34,#REF!,T34,V34,X34,AA34,AC34,AE34,AG34)</f>
        <v>8</v>
      </c>
      <c r="H34" s="15">
        <f t="shared" si="12"/>
        <v>190</v>
      </c>
      <c r="I34" s="159">
        <f t="shared" si="13"/>
        <v>0</v>
      </c>
      <c r="J34" s="159">
        <f t="shared" si="14"/>
        <v>3</v>
      </c>
      <c r="K34" s="52">
        <f t="shared" si="15"/>
        <v>227</v>
      </c>
      <c r="L34" s="90">
        <f t="shared" si="16"/>
        <v>547</v>
      </c>
      <c r="M34" s="182">
        <v>5</v>
      </c>
      <c r="N34" s="90">
        <v>196</v>
      </c>
      <c r="O34" s="90">
        <v>193</v>
      </c>
      <c r="P34" s="90">
        <v>145</v>
      </c>
      <c r="Q34" s="90">
        <v>227</v>
      </c>
      <c r="R34" s="90">
        <v>212</v>
      </c>
      <c r="S34" s="10">
        <f t="shared" si="17"/>
        <v>998</v>
      </c>
      <c r="T34" s="89">
        <v>163</v>
      </c>
      <c r="U34" s="89">
        <v>0</v>
      </c>
      <c r="V34" s="89">
        <v>212</v>
      </c>
      <c r="W34" s="89">
        <v>0</v>
      </c>
      <c r="X34" s="89">
        <v>172</v>
      </c>
      <c r="Y34" s="89">
        <v>0</v>
      </c>
      <c r="Z34" s="10">
        <f t="shared" si="18"/>
        <v>1560</v>
      </c>
      <c r="AA34" s="92"/>
      <c r="AB34" s="92"/>
      <c r="AC34" s="92"/>
      <c r="AD34" s="92"/>
      <c r="AE34" s="92"/>
      <c r="AF34" s="92"/>
      <c r="AG34" s="92"/>
      <c r="AH34" s="92"/>
    </row>
    <row r="35" spans="1:34" x14ac:dyDescent="0.3">
      <c r="A35" s="3" t="s">
        <v>795</v>
      </c>
      <c r="B35" s="3">
        <v>36</v>
      </c>
      <c r="C35" s="3" t="s">
        <v>29</v>
      </c>
      <c r="D35" s="10">
        <v>9</v>
      </c>
      <c r="E35" s="250"/>
      <c r="F35" s="11">
        <f t="shared" si="11"/>
        <v>842</v>
      </c>
      <c r="G35" s="10">
        <f>COUNT(N35,O35,P35,Q35,R35,#REF!,T35,V35,X35,AA35,AC35,AE35,AG35)</f>
        <v>5</v>
      </c>
      <c r="H35" s="15">
        <f t="shared" si="12"/>
        <v>168.4</v>
      </c>
      <c r="I35" s="443"/>
      <c r="J35" s="443"/>
      <c r="K35" s="52">
        <f t="shared" si="15"/>
        <v>180</v>
      </c>
      <c r="L35" s="90">
        <f t="shared" si="16"/>
        <v>492</v>
      </c>
      <c r="M35" s="182">
        <v>31</v>
      </c>
      <c r="N35" s="89">
        <v>157</v>
      </c>
      <c r="O35" s="89">
        <v>178</v>
      </c>
      <c r="P35" s="89">
        <v>157</v>
      </c>
      <c r="Q35" s="89">
        <v>170</v>
      </c>
      <c r="R35" s="89">
        <v>180</v>
      </c>
      <c r="S35" s="10">
        <f t="shared" si="17"/>
        <v>997</v>
      </c>
      <c r="T35" s="449"/>
      <c r="U35" s="449"/>
      <c r="V35" s="449"/>
      <c r="W35" s="449"/>
      <c r="X35" s="449"/>
      <c r="Y35" s="449"/>
      <c r="Z35" s="440">
        <f t="shared" si="18"/>
        <v>1090</v>
      </c>
      <c r="AA35" s="447"/>
      <c r="AB35" s="92"/>
      <c r="AC35" s="92"/>
      <c r="AD35" s="92"/>
      <c r="AE35" s="92"/>
      <c r="AF35" s="92"/>
      <c r="AG35" s="92"/>
      <c r="AH35" s="92"/>
    </row>
    <row r="36" spans="1:34" x14ac:dyDescent="0.3">
      <c r="A36" s="3" t="s">
        <v>120</v>
      </c>
      <c r="B36" s="3">
        <v>36</v>
      </c>
      <c r="C36" s="3" t="s">
        <v>29</v>
      </c>
      <c r="D36" s="10">
        <v>10</v>
      </c>
      <c r="E36" s="268"/>
      <c r="F36" s="11">
        <f t="shared" si="11"/>
        <v>930</v>
      </c>
      <c r="G36" s="10">
        <f>COUNT(N36,O36,P36,Q36,R36,#REF!,T36,V36,X36,AA36,AC36,AE36,AG36)</f>
        <v>5</v>
      </c>
      <c r="H36" s="15">
        <f t="shared" si="12"/>
        <v>186</v>
      </c>
      <c r="I36" s="443"/>
      <c r="J36" s="443"/>
      <c r="K36" s="52">
        <f t="shared" si="15"/>
        <v>211</v>
      </c>
      <c r="L36" s="90">
        <f t="shared" si="16"/>
        <v>531</v>
      </c>
      <c r="M36" s="182">
        <v>13</v>
      </c>
      <c r="N36" s="89">
        <v>178</v>
      </c>
      <c r="O36" s="89">
        <v>198</v>
      </c>
      <c r="P36" s="89">
        <v>155</v>
      </c>
      <c r="Q36" s="89">
        <v>211</v>
      </c>
      <c r="R36" s="89">
        <v>188</v>
      </c>
      <c r="S36" s="10">
        <f t="shared" si="17"/>
        <v>995</v>
      </c>
      <c r="T36" s="449"/>
      <c r="U36" s="449"/>
      <c r="V36" s="449"/>
      <c r="W36" s="449"/>
      <c r="X36" s="449"/>
      <c r="Y36" s="449"/>
      <c r="Z36" s="440">
        <f t="shared" si="18"/>
        <v>1034</v>
      </c>
      <c r="AA36" s="447"/>
      <c r="AB36" s="92"/>
      <c r="AC36" s="92"/>
      <c r="AD36" s="92"/>
      <c r="AE36" s="92"/>
      <c r="AF36" s="92"/>
      <c r="AG36" s="92"/>
      <c r="AH36" s="92"/>
    </row>
    <row r="37" spans="1:34" x14ac:dyDescent="0.3">
      <c r="A37" s="3" t="s">
        <v>325</v>
      </c>
      <c r="B37" s="3">
        <v>36</v>
      </c>
      <c r="C37" s="3" t="s">
        <v>29</v>
      </c>
      <c r="D37" s="10">
        <v>11</v>
      </c>
      <c r="E37" s="268"/>
      <c r="F37" s="11">
        <f t="shared" si="11"/>
        <v>735</v>
      </c>
      <c r="G37" s="10">
        <f>COUNT(N37,O37,P37,Q37,R37,#REF!,T37,V37,X37,AA37,AC37,AE37,AG37)</f>
        <v>5</v>
      </c>
      <c r="H37" s="15">
        <f t="shared" si="12"/>
        <v>147</v>
      </c>
      <c r="I37" s="443"/>
      <c r="J37" s="443"/>
      <c r="K37" s="52">
        <f t="shared" si="15"/>
        <v>167</v>
      </c>
      <c r="L37" s="90">
        <f t="shared" si="16"/>
        <v>416</v>
      </c>
      <c r="M37" s="182">
        <v>44</v>
      </c>
      <c r="N37" s="90">
        <v>137</v>
      </c>
      <c r="O37" s="90">
        <v>147</v>
      </c>
      <c r="P37" s="90">
        <v>132</v>
      </c>
      <c r="Q37" s="90">
        <v>167</v>
      </c>
      <c r="R37" s="90">
        <v>152</v>
      </c>
      <c r="S37" s="10">
        <f t="shared" si="17"/>
        <v>955</v>
      </c>
      <c r="T37" s="449"/>
      <c r="U37" s="449"/>
      <c r="V37" s="449"/>
      <c r="W37" s="449"/>
      <c r="X37" s="449"/>
      <c r="Y37" s="449"/>
      <c r="Z37" s="440">
        <f t="shared" si="18"/>
        <v>1087</v>
      </c>
      <c r="AA37" s="447"/>
      <c r="AB37" s="92"/>
      <c r="AC37" s="92"/>
      <c r="AD37" s="92"/>
      <c r="AE37" s="92"/>
      <c r="AF37" s="92"/>
      <c r="AG37" s="92"/>
      <c r="AH37" s="92"/>
    </row>
    <row r="38" spans="1:34" x14ac:dyDescent="0.3">
      <c r="A38" s="3" t="s">
        <v>730</v>
      </c>
      <c r="B38" s="3">
        <v>36</v>
      </c>
      <c r="C38" s="3" t="s">
        <v>29</v>
      </c>
      <c r="D38" s="10">
        <v>12</v>
      </c>
      <c r="E38" s="93"/>
      <c r="F38" s="11">
        <f t="shared" si="11"/>
        <v>660</v>
      </c>
      <c r="G38" s="10">
        <f>COUNT(N38,O38,P38,Q38,R38,#REF!,T38,V38,X38,AA38,AC38,AE38,AG38)</f>
        <v>5</v>
      </c>
      <c r="H38" s="15">
        <f t="shared" si="12"/>
        <v>132</v>
      </c>
      <c r="I38" s="443"/>
      <c r="J38" s="443"/>
      <c r="K38" s="52">
        <f t="shared" si="15"/>
        <v>178</v>
      </c>
      <c r="L38" s="90">
        <f t="shared" si="16"/>
        <v>427</v>
      </c>
      <c r="M38" s="182">
        <v>45</v>
      </c>
      <c r="N38" s="90">
        <v>123</v>
      </c>
      <c r="O38" s="90">
        <v>178</v>
      </c>
      <c r="P38" s="90">
        <v>126</v>
      </c>
      <c r="Q38" s="90">
        <v>116</v>
      </c>
      <c r="R38" s="90">
        <v>117</v>
      </c>
      <c r="S38" s="10">
        <f t="shared" si="17"/>
        <v>885</v>
      </c>
      <c r="T38" s="449"/>
      <c r="U38" s="449"/>
      <c r="V38" s="449"/>
      <c r="W38" s="449"/>
      <c r="X38" s="449"/>
      <c r="Y38" s="449"/>
      <c r="Z38" s="440">
        <f t="shared" si="18"/>
        <v>1020</v>
      </c>
      <c r="AA38" s="447"/>
      <c r="AB38" s="92"/>
      <c r="AC38" s="92"/>
      <c r="AD38" s="92"/>
      <c r="AE38" s="92"/>
      <c r="AF38" s="92"/>
      <c r="AG38" s="92"/>
      <c r="AH38" s="92"/>
    </row>
    <row r="39" spans="1:34" x14ac:dyDescent="0.3">
      <c r="F39" s="11">
        <f>SUM(F27:F38)</f>
        <v>17191</v>
      </c>
      <c r="G39" s="10">
        <f>SUM(G27:G38)</f>
        <v>92</v>
      </c>
      <c r="H39" s="15">
        <f t="shared" si="12"/>
        <v>186.85869565217391</v>
      </c>
      <c r="M39" s="92"/>
      <c r="N39" s="88">
        <f>AVERAGE(N27:N38)</f>
        <v>180.5</v>
      </c>
      <c r="O39" s="443">
        <f t="shared" ref="O39:Q39" si="19">AVERAGE(O27:O38)</f>
        <v>191.25</v>
      </c>
      <c r="P39" s="443">
        <f t="shared" si="19"/>
        <v>178</v>
      </c>
      <c r="Q39" s="443">
        <f t="shared" si="19"/>
        <v>180.58333333333334</v>
      </c>
      <c r="R39" s="443">
        <f>AVERAGE(R27:R38)</f>
        <v>175.33333333333334</v>
      </c>
      <c r="T39" s="443">
        <f>AVERAGE(T27:T38)</f>
        <v>199.5</v>
      </c>
      <c r="V39" s="443">
        <f>AVERAGE(V27:V38)</f>
        <v>196</v>
      </c>
      <c r="X39" s="443">
        <f>AVERAGE(X27:X38)</f>
        <v>205.75</v>
      </c>
      <c r="AA39" s="443">
        <f>AVERAGE(AA27:AA38)</f>
        <v>188.5</v>
      </c>
      <c r="AC39" s="443">
        <f>AVERAGE(AC27:AC38)</f>
        <v>167</v>
      </c>
      <c r="AE39" s="443">
        <f>AVERAGE(AE27:AE38)</f>
        <v>194</v>
      </c>
      <c r="AG39" s="443">
        <f>AVERAGE(AG27:AG38)</f>
        <v>207</v>
      </c>
    </row>
  </sheetData>
  <sortState ref="A5:U6">
    <sortCondition ref="T6"/>
  </sortState>
  <mergeCells count="2">
    <mergeCell ref="A24:AH25"/>
    <mergeCell ref="A1:AH2"/>
  </mergeCells>
  <pageMargins left="0.7" right="0.7" top="0.75" bottom="0.75" header="0.3" footer="0.3"/>
  <pageSetup scale="4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1:AC171"/>
  <sheetViews>
    <sheetView topLeftCell="A162" zoomScaleNormal="100" workbookViewId="0">
      <selection activeCell="Z171" sqref="Z171"/>
    </sheetView>
  </sheetViews>
  <sheetFormatPr defaultRowHeight="14.4" x14ac:dyDescent="0.3"/>
  <cols>
    <col min="1" max="1" width="20.109375" bestFit="1" customWidth="1"/>
    <col min="2" max="2" width="3" hidden="1" customWidth="1"/>
    <col min="3" max="3" width="3.33203125" hidden="1" customWidth="1"/>
    <col min="4" max="4" width="5.88671875" bestFit="1" customWidth="1"/>
    <col min="5" max="5" width="5.6640625" bestFit="1" customWidth="1"/>
    <col min="6" max="6" width="8.109375" bestFit="1" customWidth="1"/>
    <col min="7" max="7" width="5.109375" bestFit="1" customWidth="1"/>
    <col min="8" max="8" width="8" bestFit="1" customWidth="1"/>
    <col min="9" max="10" width="5.109375" bestFit="1" customWidth="1"/>
    <col min="11" max="11" width="5.44140625" bestFit="1" customWidth="1"/>
    <col min="12" max="12" width="7.5546875" bestFit="1" customWidth="1"/>
    <col min="13" max="16" width="5.33203125" bestFit="1" customWidth="1"/>
    <col min="17" max="17" width="6.88671875" bestFit="1" customWidth="1"/>
    <col min="18" max="18" width="6.5546875" customWidth="1"/>
    <col min="19" max="21" width="5.33203125" bestFit="1" customWidth="1"/>
    <col min="22" max="22" width="6.6640625" bestFit="1" customWidth="1"/>
    <col min="23" max="23" width="6.5546875" customWidth="1"/>
    <col min="24" max="25" width="4.6640625" bestFit="1" customWidth="1"/>
    <col min="26" max="26" width="5.6640625" bestFit="1" customWidth="1"/>
    <col min="27" max="27" width="6" bestFit="1" customWidth="1"/>
    <col min="28" max="28" width="4" bestFit="1" customWidth="1"/>
    <col min="29" max="29" width="6.5546875" bestFit="1" customWidth="1"/>
  </cols>
  <sheetData>
    <row r="1" spans="1:29" x14ac:dyDescent="0.3">
      <c r="A1" s="591" t="s">
        <v>89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178"/>
      <c r="Z1" s="178"/>
      <c r="AA1" s="178"/>
      <c r="AB1" s="178"/>
      <c r="AC1" s="178"/>
    </row>
    <row r="2" spans="1:29" x14ac:dyDescent="0.3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179"/>
      <c r="Z2" s="179"/>
      <c r="AA2" s="179"/>
      <c r="AB2" s="179"/>
      <c r="AC2" s="179"/>
    </row>
    <row r="3" spans="1:29" x14ac:dyDescent="0.3">
      <c r="A3" s="24" t="s">
        <v>0</v>
      </c>
      <c r="B3" s="24"/>
      <c r="C3" s="24"/>
      <c r="D3" s="22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25</v>
      </c>
      <c r="J3" s="24" t="s">
        <v>26</v>
      </c>
      <c r="K3" s="24"/>
      <c r="L3" s="24">
        <v>1</v>
      </c>
      <c r="M3" s="24">
        <v>2</v>
      </c>
      <c r="N3" s="24">
        <v>3</v>
      </c>
      <c r="O3" s="24">
        <v>4</v>
      </c>
      <c r="P3" s="24">
        <v>5</v>
      </c>
      <c r="Q3" s="24" t="s">
        <v>8</v>
      </c>
      <c r="R3" s="24" t="s">
        <v>10</v>
      </c>
      <c r="S3" s="24">
        <v>6</v>
      </c>
      <c r="T3" s="24">
        <v>7</v>
      </c>
      <c r="U3" s="24">
        <v>8</v>
      </c>
      <c r="V3" s="24" t="s">
        <v>8</v>
      </c>
      <c r="W3" s="24" t="s">
        <v>10</v>
      </c>
      <c r="X3" s="24">
        <v>9</v>
      </c>
      <c r="Y3" s="438">
        <v>10</v>
      </c>
    </row>
    <row r="4" spans="1:29" x14ac:dyDescent="0.3">
      <c r="A4" s="25" t="s">
        <v>134</v>
      </c>
      <c r="B4" s="9">
        <v>37</v>
      </c>
      <c r="C4" s="9" t="s">
        <v>29</v>
      </c>
      <c r="D4" s="592">
        <v>1</v>
      </c>
      <c r="E4" s="40">
        <v>300</v>
      </c>
      <c r="F4" s="547">
        <f>SUM(L4:P4)+SUM(S4:U4)+X4+Y4</f>
        <v>2164</v>
      </c>
      <c r="G4" s="27">
        <f>COUNT(L4,M4,N4,O4,P4,S4,T4,U4,X4,Y4)</f>
        <v>10</v>
      </c>
      <c r="H4" s="548">
        <f t="shared" ref="H4:H53" si="0">F4/G4</f>
        <v>216.4</v>
      </c>
      <c r="I4" s="143">
        <f>MAX(L4:P4,S4:U4,X4)</f>
        <v>255</v>
      </c>
      <c r="J4" s="143">
        <f>MAX(SUM(L4:N4),SUM(S4:U4))</f>
        <v>618</v>
      </c>
      <c r="K4" s="82"/>
      <c r="L4" s="26">
        <v>210</v>
      </c>
      <c r="M4" s="26">
        <v>145</v>
      </c>
      <c r="N4" s="26">
        <v>235</v>
      </c>
      <c r="O4" s="26">
        <v>255</v>
      </c>
      <c r="P4" s="26">
        <v>246</v>
      </c>
      <c r="Q4" s="27">
        <f>SUM(L4:P4)</f>
        <v>1091</v>
      </c>
      <c r="R4" s="27"/>
      <c r="S4" s="28">
        <v>203</v>
      </c>
      <c r="T4" s="28">
        <v>201</v>
      </c>
      <c r="U4" s="28">
        <v>214</v>
      </c>
      <c r="V4" s="27">
        <f>SUM(Q4:U4)-R4</f>
        <v>1709</v>
      </c>
      <c r="W4" s="27"/>
      <c r="X4" s="44">
        <v>213</v>
      </c>
      <c r="Y4" s="44">
        <v>242</v>
      </c>
    </row>
    <row r="5" spans="1:29" x14ac:dyDescent="0.3">
      <c r="A5" s="29" t="s">
        <v>618</v>
      </c>
      <c r="B5" s="9">
        <v>37</v>
      </c>
      <c r="C5" s="9" t="s">
        <v>29</v>
      </c>
      <c r="D5" s="602"/>
      <c r="E5" s="41"/>
      <c r="F5" s="549">
        <f t="shared" ref="F5:F68" si="1">SUM(L5:P5)+SUM(S5:U5)+X5+Y5</f>
        <v>2388</v>
      </c>
      <c r="G5" s="31">
        <f t="shared" ref="G5:G68" si="2">COUNT(L5,M5,N5,O5,P5,S5,T5,U5,X5,Y5)</f>
        <v>10</v>
      </c>
      <c r="H5" s="550">
        <f t="shared" si="0"/>
        <v>238.8</v>
      </c>
      <c r="I5" s="143">
        <f t="shared" ref="I5:I53" si="3">MAX(L5:P5,S5:U5,X5)</f>
        <v>268</v>
      </c>
      <c r="J5" s="143">
        <f t="shared" ref="J5:J53" si="4">MAX(SUM(L5:N5),SUM(S5:U5))</f>
        <v>744</v>
      </c>
      <c r="K5" s="84"/>
      <c r="L5">
        <v>258</v>
      </c>
      <c r="M5" s="300">
        <v>266</v>
      </c>
      <c r="N5" s="300">
        <v>220</v>
      </c>
      <c r="O5" s="300">
        <v>268</v>
      </c>
      <c r="P5" s="300">
        <v>203</v>
      </c>
      <c r="Q5" s="31">
        <f t="shared" ref="Q5:Q19" si="5">SUM(L5:P5)</f>
        <v>1215</v>
      </c>
      <c r="R5" s="31">
        <f>Q4+Q5</f>
        <v>2306</v>
      </c>
      <c r="S5" s="300">
        <v>236</v>
      </c>
      <c r="T5" s="300">
        <v>234</v>
      </c>
      <c r="U5" s="300">
        <v>248</v>
      </c>
      <c r="V5" s="27">
        <f t="shared" ref="V5:V23" si="6">SUM(Q5:U5)-R5</f>
        <v>1933</v>
      </c>
      <c r="W5" s="31">
        <f>V4+V5</f>
        <v>3642</v>
      </c>
      <c r="X5" s="45">
        <v>233</v>
      </c>
      <c r="Y5" s="45">
        <v>222</v>
      </c>
    </row>
    <row r="6" spans="1:29" x14ac:dyDescent="0.3">
      <c r="A6" s="25" t="s">
        <v>109</v>
      </c>
      <c r="B6" s="9">
        <v>37</v>
      </c>
      <c r="C6" s="9" t="s">
        <v>29</v>
      </c>
      <c r="D6" s="592">
        <v>2</v>
      </c>
      <c r="E6" s="40">
        <v>150</v>
      </c>
      <c r="F6" s="21">
        <f t="shared" si="1"/>
        <v>2255</v>
      </c>
      <c r="G6" s="21">
        <f t="shared" si="2"/>
        <v>10</v>
      </c>
      <c r="H6" s="23">
        <f t="shared" si="0"/>
        <v>225.5</v>
      </c>
      <c r="I6" s="143">
        <f t="shared" si="3"/>
        <v>257</v>
      </c>
      <c r="J6" s="143">
        <f t="shared" si="4"/>
        <v>698</v>
      </c>
      <c r="K6" s="82"/>
      <c r="L6" s="26">
        <v>186</v>
      </c>
      <c r="M6" s="26">
        <v>257</v>
      </c>
      <c r="N6" s="26">
        <v>201</v>
      </c>
      <c r="O6" s="26">
        <v>228</v>
      </c>
      <c r="P6" s="26">
        <v>244</v>
      </c>
      <c r="Q6" s="27">
        <f>SUM(L6:P6)</f>
        <v>1116</v>
      </c>
      <c r="R6" s="27"/>
      <c r="S6" s="26">
        <v>235</v>
      </c>
      <c r="T6" s="26">
        <v>234</v>
      </c>
      <c r="U6" s="26">
        <v>229</v>
      </c>
      <c r="V6" s="27">
        <f t="shared" si="6"/>
        <v>1814</v>
      </c>
      <c r="W6" s="27"/>
      <c r="X6" s="44">
        <v>248</v>
      </c>
      <c r="Y6" s="44">
        <v>193</v>
      </c>
    </row>
    <row r="7" spans="1:29" x14ac:dyDescent="0.3">
      <c r="A7" s="29" t="s">
        <v>912</v>
      </c>
      <c r="B7" s="9">
        <v>37</v>
      </c>
      <c r="C7" s="9" t="s">
        <v>29</v>
      </c>
      <c r="D7" s="602"/>
      <c r="E7" s="41"/>
      <c r="F7" s="21">
        <f t="shared" si="1"/>
        <v>2301</v>
      </c>
      <c r="G7" s="21">
        <f t="shared" si="2"/>
        <v>10</v>
      </c>
      <c r="H7" s="23">
        <f t="shared" si="0"/>
        <v>230.1</v>
      </c>
      <c r="I7" s="143">
        <f t="shared" si="3"/>
        <v>278</v>
      </c>
      <c r="J7" s="143">
        <f t="shared" si="4"/>
        <v>775</v>
      </c>
      <c r="K7" s="83"/>
      <c r="L7" s="300">
        <v>186</v>
      </c>
      <c r="M7" s="300">
        <v>236</v>
      </c>
      <c r="N7" s="300">
        <v>234</v>
      </c>
      <c r="O7" s="300">
        <v>269</v>
      </c>
      <c r="P7" s="300">
        <v>174</v>
      </c>
      <c r="Q7" s="31">
        <f>SUM(L7:P7)</f>
        <v>1099</v>
      </c>
      <c r="R7" s="31">
        <f>Q6+Q7</f>
        <v>2215</v>
      </c>
      <c r="S7" s="300">
        <v>240</v>
      </c>
      <c r="T7" s="300">
        <v>257</v>
      </c>
      <c r="U7" s="300">
        <v>278</v>
      </c>
      <c r="V7" s="27">
        <f t="shared" si="6"/>
        <v>1874</v>
      </c>
      <c r="W7" s="31">
        <f>V6+V7</f>
        <v>3688</v>
      </c>
      <c r="X7" s="45">
        <v>212</v>
      </c>
      <c r="Y7" s="45">
        <v>215</v>
      </c>
    </row>
    <row r="8" spans="1:29" x14ac:dyDescent="0.3">
      <c r="A8" s="25" t="s">
        <v>1036</v>
      </c>
      <c r="B8" s="9">
        <v>37</v>
      </c>
      <c r="C8" s="9" t="s">
        <v>29</v>
      </c>
      <c r="D8" s="592">
        <v>3</v>
      </c>
      <c r="E8" s="40">
        <v>100</v>
      </c>
      <c r="F8" s="547">
        <f t="shared" si="1"/>
        <v>1863</v>
      </c>
      <c r="G8" s="27">
        <f t="shared" si="2"/>
        <v>9</v>
      </c>
      <c r="H8" s="548">
        <f t="shared" si="0"/>
        <v>207</v>
      </c>
      <c r="I8" s="143">
        <f t="shared" si="3"/>
        <v>237</v>
      </c>
      <c r="J8" s="143">
        <f t="shared" si="4"/>
        <v>640</v>
      </c>
      <c r="K8" s="82"/>
      <c r="L8" s="26">
        <v>199</v>
      </c>
      <c r="M8" s="26">
        <v>225</v>
      </c>
      <c r="N8" s="26">
        <v>216</v>
      </c>
      <c r="O8" s="26">
        <v>196</v>
      </c>
      <c r="P8" s="26">
        <v>236</v>
      </c>
      <c r="Q8" s="27">
        <f t="shared" si="5"/>
        <v>1072</v>
      </c>
      <c r="R8" s="27"/>
      <c r="S8" s="26">
        <v>237</v>
      </c>
      <c r="T8" s="26">
        <v>189</v>
      </c>
      <c r="U8" s="26">
        <v>172</v>
      </c>
      <c r="V8" s="27">
        <f t="shared" si="6"/>
        <v>1670</v>
      </c>
      <c r="W8" s="27"/>
      <c r="X8" s="44">
        <v>193</v>
      </c>
      <c r="Y8" s="44"/>
    </row>
    <row r="9" spans="1:29" x14ac:dyDescent="0.3">
      <c r="A9" s="29" t="s">
        <v>801</v>
      </c>
      <c r="B9" s="9">
        <v>37</v>
      </c>
      <c r="C9" s="9" t="s">
        <v>29</v>
      </c>
      <c r="D9" s="602"/>
      <c r="E9" s="41"/>
      <c r="F9" s="549">
        <f t="shared" si="1"/>
        <v>2249</v>
      </c>
      <c r="G9" s="31">
        <f t="shared" si="2"/>
        <v>9</v>
      </c>
      <c r="H9" s="550">
        <f t="shared" si="0"/>
        <v>249.88888888888889</v>
      </c>
      <c r="I9" s="143">
        <f t="shared" si="3"/>
        <v>279</v>
      </c>
      <c r="J9" s="143">
        <f t="shared" si="4"/>
        <v>775</v>
      </c>
      <c r="K9" s="83"/>
      <c r="L9" s="300">
        <v>279</v>
      </c>
      <c r="M9" s="300">
        <v>237</v>
      </c>
      <c r="N9" s="300">
        <v>259</v>
      </c>
      <c r="O9" s="300">
        <v>246</v>
      </c>
      <c r="P9" s="300">
        <v>257</v>
      </c>
      <c r="Q9" s="31">
        <f t="shared" si="5"/>
        <v>1278</v>
      </c>
      <c r="R9" s="31">
        <f>Q8+Q9</f>
        <v>2350</v>
      </c>
      <c r="S9" s="300">
        <v>244</v>
      </c>
      <c r="T9" s="300">
        <v>225</v>
      </c>
      <c r="U9" s="300">
        <v>268</v>
      </c>
      <c r="V9" s="27">
        <f t="shared" si="6"/>
        <v>2015</v>
      </c>
      <c r="W9" s="31">
        <f>V8+V9</f>
        <v>3685</v>
      </c>
      <c r="X9" s="45">
        <v>234</v>
      </c>
      <c r="Y9" s="45"/>
    </row>
    <row r="10" spans="1:29" x14ac:dyDescent="0.3">
      <c r="A10" s="25" t="s">
        <v>187</v>
      </c>
      <c r="B10" s="9">
        <v>37</v>
      </c>
      <c r="C10" s="9" t="s">
        <v>29</v>
      </c>
      <c r="D10" s="592">
        <v>4</v>
      </c>
      <c r="E10" s="38">
        <v>100</v>
      </c>
      <c r="F10" s="21">
        <f t="shared" si="1"/>
        <v>2154</v>
      </c>
      <c r="G10" s="21">
        <f t="shared" si="2"/>
        <v>9</v>
      </c>
      <c r="H10" s="23">
        <f t="shared" si="0"/>
        <v>239.33333333333334</v>
      </c>
      <c r="I10" s="143">
        <f t="shared" si="3"/>
        <v>278</v>
      </c>
      <c r="J10" s="143">
        <f t="shared" si="4"/>
        <v>782</v>
      </c>
      <c r="K10" s="82"/>
      <c r="L10" s="26">
        <v>212</v>
      </c>
      <c r="M10" s="26">
        <v>224</v>
      </c>
      <c r="N10" s="26">
        <v>228</v>
      </c>
      <c r="O10" s="26">
        <v>248</v>
      </c>
      <c r="P10" s="26">
        <v>239</v>
      </c>
      <c r="Q10" s="27">
        <f t="shared" si="5"/>
        <v>1151</v>
      </c>
      <c r="R10" s="27"/>
      <c r="S10" s="26">
        <v>278</v>
      </c>
      <c r="T10" s="26">
        <v>226</v>
      </c>
      <c r="U10" s="26">
        <v>278</v>
      </c>
      <c r="V10" s="27">
        <f t="shared" si="6"/>
        <v>1933</v>
      </c>
      <c r="W10" s="27"/>
      <c r="X10" s="44">
        <v>221</v>
      </c>
      <c r="Y10" s="44"/>
    </row>
    <row r="11" spans="1:29" x14ac:dyDescent="0.3">
      <c r="A11" s="29" t="s">
        <v>305</v>
      </c>
      <c r="B11" s="9">
        <v>37</v>
      </c>
      <c r="C11" s="9" t="s">
        <v>29</v>
      </c>
      <c r="D11" s="602"/>
      <c r="E11" s="39"/>
      <c r="F11" s="21">
        <f t="shared" si="1"/>
        <v>2177</v>
      </c>
      <c r="G11" s="21">
        <f t="shared" si="2"/>
        <v>9</v>
      </c>
      <c r="H11" s="23">
        <f t="shared" si="0"/>
        <v>241.88888888888889</v>
      </c>
      <c r="I11" s="143">
        <f t="shared" si="3"/>
        <v>300</v>
      </c>
      <c r="J11" s="143">
        <f t="shared" si="4"/>
        <v>751</v>
      </c>
      <c r="K11" s="83"/>
      <c r="L11" s="300">
        <v>244</v>
      </c>
      <c r="M11" s="300">
        <v>279</v>
      </c>
      <c r="N11" s="300">
        <v>228</v>
      </c>
      <c r="O11" s="300">
        <v>238</v>
      </c>
      <c r="P11" s="300">
        <v>300</v>
      </c>
      <c r="Q11" s="31">
        <f t="shared" si="5"/>
        <v>1289</v>
      </c>
      <c r="R11" s="31">
        <f>Q10+Q11</f>
        <v>2440</v>
      </c>
      <c r="S11" s="32">
        <v>259</v>
      </c>
      <c r="T11" s="32">
        <v>223</v>
      </c>
      <c r="U11" s="32">
        <v>202</v>
      </c>
      <c r="V11" s="27">
        <f t="shared" si="6"/>
        <v>1973</v>
      </c>
      <c r="W11" s="31">
        <f>V10+V11</f>
        <v>3906</v>
      </c>
      <c r="X11" s="45">
        <v>204</v>
      </c>
      <c r="Y11" s="45"/>
    </row>
    <row r="12" spans="1:29" x14ac:dyDescent="0.3">
      <c r="A12" s="25" t="s">
        <v>146</v>
      </c>
      <c r="B12" s="9">
        <v>37</v>
      </c>
      <c r="C12" s="9" t="s">
        <v>29</v>
      </c>
      <c r="D12" s="592">
        <v>5</v>
      </c>
      <c r="E12" s="38">
        <v>60</v>
      </c>
      <c r="F12" s="547">
        <f t="shared" si="1"/>
        <v>1785</v>
      </c>
      <c r="G12" s="27">
        <f t="shared" si="2"/>
        <v>8</v>
      </c>
      <c r="H12" s="548">
        <f t="shared" si="0"/>
        <v>223.125</v>
      </c>
      <c r="I12" s="143">
        <f t="shared" si="3"/>
        <v>265</v>
      </c>
      <c r="J12" s="143">
        <f t="shared" si="4"/>
        <v>691</v>
      </c>
      <c r="K12" s="82"/>
      <c r="L12" s="26">
        <v>202</v>
      </c>
      <c r="M12" s="26">
        <v>258</v>
      </c>
      <c r="N12" s="26">
        <v>216</v>
      </c>
      <c r="O12" s="26">
        <v>212</v>
      </c>
      <c r="P12" s="26">
        <v>206</v>
      </c>
      <c r="Q12" s="27">
        <f t="shared" si="5"/>
        <v>1094</v>
      </c>
      <c r="R12" s="27"/>
      <c r="S12" s="26">
        <v>265</v>
      </c>
      <c r="T12" s="26">
        <v>190</v>
      </c>
      <c r="U12" s="26">
        <v>236</v>
      </c>
      <c r="V12" s="27">
        <f t="shared" si="6"/>
        <v>1785</v>
      </c>
      <c r="W12" s="27"/>
      <c r="X12" s="44"/>
      <c r="Y12" s="500"/>
    </row>
    <row r="13" spans="1:29" x14ac:dyDescent="0.3">
      <c r="A13" s="29" t="s">
        <v>566</v>
      </c>
      <c r="B13" s="9">
        <v>37</v>
      </c>
      <c r="C13" s="9" t="s">
        <v>29</v>
      </c>
      <c r="D13" s="602"/>
      <c r="E13" s="39"/>
      <c r="F13" s="549">
        <f t="shared" si="1"/>
        <v>1843</v>
      </c>
      <c r="G13" s="31">
        <f t="shared" si="2"/>
        <v>8</v>
      </c>
      <c r="H13" s="550">
        <f t="shared" si="0"/>
        <v>230.375</v>
      </c>
      <c r="I13" s="143">
        <f t="shared" si="3"/>
        <v>255</v>
      </c>
      <c r="J13" s="143">
        <f t="shared" si="4"/>
        <v>737</v>
      </c>
      <c r="K13" s="83"/>
      <c r="L13" s="300">
        <v>244</v>
      </c>
      <c r="M13" s="300">
        <v>255</v>
      </c>
      <c r="N13" s="300">
        <v>238</v>
      </c>
      <c r="O13" s="300">
        <v>249</v>
      </c>
      <c r="P13" s="300">
        <v>194</v>
      </c>
      <c r="Q13" s="31">
        <f t="shared" si="5"/>
        <v>1180</v>
      </c>
      <c r="R13" s="31">
        <f>Q12+Q13</f>
        <v>2274</v>
      </c>
      <c r="S13" s="300">
        <v>225</v>
      </c>
      <c r="T13" s="300">
        <v>220</v>
      </c>
      <c r="U13" s="300">
        <v>218</v>
      </c>
      <c r="V13" s="27">
        <f t="shared" si="6"/>
        <v>1843</v>
      </c>
      <c r="W13" s="31">
        <f>V12+V13</f>
        <v>3628</v>
      </c>
      <c r="X13" s="85"/>
      <c r="Y13" s="500"/>
    </row>
    <row r="14" spans="1:29" x14ac:dyDescent="0.3">
      <c r="A14" s="25" t="s">
        <v>367</v>
      </c>
      <c r="B14" s="9">
        <v>37</v>
      </c>
      <c r="C14" s="9" t="s">
        <v>29</v>
      </c>
      <c r="D14" s="592">
        <v>6</v>
      </c>
      <c r="E14" s="40">
        <v>40</v>
      </c>
      <c r="F14" s="21">
        <f t="shared" si="1"/>
        <v>1754</v>
      </c>
      <c r="G14" s="21">
        <f t="shared" si="2"/>
        <v>8</v>
      </c>
      <c r="H14" s="23">
        <f t="shared" si="0"/>
        <v>219.25</v>
      </c>
      <c r="I14" s="143">
        <f t="shared" si="3"/>
        <v>243</v>
      </c>
      <c r="J14" s="143">
        <f t="shared" si="4"/>
        <v>679</v>
      </c>
      <c r="K14" s="82"/>
      <c r="L14" s="26">
        <v>216</v>
      </c>
      <c r="M14" s="26">
        <v>236</v>
      </c>
      <c r="N14" s="26">
        <v>227</v>
      </c>
      <c r="O14" s="26">
        <v>179</v>
      </c>
      <c r="P14" s="26">
        <v>231</v>
      </c>
      <c r="Q14" s="27">
        <f t="shared" si="5"/>
        <v>1089</v>
      </c>
      <c r="R14" s="27"/>
      <c r="S14" s="26">
        <v>202</v>
      </c>
      <c r="T14" s="26">
        <v>220</v>
      </c>
      <c r="U14" s="26">
        <v>243</v>
      </c>
      <c r="V14" s="27">
        <f t="shared" si="6"/>
        <v>1754</v>
      </c>
      <c r="W14" s="27"/>
      <c r="X14" s="16"/>
    </row>
    <row r="15" spans="1:29" x14ac:dyDescent="0.3">
      <c r="A15" s="29" t="s">
        <v>590</v>
      </c>
      <c r="B15" s="9">
        <v>37</v>
      </c>
      <c r="C15" s="9" t="s">
        <v>29</v>
      </c>
      <c r="D15" s="602"/>
      <c r="E15" s="41"/>
      <c r="F15" s="21">
        <f t="shared" si="1"/>
        <v>1812</v>
      </c>
      <c r="G15" s="21">
        <f t="shared" si="2"/>
        <v>8</v>
      </c>
      <c r="H15" s="23">
        <f t="shared" si="0"/>
        <v>226.5</v>
      </c>
      <c r="I15" s="143">
        <f t="shared" si="3"/>
        <v>269</v>
      </c>
      <c r="J15" s="143">
        <f t="shared" si="4"/>
        <v>711</v>
      </c>
      <c r="K15" s="83"/>
      <c r="L15" s="300">
        <v>215</v>
      </c>
      <c r="M15" s="300">
        <v>227</v>
      </c>
      <c r="N15" s="300">
        <v>269</v>
      </c>
      <c r="O15" s="300">
        <v>226</v>
      </c>
      <c r="P15" s="300">
        <v>199</v>
      </c>
      <c r="Q15" s="31">
        <f t="shared" si="5"/>
        <v>1136</v>
      </c>
      <c r="R15" s="31">
        <f>Q14+Q15</f>
        <v>2225</v>
      </c>
      <c r="S15" s="300">
        <v>201</v>
      </c>
      <c r="T15" s="300">
        <v>228</v>
      </c>
      <c r="U15" s="300">
        <v>247</v>
      </c>
      <c r="V15" s="27">
        <f t="shared" si="6"/>
        <v>1812</v>
      </c>
      <c r="W15" s="31">
        <f>V14+V15</f>
        <v>3566</v>
      </c>
      <c r="X15" s="16"/>
    </row>
    <row r="16" spans="1:29" x14ac:dyDescent="0.3">
      <c r="A16" s="25" t="s">
        <v>110</v>
      </c>
      <c r="B16" s="9">
        <v>37</v>
      </c>
      <c r="C16" s="9" t="s">
        <v>29</v>
      </c>
      <c r="D16" s="592">
        <v>7</v>
      </c>
      <c r="E16" s="38">
        <v>30</v>
      </c>
      <c r="F16" s="547">
        <f t="shared" si="1"/>
        <v>1807</v>
      </c>
      <c r="G16" s="27">
        <f t="shared" si="2"/>
        <v>8</v>
      </c>
      <c r="H16" s="548">
        <f t="shared" si="0"/>
        <v>225.875</v>
      </c>
      <c r="I16" s="143">
        <f t="shared" si="3"/>
        <v>248</v>
      </c>
      <c r="J16" s="143">
        <f t="shared" si="4"/>
        <v>678</v>
      </c>
      <c r="K16" s="82"/>
      <c r="L16" s="26">
        <v>209</v>
      </c>
      <c r="M16" s="26">
        <v>237</v>
      </c>
      <c r="N16" s="26">
        <v>222</v>
      </c>
      <c r="O16" s="26">
        <v>226</v>
      </c>
      <c r="P16" s="26">
        <v>235</v>
      </c>
      <c r="Q16" s="27">
        <f t="shared" si="5"/>
        <v>1129</v>
      </c>
      <c r="R16" s="27"/>
      <c r="S16" s="28">
        <v>248</v>
      </c>
      <c r="T16" s="28">
        <v>211</v>
      </c>
      <c r="U16" s="28">
        <v>219</v>
      </c>
      <c r="V16" s="27">
        <f t="shared" si="6"/>
        <v>1807</v>
      </c>
      <c r="W16" s="27"/>
      <c r="X16" s="16"/>
    </row>
    <row r="17" spans="1:24" x14ac:dyDescent="0.3">
      <c r="A17" s="29" t="s">
        <v>1037</v>
      </c>
      <c r="B17" s="9">
        <v>37</v>
      </c>
      <c r="C17" s="9" t="s">
        <v>29</v>
      </c>
      <c r="D17" s="602"/>
      <c r="E17" s="39"/>
      <c r="F17" s="549">
        <f t="shared" si="1"/>
        <v>1756</v>
      </c>
      <c r="G17" s="31">
        <f t="shared" si="2"/>
        <v>8</v>
      </c>
      <c r="H17" s="550">
        <f t="shared" si="0"/>
        <v>219.5</v>
      </c>
      <c r="I17" s="143">
        <f t="shared" si="3"/>
        <v>278</v>
      </c>
      <c r="J17" s="143">
        <f t="shared" si="4"/>
        <v>652</v>
      </c>
      <c r="K17" s="83"/>
      <c r="L17" s="300">
        <v>200</v>
      </c>
      <c r="M17" s="300">
        <v>246</v>
      </c>
      <c r="N17" s="300">
        <v>200</v>
      </c>
      <c r="O17" s="300">
        <v>268</v>
      </c>
      <c r="P17" s="300">
        <v>190</v>
      </c>
      <c r="Q17" s="31">
        <f t="shared" si="5"/>
        <v>1104</v>
      </c>
      <c r="R17" s="31">
        <f>Q16+Q17</f>
        <v>2233</v>
      </c>
      <c r="S17" s="32">
        <v>278</v>
      </c>
      <c r="T17" s="32">
        <v>174</v>
      </c>
      <c r="U17" s="32">
        <v>200</v>
      </c>
      <c r="V17" s="27">
        <f t="shared" si="6"/>
        <v>1756</v>
      </c>
      <c r="W17" s="31">
        <f>V16+V17</f>
        <v>3563</v>
      </c>
      <c r="X17" s="16"/>
    </row>
    <row r="18" spans="1:24" x14ac:dyDescent="0.3">
      <c r="A18" s="25" t="s">
        <v>1038</v>
      </c>
      <c r="B18" s="9">
        <v>37</v>
      </c>
      <c r="C18" s="9" t="s">
        <v>29</v>
      </c>
      <c r="D18" s="592">
        <v>8</v>
      </c>
      <c r="E18" s="38">
        <v>30</v>
      </c>
      <c r="F18" s="21">
        <f t="shared" si="1"/>
        <v>1746</v>
      </c>
      <c r="G18" s="21">
        <f t="shared" si="2"/>
        <v>8</v>
      </c>
      <c r="H18" s="23">
        <f t="shared" si="0"/>
        <v>218.25</v>
      </c>
      <c r="I18" s="143">
        <f t="shared" si="3"/>
        <v>244</v>
      </c>
      <c r="J18" s="143">
        <f t="shared" si="4"/>
        <v>695</v>
      </c>
      <c r="K18" s="82"/>
      <c r="L18" s="28">
        <v>181</v>
      </c>
      <c r="M18" s="28">
        <v>227</v>
      </c>
      <c r="N18" s="28">
        <v>222</v>
      </c>
      <c r="O18" s="28">
        <v>177</v>
      </c>
      <c r="P18" s="28">
        <v>244</v>
      </c>
      <c r="Q18" s="27">
        <f t="shared" si="5"/>
        <v>1051</v>
      </c>
      <c r="R18" s="27"/>
      <c r="S18" s="28">
        <v>231</v>
      </c>
      <c r="T18" s="28">
        <v>223</v>
      </c>
      <c r="U18" s="28">
        <v>241</v>
      </c>
      <c r="V18" s="27">
        <f t="shared" si="6"/>
        <v>1746</v>
      </c>
      <c r="W18" s="27"/>
      <c r="X18" s="16"/>
    </row>
    <row r="19" spans="1:24" x14ac:dyDescent="0.3">
      <c r="A19" s="36" t="s">
        <v>1039</v>
      </c>
      <c r="B19" s="9">
        <v>37</v>
      </c>
      <c r="C19" s="9" t="s">
        <v>29</v>
      </c>
      <c r="D19" s="602"/>
      <c r="E19" s="39"/>
      <c r="F19" s="21">
        <f t="shared" si="1"/>
        <v>1809</v>
      </c>
      <c r="G19" s="21">
        <f t="shared" si="2"/>
        <v>8</v>
      </c>
      <c r="H19" s="23">
        <f t="shared" si="0"/>
        <v>226.125</v>
      </c>
      <c r="I19" s="143">
        <f t="shared" si="3"/>
        <v>267</v>
      </c>
      <c r="J19" s="143">
        <f t="shared" si="4"/>
        <v>736</v>
      </c>
      <c r="K19" s="84"/>
      <c r="L19" s="506">
        <v>222</v>
      </c>
      <c r="M19" s="506">
        <v>267</v>
      </c>
      <c r="N19" s="506">
        <v>247</v>
      </c>
      <c r="O19" s="506">
        <v>225</v>
      </c>
      <c r="P19" s="506">
        <v>209</v>
      </c>
      <c r="Q19" s="21">
        <f t="shared" si="5"/>
        <v>1170</v>
      </c>
      <c r="R19" s="31">
        <f>Q18+Q19</f>
        <v>2221</v>
      </c>
      <c r="S19" s="506">
        <v>233</v>
      </c>
      <c r="T19" s="506">
        <v>225</v>
      </c>
      <c r="U19" s="506">
        <v>181</v>
      </c>
      <c r="V19" s="27">
        <f t="shared" si="6"/>
        <v>1809</v>
      </c>
      <c r="W19" s="31">
        <f>V18+V19</f>
        <v>3555</v>
      </c>
      <c r="X19" s="16"/>
    </row>
    <row r="20" spans="1:24" x14ac:dyDescent="0.3">
      <c r="A20" s="25" t="s">
        <v>135</v>
      </c>
      <c r="B20" s="9">
        <v>37</v>
      </c>
      <c r="C20" s="9" t="s">
        <v>29</v>
      </c>
      <c r="D20" s="592">
        <v>9</v>
      </c>
      <c r="E20" s="34"/>
      <c r="F20" s="547">
        <f t="shared" si="1"/>
        <v>1697</v>
      </c>
      <c r="G20" s="27">
        <f t="shared" si="2"/>
        <v>8</v>
      </c>
      <c r="H20" s="548">
        <f t="shared" si="0"/>
        <v>212.125</v>
      </c>
      <c r="I20" s="143">
        <f t="shared" si="3"/>
        <v>243</v>
      </c>
      <c r="J20" s="143">
        <f t="shared" si="4"/>
        <v>668</v>
      </c>
      <c r="K20" s="82"/>
      <c r="L20" s="28">
        <v>185</v>
      </c>
      <c r="M20" s="28">
        <v>194</v>
      </c>
      <c r="N20" s="28">
        <v>234</v>
      </c>
      <c r="O20" s="28">
        <v>226</v>
      </c>
      <c r="P20" s="28">
        <v>190</v>
      </c>
      <c r="Q20" s="27">
        <f t="shared" ref="Q20:Q53" si="7">SUM(L20:P20)</f>
        <v>1029</v>
      </c>
      <c r="R20" s="27"/>
      <c r="S20" s="28">
        <v>213</v>
      </c>
      <c r="T20" s="28">
        <v>212</v>
      </c>
      <c r="U20" s="28">
        <v>243</v>
      </c>
      <c r="V20" s="27">
        <f t="shared" si="6"/>
        <v>1697</v>
      </c>
      <c r="W20" s="27"/>
      <c r="X20" s="16"/>
    </row>
    <row r="21" spans="1:24" x14ac:dyDescent="0.3">
      <c r="A21" s="36" t="s">
        <v>306</v>
      </c>
      <c r="B21" s="9">
        <v>37</v>
      </c>
      <c r="C21" s="9" t="s">
        <v>29</v>
      </c>
      <c r="D21" s="602"/>
      <c r="E21" s="37"/>
      <c r="F21" s="549">
        <f t="shared" si="1"/>
        <v>1856</v>
      </c>
      <c r="G21" s="31">
        <f t="shared" si="2"/>
        <v>8</v>
      </c>
      <c r="H21" s="550">
        <f t="shared" si="0"/>
        <v>232</v>
      </c>
      <c r="I21" s="143">
        <f t="shared" si="3"/>
        <v>279</v>
      </c>
      <c r="J21" s="143">
        <f t="shared" si="4"/>
        <v>740</v>
      </c>
      <c r="K21" s="84"/>
      <c r="L21" s="506">
        <v>279</v>
      </c>
      <c r="M21" s="506">
        <v>245</v>
      </c>
      <c r="N21" s="506">
        <v>216</v>
      </c>
      <c r="O21" s="506">
        <v>268</v>
      </c>
      <c r="P21" s="506">
        <v>234</v>
      </c>
      <c r="Q21" s="21">
        <f t="shared" si="7"/>
        <v>1242</v>
      </c>
      <c r="R21" s="31">
        <f>Q20+Q21</f>
        <v>2271</v>
      </c>
      <c r="S21" s="506">
        <v>203</v>
      </c>
      <c r="T21" s="506">
        <v>221</v>
      </c>
      <c r="U21" s="506">
        <v>190</v>
      </c>
      <c r="V21" s="27">
        <f t="shared" si="6"/>
        <v>1856</v>
      </c>
      <c r="W21" s="31">
        <f>V20+V21</f>
        <v>3553</v>
      </c>
      <c r="X21" s="16"/>
    </row>
    <row r="22" spans="1:24" x14ac:dyDescent="0.3">
      <c r="A22" s="25" t="s">
        <v>242</v>
      </c>
      <c r="B22" s="9">
        <v>37</v>
      </c>
      <c r="C22" s="9" t="s">
        <v>29</v>
      </c>
      <c r="D22" s="592">
        <v>10</v>
      </c>
      <c r="E22" s="34"/>
      <c r="F22" s="21">
        <f t="shared" si="1"/>
        <v>1661</v>
      </c>
      <c r="G22" s="21">
        <f t="shared" si="2"/>
        <v>8</v>
      </c>
      <c r="H22" s="23">
        <f t="shared" si="0"/>
        <v>207.625</v>
      </c>
      <c r="I22" s="143">
        <f t="shared" si="3"/>
        <v>232</v>
      </c>
      <c r="J22" s="143">
        <f t="shared" si="4"/>
        <v>672</v>
      </c>
      <c r="K22" s="82"/>
      <c r="L22" s="26">
        <v>215</v>
      </c>
      <c r="M22" s="26">
        <v>232</v>
      </c>
      <c r="N22" s="26">
        <v>225</v>
      </c>
      <c r="O22" s="26">
        <v>203</v>
      </c>
      <c r="P22" s="26">
        <v>190</v>
      </c>
      <c r="Q22" s="27">
        <f t="shared" si="7"/>
        <v>1065</v>
      </c>
      <c r="R22" s="27"/>
      <c r="S22" s="28">
        <v>181</v>
      </c>
      <c r="T22" s="28">
        <v>201</v>
      </c>
      <c r="U22" s="28">
        <v>214</v>
      </c>
      <c r="V22" s="27">
        <f t="shared" si="6"/>
        <v>1661</v>
      </c>
      <c r="W22" s="27"/>
      <c r="X22" s="16"/>
    </row>
    <row r="23" spans="1:24" x14ac:dyDescent="0.3">
      <c r="A23" s="36" t="s">
        <v>264</v>
      </c>
      <c r="B23" s="9">
        <v>37</v>
      </c>
      <c r="C23" s="9" t="s">
        <v>29</v>
      </c>
      <c r="D23" s="602"/>
      <c r="E23" s="37"/>
      <c r="F23" s="21">
        <f t="shared" si="1"/>
        <v>1879</v>
      </c>
      <c r="G23" s="21">
        <f t="shared" si="2"/>
        <v>8</v>
      </c>
      <c r="H23" s="23">
        <f t="shared" si="0"/>
        <v>234.875</v>
      </c>
      <c r="I23" s="143">
        <f t="shared" si="3"/>
        <v>279</v>
      </c>
      <c r="J23" s="143">
        <f t="shared" si="4"/>
        <v>708</v>
      </c>
      <c r="K23" s="84"/>
      <c r="L23" s="506">
        <v>168</v>
      </c>
      <c r="M23" s="506">
        <v>224</v>
      </c>
      <c r="N23" s="506">
        <v>279</v>
      </c>
      <c r="O23" s="506">
        <v>245</v>
      </c>
      <c r="P23" s="506">
        <v>255</v>
      </c>
      <c r="Q23" s="21">
        <f t="shared" si="7"/>
        <v>1171</v>
      </c>
      <c r="R23" s="31">
        <f>Q22+Q23</f>
        <v>2236</v>
      </c>
      <c r="S23" s="506">
        <v>265</v>
      </c>
      <c r="T23" s="506">
        <v>222</v>
      </c>
      <c r="U23" s="506">
        <v>221</v>
      </c>
      <c r="V23" s="72">
        <f t="shared" si="6"/>
        <v>1879</v>
      </c>
      <c r="W23" s="31">
        <f>V22+V23</f>
        <v>3540</v>
      </c>
      <c r="X23" s="16"/>
    </row>
    <row r="24" spans="1:24" x14ac:dyDescent="0.3">
      <c r="A24" s="25" t="s">
        <v>1040</v>
      </c>
      <c r="B24" s="9">
        <v>37</v>
      </c>
      <c r="C24" s="9" t="s">
        <v>29</v>
      </c>
      <c r="D24" s="592">
        <v>11</v>
      </c>
      <c r="E24" s="34"/>
      <c r="F24" s="547">
        <f t="shared" si="1"/>
        <v>1616</v>
      </c>
      <c r="G24" s="27">
        <f t="shared" si="2"/>
        <v>8</v>
      </c>
      <c r="H24" s="548">
        <f t="shared" si="0"/>
        <v>202</v>
      </c>
      <c r="I24" s="143">
        <f t="shared" si="3"/>
        <v>269</v>
      </c>
      <c r="J24" s="143">
        <f t="shared" si="4"/>
        <v>680</v>
      </c>
      <c r="K24" s="82"/>
      <c r="L24" s="26">
        <v>203</v>
      </c>
      <c r="M24" s="26">
        <v>208</v>
      </c>
      <c r="N24" s="26">
        <v>269</v>
      </c>
      <c r="O24" s="26">
        <v>265</v>
      </c>
      <c r="P24" s="26">
        <v>171</v>
      </c>
      <c r="Q24" s="27">
        <f t="shared" si="7"/>
        <v>1116</v>
      </c>
      <c r="R24" s="27"/>
      <c r="S24" s="28">
        <v>188</v>
      </c>
      <c r="T24" s="28">
        <v>151</v>
      </c>
      <c r="U24" s="28">
        <v>161</v>
      </c>
      <c r="V24" s="27">
        <f t="shared" ref="V24:V39" si="8">SUM(Q24:U24)-R24</f>
        <v>1616</v>
      </c>
      <c r="W24" s="27"/>
      <c r="X24" s="16"/>
    </row>
    <row r="25" spans="1:24" x14ac:dyDescent="0.3">
      <c r="A25" s="36" t="s">
        <v>1041</v>
      </c>
      <c r="B25" s="9">
        <v>37</v>
      </c>
      <c r="C25" s="9" t="s">
        <v>29</v>
      </c>
      <c r="D25" s="602"/>
      <c r="E25" s="37"/>
      <c r="F25" s="549">
        <f t="shared" si="1"/>
        <v>1873</v>
      </c>
      <c r="G25" s="31">
        <f t="shared" si="2"/>
        <v>8</v>
      </c>
      <c r="H25" s="550">
        <f t="shared" si="0"/>
        <v>234.125</v>
      </c>
      <c r="I25" s="143">
        <f t="shared" si="3"/>
        <v>278</v>
      </c>
      <c r="J25" s="143">
        <f t="shared" si="4"/>
        <v>737</v>
      </c>
      <c r="K25" s="84"/>
      <c r="L25" s="506">
        <v>245</v>
      </c>
      <c r="M25" s="506">
        <v>228</v>
      </c>
      <c r="N25" s="506">
        <v>235</v>
      </c>
      <c r="O25" s="506">
        <v>216</v>
      </c>
      <c r="P25" s="506">
        <v>212</v>
      </c>
      <c r="Q25" s="21">
        <f t="shared" si="7"/>
        <v>1136</v>
      </c>
      <c r="R25" s="31">
        <f>Q24+Q25</f>
        <v>2252</v>
      </c>
      <c r="S25" s="506">
        <v>278</v>
      </c>
      <c r="T25" s="506">
        <v>255</v>
      </c>
      <c r="U25" s="506">
        <v>204</v>
      </c>
      <c r="V25" s="72">
        <f t="shared" si="8"/>
        <v>1873</v>
      </c>
      <c r="W25" s="31">
        <f t="shared" ref="W25" si="9">V24+V25</f>
        <v>3489</v>
      </c>
      <c r="X25" s="16"/>
    </row>
    <row r="26" spans="1:24" x14ac:dyDescent="0.3">
      <c r="A26" s="25" t="s">
        <v>172</v>
      </c>
      <c r="B26" s="9">
        <v>37</v>
      </c>
      <c r="C26" s="9" t="s">
        <v>29</v>
      </c>
      <c r="D26" s="592">
        <v>12</v>
      </c>
      <c r="E26" s="34"/>
      <c r="F26" s="21">
        <f t="shared" si="1"/>
        <v>1734</v>
      </c>
      <c r="G26" s="21">
        <f t="shared" si="2"/>
        <v>8</v>
      </c>
      <c r="H26" s="23">
        <f t="shared" si="0"/>
        <v>216.75</v>
      </c>
      <c r="I26" s="143">
        <f t="shared" si="3"/>
        <v>245</v>
      </c>
      <c r="J26" s="143">
        <f t="shared" si="4"/>
        <v>680</v>
      </c>
      <c r="K26" s="82"/>
      <c r="L26" s="26">
        <v>233</v>
      </c>
      <c r="M26" s="26">
        <v>236</v>
      </c>
      <c r="N26" s="26">
        <v>211</v>
      </c>
      <c r="O26" s="26">
        <v>201</v>
      </c>
      <c r="P26" s="26">
        <v>245</v>
      </c>
      <c r="Q26" s="27">
        <f t="shared" si="7"/>
        <v>1126</v>
      </c>
      <c r="R26" s="27"/>
      <c r="S26" s="506">
        <v>230</v>
      </c>
      <c r="T26" s="506">
        <v>237</v>
      </c>
      <c r="U26" s="506">
        <v>141</v>
      </c>
      <c r="V26" s="27">
        <f t="shared" si="8"/>
        <v>1734</v>
      </c>
      <c r="W26" s="27"/>
      <c r="X26" s="16"/>
    </row>
    <row r="27" spans="1:24" x14ac:dyDescent="0.3">
      <c r="A27" s="36" t="s">
        <v>1042</v>
      </c>
      <c r="B27" s="9">
        <v>37</v>
      </c>
      <c r="C27" s="9" t="s">
        <v>29</v>
      </c>
      <c r="D27" s="593"/>
      <c r="E27" s="37"/>
      <c r="F27" s="21">
        <f t="shared" si="1"/>
        <v>1714</v>
      </c>
      <c r="G27" s="21">
        <f t="shared" si="2"/>
        <v>8</v>
      </c>
      <c r="H27" s="23">
        <f t="shared" si="0"/>
        <v>214.25</v>
      </c>
      <c r="I27" s="143">
        <f t="shared" si="3"/>
        <v>253</v>
      </c>
      <c r="J27" s="143">
        <f t="shared" si="4"/>
        <v>672</v>
      </c>
      <c r="K27" s="84"/>
      <c r="L27" s="506">
        <v>220</v>
      </c>
      <c r="M27" s="506">
        <v>217</v>
      </c>
      <c r="N27" s="506">
        <v>235</v>
      </c>
      <c r="O27" s="506">
        <v>253</v>
      </c>
      <c r="P27" s="506">
        <v>204</v>
      </c>
      <c r="Q27" s="21">
        <f>SUM(L27:P27)</f>
        <v>1129</v>
      </c>
      <c r="R27" s="21">
        <f>Q26+Q27</f>
        <v>2255</v>
      </c>
      <c r="S27" s="506">
        <v>194</v>
      </c>
      <c r="T27" s="506">
        <v>175</v>
      </c>
      <c r="U27" s="506">
        <v>216</v>
      </c>
      <c r="V27" s="72">
        <f t="shared" si="8"/>
        <v>1714</v>
      </c>
      <c r="W27" s="31">
        <f t="shared" ref="W27" si="10">V26+V27</f>
        <v>3448</v>
      </c>
      <c r="X27" s="16"/>
    </row>
    <row r="28" spans="1:24" x14ac:dyDescent="0.3">
      <c r="A28" s="25" t="s">
        <v>131</v>
      </c>
      <c r="B28" s="9">
        <v>37</v>
      </c>
      <c r="C28" s="9" t="s">
        <v>29</v>
      </c>
      <c r="D28" s="592">
        <v>13</v>
      </c>
      <c r="E28" s="34"/>
      <c r="F28" s="547">
        <f t="shared" si="1"/>
        <v>1749</v>
      </c>
      <c r="G28" s="27">
        <f t="shared" si="2"/>
        <v>8</v>
      </c>
      <c r="H28" s="548">
        <f t="shared" si="0"/>
        <v>218.625</v>
      </c>
      <c r="I28" s="143">
        <f t="shared" si="3"/>
        <v>239</v>
      </c>
      <c r="J28" s="143">
        <f t="shared" si="4"/>
        <v>686</v>
      </c>
      <c r="K28" s="82"/>
      <c r="L28" s="28">
        <v>234</v>
      </c>
      <c r="M28" s="28">
        <v>216</v>
      </c>
      <c r="N28" s="28">
        <v>236</v>
      </c>
      <c r="O28" s="28">
        <v>215</v>
      </c>
      <c r="P28" s="28">
        <v>223</v>
      </c>
      <c r="Q28" s="27">
        <f>SUM(L28:P28)</f>
        <v>1124</v>
      </c>
      <c r="R28" s="27"/>
      <c r="S28" s="506">
        <v>239</v>
      </c>
      <c r="T28" s="506">
        <v>187</v>
      </c>
      <c r="U28" s="506">
        <v>199</v>
      </c>
      <c r="V28" s="27">
        <f t="shared" si="8"/>
        <v>1749</v>
      </c>
      <c r="W28" s="27"/>
      <c r="X28" s="16"/>
    </row>
    <row r="29" spans="1:24" x14ac:dyDescent="0.3">
      <c r="A29" s="29" t="s">
        <v>302</v>
      </c>
      <c r="B29" s="9">
        <v>37</v>
      </c>
      <c r="C29" s="9" t="s">
        <v>29</v>
      </c>
      <c r="D29" s="602"/>
      <c r="E29" s="33"/>
      <c r="F29" s="549">
        <f t="shared" si="1"/>
        <v>1693</v>
      </c>
      <c r="G29" s="31">
        <f t="shared" si="2"/>
        <v>8</v>
      </c>
      <c r="H29" s="550">
        <f t="shared" si="0"/>
        <v>211.625</v>
      </c>
      <c r="I29" s="143">
        <f t="shared" si="3"/>
        <v>269</v>
      </c>
      <c r="J29" s="143">
        <f t="shared" si="4"/>
        <v>636</v>
      </c>
      <c r="K29" s="83"/>
      <c r="L29" s="32">
        <v>198</v>
      </c>
      <c r="M29" s="32">
        <v>245</v>
      </c>
      <c r="N29" s="32">
        <v>193</v>
      </c>
      <c r="O29" s="32">
        <v>269</v>
      </c>
      <c r="P29" s="32">
        <v>201</v>
      </c>
      <c r="Q29" s="31">
        <f t="shared" si="7"/>
        <v>1106</v>
      </c>
      <c r="R29" s="21">
        <f>Q28+Q29</f>
        <v>2230</v>
      </c>
      <c r="S29" s="506">
        <v>194</v>
      </c>
      <c r="T29" s="506">
        <v>233</v>
      </c>
      <c r="U29" s="506">
        <v>160</v>
      </c>
      <c r="V29" s="72">
        <f t="shared" si="8"/>
        <v>1693</v>
      </c>
      <c r="W29" s="31">
        <f t="shared" ref="W29" si="11">V28+V29</f>
        <v>3442</v>
      </c>
      <c r="X29" s="16"/>
    </row>
    <row r="30" spans="1:24" x14ac:dyDescent="0.3">
      <c r="A30" s="25" t="s">
        <v>176</v>
      </c>
      <c r="B30" s="9">
        <v>37</v>
      </c>
      <c r="C30" s="9" t="s">
        <v>29</v>
      </c>
      <c r="D30" s="592">
        <v>14</v>
      </c>
      <c r="E30" s="34"/>
      <c r="F30" s="21">
        <f t="shared" si="1"/>
        <v>1654</v>
      </c>
      <c r="G30" s="21">
        <f t="shared" si="2"/>
        <v>8</v>
      </c>
      <c r="H30" s="23">
        <f t="shared" si="0"/>
        <v>206.75</v>
      </c>
      <c r="I30" s="143">
        <f t="shared" si="3"/>
        <v>229</v>
      </c>
      <c r="J30" s="143">
        <f t="shared" si="4"/>
        <v>638</v>
      </c>
      <c r="K30" s="82"/>
      <c r="L30" s="28">
        <v>215</v>
      </c>
      <c r="M30" s="28">
        <v>194</v>
      </c>
      <c r="N30" s="28">
        <v>229</v>
      </c>
      <c r="O30" s="28">
        <v>222</v>
      </c>
      <c r="P30" s="28">
        <v>211</v>
      </c>
      <c r="Q30" s="27">
        <f t="shared" si="7"/>
        <v>1071</v>
      </c>
      <c r="R30" s="27"/>
      <c r="S30" s="506">
        <v>178</v>
      </c>
      <c r="T30" s="506">
        <v>203</v>
      </c>
      <c r="U30" s="506">
        <v>202</v>
      </c>
      <c r="V30" s="27">
        <f t="shared" si="8"/>
        <v>1654</v>
      </c>
      <c r="W30" s="27"/>
      <c r="X30" s="16"/>
    </row>
    <row r="31" spans="1:24" x14ac:dyDescent="0.3">
      <c r="A31" s="29" t="s">
        <v>1043</v>
      </c>
      <c r="B31" s="9">
        <v>37</v>
      </c>
      <c r="C31" s="9" t="s">
        <v>29</v>
      </c>
      <c r="D31" s="602"/>
      <c r="E31" s="33"/>
      <c r="F31" s="21">
        <f t="shared" si="1"/>
        <v>1784</v>
      </c>
      <c r="G31" s="21">
        <f t="shared" si="2"/>
        <v>8</v>
      </c>
      <c r="H31" s="23">
        <f t="shared" si="0"/>
        <v>223</v>
      </c>
      <c r="I31" s="143">
        <f t="shared" si="3"/>
        <v>268</v>
      </c>
      <c r="J31" s="143">
        <f t="shared" si="4"/>
        <v>716</v>
      </c>
      <c r="K31" s="83"/>
      <c r="L31" s="32">
        <v>268</v>
      </c>
      <c r="M31" s="32">
        <v>237</v>
      </c>
      <c r="N31" s="32">
        <v>211</v>
      </c>
      <c r="O31" s="32">
        <v>217</v>
      </c>
      <c r="P31" s="32">
        <v>247</v>
      </c>
      <c r="Q31" s="31">
        <f t="shared" si="7"/>
        <v>1180</v>
      </c>
      <c r="R31" s="21">
        <f>Q30+Q31</f>
        <v>2251</v>
      </c>
      <c r="S31" s="506">
        <v>223</v>
      </c>
      <c r="T31" s="506">
        <v>187</v>
      </c>
      <c r="U31" s="506">
        <v>194</v>
      </c>
      <c r="V31" s="72">
        <f t="shared" si="8"/>
        <v>1784</v>
      </c>
      <c r="W31" s="31">
        <f t="shared" ref="W31" si="12">V30+V31</f>
        <v>3438</v>
      </c>
      <c r="X31" s="16"/>
    </row>
    <row r="32" spans="1:24" x14ac:dyDescent="0.3">
      <c r="A32" s="25" t="s">
        <v>191</v>
      </c>
      <c r="B32" s="9">
        <v>37</v>
      </c>
      <c r="C32" s="9" t="s">
        <v>29</v>
      </c>
      <c r="D32" s="592">
        <v>15</v>
      </c>
      <c r="E32" s="34"/>
      <c r="F32" s="547">
        <f t="shared" si="1"/>
        <v>1704</v>
      </c>
      <c r="G32" s="27">
        <f t="shared" si="2"/>
        <v>8</v>
      </c>
      <c r="H32" s="548">
        <f t="shared" si="0"/>
        <v>213</v>
      </c>
      <c r="I32" s="143">
        <f t="shared" si="3"/>
        <v>237</v>
      </c>
      <c r="J32" s="143">
        <f t="shared" si="4"/>
        <v>675</v>
      </c>
      <c r="K32" s="82"/>
      <c r="L32" s="28">
        <v>202</v>
      </c>
      <c r="M32" s="28">
        <v>236</v>
      </c>
      <c r="N32" s="28">
        <v>237</v>
      </c>
      <c r="O32" s="28">
        <v>195</v>
      </c>
      <c r="P32" s="28">
        <v>222</v>
      </c>
      <c r="Q32" s="27">
        <f t="shared" si="7"/>
        <v>1092</v>
      </c>
      <c r="R32" s="27"/>
      <c r="S32" s="506">
        <v>221</v>
      </c>
      <c r="T32" s="506">
        <v>200</v>
      </c>
      <c r="U32" s="506">
        <v>191</v>
      </c>
      <c r="V32" s="27">
        <f t="shared" si="8"/>
        <v>1704</v>
      </c>
      <c r="W32" s="27"/>
      <c r="X32" s="16"/>
    </row>
    <row r="33" spans="1:24" x14ac:dyDescent="0.3">
      <c r="A33" s="29" t="s">
        <v>597</v>
      </c>
      <c r="B33" s="9">
        <v>37</v>
      </c>
      <c r="C33" s="9" t="s">
        <v>29</v>
      </c>
      <c r="D33" s="602"/>
      <c r="E33" s="33"/>
      <c r="F33" s="549">
        <f t="shared" si="1"/>
        <v>1730</v>
      </c>
      <c r="G33" s="31">
        <f t="shared" si="2"/>
        <v>8</v>
      </c>
      <c r="H33" s="550">
        <f t="shared" si="0"/>
        <v>216.25</v>
      </c>
      <c r="I33" s="143">
        <f t="shared" si="3"/>
        <v>257</v>
      </c>
      <c r="J33" s="143">
        <f t="shared" si="4"/>
        <v>726</v>
      </c>
      <c r="K33" s="83"/>
      <c r="L33" s="32">
        <v>257</v>
      </c>
      <c r="M33" s="32">
        <v>246</v>
      </c>
      <c r="N33" s="32">
        <v>223</v>
      </c>
      <c r="O33" s="32">
        <v>204</v>
      </c>
      <c r="P33" s="32">
        <v>182</v>
      </c>
      <c r="Q33" s="31">
        <f t="shared" si="7"/>
        <v>1112</v>
      </c>
      <c r="R33" s="21">
        <f>Q32+Q33</f>
        <v>2204</v>
      </c>
      <c r="S33" s="506">
        <v>210</v>
      </c>
      <c r="T33" s="506">
        <v>158</v>
      </c>
      <c r="U33" s="506">
        <v>250</v>
      </c>
      <c r="V33" s="72">
        <f t="shared" si="8"/>
        <v>1730</v>
      </c>
      <c r="W33" s="31">
        <f t="shared" ref="W33" si="13">V32+V33</f>
        <v>3434</v>
      </c>
      <c r="X33" s="16"/>
    </row>
    <row r="34" spans="1:24" x14ac:dyDescent="0.3">
      <c r="A34" s="25" t="s">
        <v>1044</v>
      </c>
      <c r="B34" s="9">
        <v>37</v>
      </c>
      <c r="C34" s="9" t="s">
        <v>29</v>
      </c>
      <c r="D34" s="592">
        <v>16</v>
      </c>
      <c r="E34" s="34"/>
      <c r="F34" s="21">
        <f t="shared" si="1"/>
        <v>1563</v>
      </c>
      <c r="G34" s="21">
        <f t="shared" si="2"/>
        <v>8</v>
      </c>
      <c r="H34" s="23">
        <f t="shared" si="0"/>
        <v>195.375</v>
      </c>
      <c r="I34" s="143">
        <f t="shared" si="3"/>
        <v>235</v>
      </c>
      <c r="J34" s="143">
        <f t="shared" si="4"/>
        <v>604</v>
      </c>
      <c r="K34" s="82"/>
      <c r="L34" s="28">
        <v>235</v>
      </c>
      <c r="M34" s="28">
        <v>180</v>
      </c>
      <c r="N34" s="28">
        <v>189</v>
      </c>
      <c r="O34" s="28">
        <v>222</v>
      </c>
      <c r="P34" s="28">
        <v>200</v>
      </c>
      <c r="Q34" s="27">
        <f t="shared" si="7"/>
        <v>1026</v>
      </c>
      <c r="R34" s="27"/>
      <c r="S34" s="506">
        <v>186</v>
      </c>
      <c r="T34" s="506">
        <v>184</v>
      </c>
      <c r="U34" s="506">
        <v>167</v>
      </c>
      <c r="V34" s="27">
        <f t="shared" si="8"/>
        <v>1563</v>
      </c>
      <c r="W34" s="27"/>
      <c r="X34" s="16"/>
    </row>
    <row r="35" spans="1:24" x14ac:dyDescent="0.3">
      <c r="A35" s="29" t="s">
        <v>1045</v>
      </c>
      <c r="B35" s="9">
        <v>37</v>
      </c>
      <c r="C35" s="9" t="s">
        <v>29</v>
      </c>
      <c r="D35" s="602"/>
      <c r="E35" s="33"/>
      <c r="F35" s="21">
        <f t="shared" si="1"/>
        <v>1851</v>
      </c>
      <c r="G35" s="21">
        <f t="shared" si="2"/>
        <v>8</v>
      </c>
      <c r="H35" s="23">
        <f t="shared" si="0"/>
        <v>231.375</v>
      </c>
      <c r="I35" s="143">
        <f t="shared" si="3"/>
        <v>277</v>
      </c>
      <c r="J35" s="143">
        <f t="shared" si="4"/>
        <v>751</v>
      </c>
      <c r="K35" s="83"/>
      <c r="L35" s="32">
        <v>216</v>
      </c>
      <c r="M35" s="32">
        <v>258</v>
      </c>
      <c r="N35" s="32">
        <v>277</v>
      </c>
      <c r="O35" s="32">
        <v>212</v>
      </c>
      <c r="P35" s="32">
        <v>214</v>
      </c>
      <c r="Q35" s="31">
        <f t="shared" si="7"/>
        <v>1177</v>
      </c>
      <c r="R35" s="21">
        <f>Q34+Q35</f>
        <v>2203</v>
      </c>
      <c r="S35" s="506">
        <v>227</v>
      </c>
      <c r="T35" s="506">
        <v>256</v>
      </c>
      <c r="U35" s="506">
        <v>191</v>
      </c>
      <c r="V35" s="72">
        <f t="shared" si="8"/>
        <v>1851</v>
      </c>
      <c r="W35" s="31">
        <f t="shared" ref="W35" si="14">V34+V35</f>
        <v>3414</v>
      </c>
      <c r="X35" s="16"/>
    </row>
    <row r="36" spans="1:24" x14ac:dyDescent="0.3">
      <c r="A36" s="25" t="s">
        <v>196</v>
      </c>
      <c r="B36" s="9">
        <v>37</v>
      </c>
      <c r="C36" s="9" t="s">
        <v>29</v>
      </c>
      <c r="D36" s="592">
        <v>17</v>
      </c>
      <c r="E36" s="34"/>
      <c r="F36" s="547">
        <f t="shared" si="1"/>
        <v>1727</v>
      </c>
      <c r="G36" s="27">
        <f t="shared" si="2"/>
        <v>8</v>
      </c>
      <c r="H36" s="548">
        <f t="shared" si="0"/>
        <v>215.875</v>
      </c>
      <c r="I36" s="143">
        <f t="shared" si="3"/>
        <v>257</v>
      </c>
      <c r="J36" s="143">
        <f t="shared" si="4"/>
        <v>695</v>
      </c>
      <c r="K36" s="82"/>
      <c r="L36" s="28">
        <v>202</v>
      </c>
      <c r="M36" s="28">
        <v>257</v>
      </c>
      <c r="N36" s="28">
        <v>236</v>
      </c>
      <c r="O36" s="28">
        <v>225</v>
      </c>
      <c r="P36" s="28">
        <v>230</v>
      </c>
      <c r="Q36" s="27">
        <f t="shared" si="7"/>
        <v>1150</v>
      </c>
      <c r="R36" s="27"/>
      <c r="S36" s="506">
        <v>223</v>
      </c>
      <c r="T36" s="506">
        <v>137</v>
      </c>
      <c r="U36" s="506">
        <v>217</v>
      </c>
      <c r="V36" s="27">
        <f t="shared" si="8"/>
        <v>1727</v>
      </c>
      <c r="W36" s="27"/>
      <c r="X36" s="16"/>
    </row>
    <row r="37" spans="1:24" x14ac:dyDescent="0.3">
      <c r="A37" s="29" t="s">
        <v>143</v>
      </c>
      <c r="B37" s="9">
        <v>37</v>
      </c>
      <c r="C37" s="9" t="s">
        <v>29</v>
      </c>
      <c r="D37" s="602"/>
      <c r="E37" s="33"/>
      <c r="F37" s="549">
        <f t="shared" si="1"/>
        <v>1659</v>
      </c>
      <c r="G37" s="31">
        <f t="shared" si="2"/>
        <v>8</v>
      </c>
      <c r="H37" s="550">
        <f t="shared" si="0"/>
        <v>207.375</v>
      </c>
      <c r="I37" s="143">
        <f t="shared" si="3"/>
        <v>233</v>
      </c>
      <c r="J37" s="143">
        <f t="shared" si="4"/>
        <v>684</v>
      </c>
      <c r="K37" s="83"/>
      <c r="L37" s="32">
        <v>219</v>
      </c>
      <c r="M37" s="32">
        <v>233</v>
      </c>
      <c r="N37" s="32">
        <v>232</v>
      </c>
      <c r="O37" s="32">
        <v>211</v>
      </c>
      <c r="P37" s="32">
        <v>187</v>
      </c>
      <c r="Q37" s="31">
        <f t="shared" si="7"/>
        <v>1082</v>
      </c>
      <c r="R37" s="21">
        <f>Q36+Q37</f>
        <v>2232</v>
      </c>
      <c r="S37" s="506">
        <v>193</v>
      </c>
      <c r="T37" s="506">
        <v>192</v>
      </c>
      <c r="U37" s="506">
        <v>192</v>
      </c>
      <c r="V37" s="72">
        <f t="shared" si="8"/>
        <v>1659</v>
      </c>
      <c r="W37" s="31">
        <f t="shared" ref="W37" si="15">V36+V37</f>
        <v>3386</v>
      </c>
      <c r="X37" s="16"/>
    </row>
    <row r="38" spans="1:24" x14ac:dyDescent="0.3">
      <c r="A38" s="25" t="s">
        <v>214</v>
      </c>
      <c r="B38" s="9">
        <v>37</v>
      </c>
      <c r="C38" s="9" t="s">
        <v>29</v>
      </c>
      <c r="D38" s="592">
        <v>18</v>
      </c>
      <c r="E38" s="34"/>
      <c r="F38" s="21">
        <f t="shared" si="1"/>
        <v>1572</v>
      </c>
      <c r="G38" s="21">
        <f t="shared" si="2"/>
        <v>8</v>
      </c>
      <c r="H38" s="23">
        <f t="shared" si="0"/>
        <v>196.5</v>
      </c>
      <c r="I38" s="143">
        <f t="shared" si="3"/>
        <v>249</v>
      </c>
      <c r="J38" s="143">
        <f t="shared" si="4"/>
        <v>637</v>
      </c>
      <c r="K38" s="82"/>
      <c r="L38" s="28">
        <v>195</v>
      </c>
      <c r="M38" s="28">
        <v>193</v>
      </c>
      <c r="N38" s="28">
        <v>249</v>
      </c>
      <c r="O38" s="28">
        <v>205</v>
      </c>
      <c r="P38" s="28">
        <v>174</v>
      </c>
      <c r="Q38" s="27">
        <f t="shared" si="7"/>
        <v>1016</v>
      </c>
      <c r="R38" s="27"/>
      <c r="S38" s="506">
        <v>163</v>
      </c>
      <c r="T38" s="506">
        <v>223</v>
      </c>
      <c r="U38" s="506">
        <v>170</v>
      </c>
      <c r="V38" s="27">
        <f t="shared" si="8"/>
        <v>1572</v>
      </c>
      <c r="W38" s="27"/>
      <c r="X38" s="16"/>
    </row>
    <row r="39" spans="1:24" x14ac:dyDescent="0.3">
      <c r="A39" s="29" t="s">
        <v>1046</v>
      </c>
      <c r="B39" s="9">
        <v>37</v>
      </c>
      <c r="C39" s="9" t="s">
        <v>29</v>
      </c>
      <c r="D39" s="602"/>
      <c r="E39" s="42"/>
      <c r="F39" s="21">
        <f t="shared" si="1"/>
        <v>1788</v>
      </c>
      <c r="G39" s="21">
        <f t="shared" si="2"/>
        <v>8</v>
      </c>
      <c r="H39" s="23">
        <f t="shared" si="0"/>
        <v>223.5</v>
      </c>
      <c r="I39" s="143">
        <f t="shared" si="3"/>
        <v>266</v>
      </c>
      <c r="J39" s="143">
        <f t="shared" si="4"/>
        <v>730</v>
      </c>
      <c r="K39" s="83"/>
      <c r="L39" s="32">
        <v>204</v>
      </c>
      <c r="M39" s="32">
        <v>260</v>
      </c>
      <c r="N39" s="32">
        <v>266</v>
      </c>
      <c r="O39" s="32">
        <v>205</v>
      </c>
      <c r="P39" s="32">
        <v>241</v>
      </c>
      <c r="Q39" s="31">
        <f t="shared" si="7"/>
        <v>1176</v>
      </c>
      <c r="R39" s="21">
        <f>Q38+Q39</f>
        <v>2192</v>
      </c>
      <c r="S39" s="506">
        <v>244</v>
      </c>
      <c r="T39" s="506">
        <v>180</v>
      </c>
      <c r="U39" s="506">
        <v>188</v>
      </c>
      <c r="V39" s="72">
        <f t="shared" si="8"/>
        <v>1788</v>
      </c>
      <c r="W39" s="31">
        <f t="shared" ref="W39" si="16">V38+V39</f>
        <v>3360</v>
      </c>
      <c r="X39" s="16"/>
    </row>
    <row r="40" spans="1:24" x14ac:dyDescent="0.3">
      <c r="A40" s="25" t="s">
        <v>183</v>
      </c>
      <c r="B40" s="9">
        <v>37</v>
      </c>
      <c r="C40" s="9" t="s">
        <v>29</v>
      </c>
      <c r="D40" s="592">
        <v>19</v>
      </c>
      <c r="E40" s="43"/>
      <c r="F40" s="547">
        <f t="shared" si="1"/>
        <v>1044</v>
      </c>
      <c r="G40" s="27">
        <f t="shared" si="2"/>
        <v>5</v>
      </c>
      <c r="H40" s="548">
        <f t="shared" si="0"/>
        <v>208.8</v>
      </c>
      <c r="I40" s="143">
        <f t="shared" si="3"/>
        <v>249</v>
      </c>
      <c r="J40" s="143">
        <f t="shared" si="4"/>
        <v>622</v>
      </c>
      <c r="K40" s="82"/>
      <c r="L40" s="28">
        <v>217</v>
      </c>
      <c r="M40" s="28">
        <v>156</v>
      </c>
      <c r="N40" s="28">
        <v>249</v>
      </c>
      <c r="O40" s="28">
        <v>202</v>
      </c>
      <c r="P40" s="28">
        <v>220</v>
      </c>
      <c r="Q40" s="27">
        <f t="shared" si="7"/>
        <v>1044</v>
      </c>
      <c r="R40" s="27"/>
      <c r="S40" s="16"/>
      <c r="T40" s="16"/>
      <c r="U40" s="16"/>
      <c r="V40" s="16"/>
      <c r="W40" s="16"/>
      <c r="X40" s="16"/>
    </row>
    <row r="41" spans="1:24" x14ac:dyDescent="0.3">
      <c r="A41" s="29" t="s">
        <v>310</v>
      </c>
      <c r="B41" s="9">
        <v>37</v>
      </c>
      <c r="C41" s="9" t="s">
        <v>29</v>
      </c>
      <c r="D41" s="602"/>
      <c r="E41" s="42"/>
      <c r="F41" s="549">
        <f t="shared" si="1"/>
        <v>1122</v>
      </c>
      <c r="G41" s="31">
        <f t="shared" si="2"/>
        <v>5</v>
      </c>
      <c r="H41" s="550">
        <f t="shared" si="0"/>
        <v>224.4</v>
      </c>
      <c r="I41" s="143">
        <f t="shared" si="3"/>
        <v>259</v>
      </c>
      <c r="J41" s="143">
        <f t="shared" si="4"/>
        <v>695</v>
      </c>
      <c r="K41" s="83"/>
      <c r="L41" s="32">
        <v>233</v>
      </c>
      <c r="M41" s="32">
        <v>257</v>
      </c>
      <c r="N41" s="32">
        <v>205</v>
      </c>
      <c r="O41" s="32">
        <v>168</v>
      </c>
      <c r="P41" s="32">
        <v>259</v>
      </c>
      <c r="Q41" s="31">
        <f t="shared" si="7"/>
        <v>1122</v>
      </c>
      <c r="R41" s="21">
        <f>Q40+Q41</f>
        <v>2166</v>
      </c>
      <c r="S41" s="16"/>
      <c r="T41" s="16"/>
      <c r="U41" s="16"/>
      <c r="V41" s="16"/>
      <c r="W41" s="16"/>
      <c r="X41" s="16"/>
    </row>
    <row r="42" spans="1:24" x14ac:dyDescent="0.3">
      <c r="A42" s="25" t="s">
        <v>1047</v>
      </c>
      <c r="B42" s="9">
        <v>37</v>
      </c>
      <c r="C42" s="9" t="s">
        <v>29</v>
      </c>
      <c r="D42" s="592">
        <v>20</v>
      </c>
      <c r="E42" s="43"/>
      <c r="F42" s="21">
        <f t="shared" si="1"/>
        <v>918</v>
      </c>
      <c r="G42" s="21">
        <f t="shared" si="2"/>
        <v>5</v>
      </c>
      <c r="H42" s="23">
        <f t="shared" si="0"/>
        <v>183.6</v>
      </c>
      <c r="I42" s="143">
        <f t="shared" si="3"/>
        <v>249</v>
      </c>
      <c r="J42" s="143">
        <f t="shared" si="4"/>
        <v>497</v>
      </c>
      <c r="K42" s="82"/>
      <c r="L42" s="28">
        <v>140</v>
      </c>
      <c r="M42" s="28">
        <v>200</v>
      </c>
      <c r="N42" s="28">
        <v>157</v>
      </c>
      <c r="O42" s="28">
        <v>249</v>
      </c>
      <c r="P42" s="28">
        <v>172</v>
      </c>
      <c r="Q42" s="27">
        <f t="shared" si="7"/>
        <v>918</v>
      </c>
      <c r="R42" s="27"/>
      <c r="S42" s="16"/>
      <c r="T42" s="16"/>
      <c r="U42" s="16"/>
      <c r="V42" s="16"/>
      <c r="W42" s="16"/>
      <c r="X42" s="16"/>
    </row>
    <row r="43" spans="1:24" x14ac:dyDescent="0.3">
      <c r="A43" s="29" t="s">
        <v>1048</v>
      </c>
      <c r="B43" s="9">
        <v>37</v>
      </c>
      <c r="C43" s="9" t="s">
        <v>29</v>
      </c>
      <c r="D43" s="602"/>
      <c r="E43" s="42"/>
      <c r="F43" s="21">
        <f t="shared" si="1"/>
        <v>1244</v>
      </c>
      <c r="G43" s="21">
        <f t="shared" si="2"/>
        <v>5</v>
      </c>
      <c r="H43" s="23">
        <f t="shared" si="0"/>
        <v>248.8</v>
      </c>
      <c r="I43" s="143">
        <f t="shared" si="3"/>
        <v>279</v>
      </c>
      <c r="J43" s="143">
        <f t="shared" si="4"/>
        <v>741</v>
      </c>
      <c r="K43" s="83"/>
      <c r="L43" s="32">
        <v>277</v>
      </c>
      <c r="M43" s="32">
        <v>258</v>
      </c>
      <c r="N43" s="32">
        <v>206</v>
      </c>
      <c r="O43" s="32">
        <v>279</v>
      </c>
      <c r="P43" s="32">
        <v>224</v>
      </c>
      <c r="Q43" s="31">
        <f t="shared" si="7"/>
        <v>1244</v>
      </c>
      <c r="R43" s="21">
        <f>Q42+Q43</f>
        <v>2162</v>
      </c>
      <c r="S43" s="16"/>
      <c r="T43" s="16"/>
      <c r="U43" s="16"/>
      <c r="V43" s="16"/>
      <c r="W43" s="16"/>
      <c r="X43" s="16"/>
    </row>
    <row r="44" spans="1:24" x14ac:dyDescent="0.3">
      <c r="A44" s="25" t="s">
        <v>750</v>
      </c>
      <c r="B44" s="9">
        <v>37</v>
      </c>
      <c r="C44" s="9" t="s">
        <v>29</v>
      </c>
      <c r="D44" s="592">
        <v>21</v>
      </c>
      <c r="E44" s="43"/>
      <c r="F44" s="547">
        <f t="shared" si="1"/>
        <v>958</v>
      </c>
      <c r="G44" s="27">
        <f t="shared" si="2"/>
        <v>5</v>
      </c>
      <c r="H44" s="548">
        <f t="shared" si="0"/>
        <v>191.6</v>
      </c>
      <c r="I44" s="143">
        <f t="shared" si="3"/>
        <v>232</v>
      </c>
      <c r="J44" s="143">
        <f t="shared" si="4"/>
        <v>575</v>
      </c>
      <c r="K44" s="82"/>
      <c r="L44" s="28">
        <v>232</v>
      </c>
      <c r="M44" s="28">
        <v>154</v>
      </c>
      <c r="N44" s="28">
        <v>189</v>
      </c>
      <c r="O44" s="28">
        <v>215</v>
      </c>
      <c r="P44" s="28">
        <v>168</v>
      </c>
      <c r="Q44" s="27">
        <f t="shared" si="7"/>
        <v>958</v>
      </c>
      <c r="R44" s="27"/>
      <c r="S44" s="16"/>
      <c r="T44" s="16"/>
      <c r="U44" s="16"/>
      <c r="V44" s="16"/>
      <c r="W44" s="16"/>
      <c r="X44" s="16"/>
    </row>
    <row r="45" spans="1:24" x14ac:dyDescent="0.3">
      <c r="A45" s="29" t="s">
        <v>1049</v>
      </c>
      <c r="B45" s="9">
        <v>37</v>
      </c>
      <c r="C45" s="9" t="s">
        <v>29</v>
      </c>
      <c r="D45" s="602"/>
      <c r="E45" s="42"/>
      <c r="F45" s="549">
        <f t="shared" si="1"/>
        <v>1203</v>
      </c>
      <c r="G45" s="31">
        <f t="shared" si="2"/>
        <v>5</v>
      </c>
      <c r="H45" s="550">
        <f t="shared" si="0"/>
        <v>240.6</v>
      </c>
      <c r="I45" s="143">
        <f t="shared" si="3"/>
        <v>279</v>
      </c>
      <c r="J45" s="143">
        <f t="shared" si="4"/>
        <v>732</v>
      </c>
      <c r="K45" s="83"/>
      <c r="L45" s="32">
        <v>194</v>
      </c>
      <c r="M45" s="32">
        <v>259</v>
      </c>
      <c r="N45" s="32">
        <v>279</v>
      </c>
      <c r="O45" s="32">
        <v>223</v>
      </c>
      <c r="P45" s="32">
        <v>248</v>
      </c>
      <c r="Q45" s="31">
        <f t="shared" si="7"/>
        <v>1203</v>
      </c>
      <c r="R45" s="21">
        <f>Q44+Q45</f>
        <v>2161</v>
      </c>
      <c r="S45" s="16"/>
      <c r="T45" s="16"/>
      <c r="U45" s="16"/>
      <c r="V45" s="16"/>
      <c r="W45" s="16"/>
      <c r="X45" s="16"/>
    </row>
    <row r="46" spans="1:24" x14ac:dyDescent="0.3">
      <c r="A46" s="25" t="s">
        <v>147</v>
      </c>
      <c r="B46" s="9">
        <v>37</v>
      </c>
      <c r="C46" s="9" t="s">
        <v>29</v>
      </c>
      <c r="D46" s="592">
        <v>22</v>
      </c>
      <c r="E46" s="43"/>
      <c r="F46" s="21">
        <f t="shared" si="1"/>
        <v>1080</v>
      </c>
      <c r="G46" s="21">
        <f t="shared" si="2"/>
        <v>5</v>
      </c>
      <c r="H46" s="23">
        <f t="shared" si="0"/>
        <v>216</v>
      </c>
      <c r="I46" s="143">
        <f t="shared" si="3"/>
        <v>247</v>
      </c>
      <c r="J46" s="143">
        <f t="shared" si="4"/>
        <v>664</v>
      </c>
      <c r="K46" s="82"/>
      <c r="L46" s="28">
        <v>202</v>
      </c>
      <c r="M46" s="28">
        <v>215</v>
      </c>
      <c r="N46" s="28">
        <v>247</v>
      </c>
      <c r="O46" s="28">
        <v>214</v>
      </c>
      <c r="P46" s="28">
        <v>202</v>
      </c>
      <c r="Q46" s="27">
        <f t="shared" si="7"/>
        <v>1080</v>
      </c>
      <c r="R46" s="27"/>
      <c r="S46" s="16"/>
      <c r="T46" s="16"/>
      <c r="U46" s="16"/>
      <c r="V46" s="16"/>
      <c r="W46" s="16"/>
      <c r="X46" s="16"/>
    </row>
    <row r="47" spans="1:24" x14ac:dyDescent="0.3">
      <c r="A47" s="29" t="s">
        <v>1050</v>
      </c>
      <c r="B47" s="9">
        <v>37</v>
      </c>
      <c r="C47" s="9" t="s">
        <v>29</v>
      </c>
      <c r="D47" s="602"/>
      <c r="E47" s="42"/>
      <c r="F47" s="21">
        <f t="shared" si="1"/>
        <v>1074</v>
      </c>
      <c r="G47" s="21">
        <f t="shared" si="2"/>
        <v>5</v>
      </c>
      <c r="H47" s="23">
        <f t="shared" si="0"/>
        <v>214.8</v>
      </c>
      <c r="I47" s="143">
        <f t="shared" si="3"/>
        <v>239</v>
      </c>
      <c r="J47" s="143">
        <f t="shared" si="4"/>
        <v>681</v>
      </c>
      <c r="K47" s="83"/>
      <c r="L47" s="32">
        <v>216</v>
      </c>
      <c r="M47" s="32">
        <v>226</v>
      </c>
      <c r="N47" s="32">
        <v>239</v>
      </c>
      <c r="O47" s="32">
        <v>190</v>
      </c>
      <c r="P47" s="32">
        <v>203</v>
      </c>
      <c r="Q47" s="31">
        <f t="shared" si="7"/>
        <v>1074</v>
      </c>
      <c r="R47" s="21">
        <f>Q46+Q47</f>
        <v>2154</v>
      </c>
      <c r="S47" s="16"/>
      <c r="T47" s="16"/>
      <c r="U47" s="16"/>
      <c r="V47" s="16"/>
      <c r="W47" s="16"/>
      <c r="X47" s="16"/>
    </row>
    <row r="48" spans="1:24" x14ac:dyDescent="0.3">
      <c r="A48" s="25" t="s">
        <v>197</v>
      </c>
      <c r="B48" s="9">
        <v>37</v>
      </c>
      <c r="C48" s="9" t="s">
        <v>29</v>
      </c>
      <c r="D48" s="592">
        <v>23</v>
      </c>
      <c r="E48" s="43"/>
      <c r="F48" s="547">
        <f t="shared" si="1"/>
        <v>952</v>
      </c>
      <c r="G48" s="27">
        <f t="shared" si="2"/>
        <v>5</v>
      </c>
      <c r="H48" s="548">
        <f t="shared" si="0"/>
        <v>190.4</v>
      </c>
      <c r="I48" s="143">
        <f t="shared" si="3"/>
        <v>221</v>
      </c>
      <c r="J48" s="143">
        <f t="shared" si="4"/>
        <v>585</v>
      </c>
      <c r="K48" s="82"/>
      <c r="L48" s="28">
        <v>221</v>
      </c>
      <c r="M48" s="28">
        <v>172</v>
      </c>
      <c r="N48" s="28">
        <v>192</v>
      </c>
      <c r="O48" s="28">
        <v>179</v>
      </c>
      <c r="P48" s="28">
        <v>188</v>
      </c>
      <c r="Q48" s="27">
        <f t="shared" si="7"/>
        <v>952</v>
      </c>
      <c r="R48" s="27"/>
      <c r="S48" s="16"/>
      <c r="T48" s="16"/>
      <c r="U48" s="16"/>
      <c r="V48" s="16"/>
      <c r="W48" s="16"/>
      <c r="X48" s="16"/>
    </row>
    <row r="49" spans="1:24" x14ac:dyDescent="0.3">
      <c r="A49" s="29" t="s">
        <v>929</v>
      </c>
      <c r="B49" s="9">
        <v>37</v>
      </c>
      <c r="C49" s="9" t="s">
        <v>29</v>
      </c>
      <c r="D49" s="602"/>
      <c r="E49" s="42"/>
      <c r="F49" s="549">
        <f t="shared" si="1"/>
        <v>1202</v>
      </c>
      <c r="G49" s="31">
        <f t="shared" si="2"/>
        <v>5</v>
      </c>
      <c r="H49" s="550">
        <f t="shared" si="0"/>
        <v>240.4</v>
      </c>
      <c r="I49" s="143">
        <f t="shared" si="3"/>
        <v>290</v>
      </c>
      <c r="J49" s="143">
        <f t="shared" si="4"/>
        <v>780</v>
      </c>
      <c r="K49" s="83"/>
      <c r="L49" s="32">
        <v>246</v>
      </c>
      <c r="M49" s="32">
        <v>290</v>
      </c>
      <c r="N49" s="32">
        <v>244</v>
      </c>
      <c r="O49" s="32">
        <v>220</v>
      </c>
      <c r="P49" s="32">
        <v>202</v>
      </c>
      <c r="Q49" s="21">
        <f t="shared" si="7"/>
        <v>1202</v>
      </c>
      <c r="R49" s="21">
        <f>Q48+Q49</f>
        <v>2154</v>
      </c>
      <c r="S49" s="16"/>
      <c r="T49" s="16"/>
      <c r="U49" s="16"/>
      <c r="V49" s="16"/>
      <c r="W49" s="16"/>
      <c r="X49" s="16"/>
    </row>
    <row r="50" spans="1:24" x14ac:dyDescent="0.3">
      <c r="A50" s="25" t="s">
        <v>358</v>
      </c>
      <c r="B50" s="9">
        <v>37</v>
      </c>
      <c r="C50" s="9" t="s">
        <v>29</v>
      </c>
      <c r="D50" s="592">
        <v>24</v>
      </c>
      <c r="E50" s="43"/>
      <c r="F50" s="21">
        <f t="shared" si="1"/>
        <v>985</v>
      </c>
      <c r="G50" s="21">
        <f t="shared" si="2"/>
        <v>5</v>
      </c>
      <c r="H50" s="23">
        <f t="shared" si="0"/>
        <v>197</v>
      </c>
      <c r="I50" s="143">
        <f t="shared" si="3"/>
        <v>236</v>
      </c>
      <c r="J50" s="143">
        <f t="shared" si="4"/>
        <v>627</v>
      </c>
      <c r="K50" s="82"/>
      <c r="L50" s="26">
        <v>165</v>
      </c>
      <c r="M50" s="26">
        <v>236</v>
      </c>
      <c r="N50" s="26">
        <v>226</v>
      </c>
      <c r="O50" s="26">
        <v>188</v>
      </c>
      <c r="P50" s="26">
        <v>170</v>
      </c>
      <c r="Q50" s="27">
        <f t="shared" si="7"/>
        <v>985</v>
      </c>
      <c r="R50" s="27"/>
      <c r="S50" s="16"/>
      <c r="T50" s="16"/>
      <c r="U50" s="16"/>
      <c r="V50" s="16"/>
      <c r="W50" s="16"/>
      <c r="X50" s="16"/>
    </row>
    <row r="51" spans="1:24" x14ac:dyDescent="0.3">
      <c r="A51" s="29" t="s">
        <v>570</v>
      </c>
      <c r="B51" s="9">
        <v>37</v>
      </c>
      <c r="C51" s="9" t="s">
        <v>29</v>
      </c>
      <c r="D51" s="602"/>
      <c r="E51" s="42"/>
      <c r="F51" s="21">
        <f t="shared" si="1"/>
        <v>1161</v>
      </c>
      <c r="G51" s="21">
        <f t="shared" si="2"/>
        <v>5</v>
      </c>
      <c r="H51" s="23">
        <f t="shared" si="0"/>
        <v>232.2</v>
      </c>
      <c r="I51" s="143">
        <f t="shared" si="3"/>
        <v>249</v>
      </c>
      <c r="J51" s="143">
        <f t="shared" si="4"/>
        <v>732</v>
      </c>
      <c r="K51" s="83"/>
      <c r="L51" s="300">
        <v>247</v>
      </c>
      <c r="M51" s="300">
        <v>249</v>
      </c>
      <c r="N51" s="300">
        <v>236</v>
      </c>
      <c r="O51" s="300">
        <v>182</v>
      </c>
      <c r="P51" s="300">
        <v>247</v>
      </c>
      <c r="Q51" s="31">
        <f t="shared" si="7"/>
        <v>1161</v>
      </c>
      <c r="R51" s="21">
        <f>Q50+Q51</f>
        <v>2146</v>
      </c>
      <c r="S51" s="16"/>
      <c r="T51" s="16"/>
      <c r="U51" s="16"/>
      <c r="V51" s="16"/>
      <c r="W51" s="16"/>
      <c r="X51" s="16"/>
    </row>
    <row r="52" spans="1:24" x14ac:dyDescent="0.3">
      <c r="A52" s="36" t="s">
        <v>129</v>
      </c>
      <c r="B52" s="9">
        <v>37</v>
      </c>
      <c r="C52" s="9" t="s">
        <v>29</v>
      </c>
      <c r="D52" s="592">
        <v>25</v>
      </c>
      <c r="E52" s="43"/>
      <c r="F52" s="547">
        <f t="shared" si="1"/>
        <v>1086</v>
      </c>
      <c r="G52" s="27">
        <f t="shared" si="2"/>
        <v>5</v>
      </c>
      <c r="H52" s="548">
        <f t="shared" si="0"/>
        <v>217.2</v>
      </c>
      <c r="I52" s="143">
        <f t="shared" si="3"/>
        <v>266</v>
      </c>
      <c r="J52" s="143">
        <f t="shared" si="4"/>
        <v>594</v>
      </c>
      <c r="K52" s="84"/>
      <c r="L52" s="506">
        <v>192</v>
      </c>
      <c r="M52" s="506">
        <v>208</v>
      </c>
      <c r="N52" s="506">
        <v>194</v>
      </c>
      <c r="O52" s="506">
        <v>226</v>
      </c>
      <c r="P52" s="506">
        <v>266</v>
      </c>
      <c r="Q52" s="21">
        <f t="shared" si="7"/>
        <v>1086</v>
      </c>
      <c r="R52" s="27"/>
      <c r="S52" s="16"/>
      <c r="T52" s="16"/>
      <c r="U52" s="16"/>
      <c r="V52" s="16"/>
      <c r="W52" s="16"/>
      <c r="X52" s="16"/>
    </row>
    <row r="53" spans="1:24" x14ac:dyDescent="0.3">
      <c r="A53" s="29" t="s">
        <v>132</v>
      </c>
      <c r="B53" s="9">
        <v>37</v>
      </c>
      <c r="C53" s="9" t="s">
        <v>29</v>
      </c>
      <c r="D53" s="602"/>
      <c r="E53" s="42"/>
      <c r="F53" s="549">
        <f t="shared" si="1"/>
        <v>1058</v>
      </c>
      <c r="G53" s="31">
        <f t="shared" si="2"/>
        <v>5</v>
      </c>
      <c r="H53" s="550">
        <f t="shared" si="0"/>
        <v>211.6</v>
      </c>
      <c r="I53" s="143">
        <f t="shared" si="3"/>
        <v>255</v>
      </c>
      <c r="J53" s="143">
        <f t="shared" si="4"/>
        <v>557</v>
      </c>
      <c r="K53" s="83"/>
      <c r="L53" s="32">
        <v>160</v>
      </c>
      <c r="M53" s="32">
        <v>187</v>
      </c>
      <c r="N53" s="32">
        <v>210</v>
      </c>
      <c r="O53" s="32">
        <v>246</v>
      </c>
      <c r="P53" s="32">
        <v>255</v>
      </c>
      <c r="Q53" s="31">
        <f t="shared" si="7"/>
        <v>1058</v>
      </c>
      <c r="R53" s="31">
        <f>Q52+Q53</f>
        <v>2144</v>
      </c>
      <c r="S53" s="16"/>
      <c r="T53" s="16"/>
      <c r="U53" s="16"/>
      <c r="V53" s="16"/>
      <c r="W53" s="16"/>
      <c r="X53" s="16"/>
    </row>
    <row r="54" spans="1:24" s="500" customFormat="1" x14ac:dyDescent="0.3">
      <c r="A54" s="36" t="s">
        <v>747</v>
      </c>
      <c r="B54" s="502">
        <v>37</v>
      </c>
      <c r="C54" s="502" t="s">
        <v>29</v>
      </c>
      <c r="D54" s="592">
        <v>26</v>
      </c>
      <c r="E54" s="43"/>
      <c r="F54" s="21">
        <f t="shared" si="1"/>
        <v>1034</v>
      </c>
      <c r="G54" s="21">
        <f t="shared" si="2"/>
        <v>5</v>
      </c>
      <c r="H54" s="23">
        <f t="shared" ref="H54:H96" si="17">F54/G54</f>
        <v>206.8</v>
      </c>
      <c r="I54" s="143">
        <f t="shared" ref="I54:I95" si="18">MAX(L54:P54,S54:U54,X54)</f>
        <v>236</v>
      </c>
      <c r="J54" s="143">
        <f t="shared" ref="J54:J95" si="19">MAX(SUM(L54:N54),SUM(S54:U54))</f>
        <v>617</v>
      </c>
      <c r="K54" s="84"/>
      <c r="L54" s="506">
        <v>191</v>
      </c>
      <c r="M54" s="506">
        <v>202</v>
      </c>
      <c r="N54" s="506">
        <v>224</v>
      </c>
      <c r="O54" s="506">
        <v>236</v>
      </c>
      <c r="P54" s="506">
        <v>181</v>
      </c>
      <c r="Q54" s="21">
        <f t="shared" ref="Q54:Q87" si="20">SUM(L54:P54)</f>
        <v>1034</v>
      </c>
      <c r="R54" s="27"/>
      <c r="S54" s="505"/>
      <c r="T54" s="505"/>
      <c r="U54" s="505"/>
      <c r="V54" s="505"/>
      <c r="W54" s="505"/>
      <c r="X54" s="505"/>
    </row>
    <row r="55" spans="1:24" s="500" customFormat="1" x14ac:dyDescent="0.3">
      <c r="A55" s="29" t="s">
        <v>1051</v>
      </c>
      <c r="B55" s="502">
        <v>37</v>
      </c>
      <c r="C55" s="502" t="s">
        <v>29</v>
      </c>
      <c r="D55" s="602"/>
      <c r="E55" s="42"/>
      <c r="F55" s="21">
        <f t="shared" si="1"/>
        <v>1097</v>
      </c>
      <c r="G55" s="21">
        <f t="shared" si="2"/>
        <v>5</v>
      </c>
      <c r="H55" s="23">
        <f t="shared" si="17"/>
        <v>219.4</v>
      </c>
      <c r="I55" s="143">
        <f t="shared" si="18"/>
        <v>236</v>
      </c>
      <c r="J55" s="143">
        <f t="shared" si="19"/>
        <v>685</v>
      </c>
      <c r="K55" s="83"/>
      <c r="L55" s="32">
        <v>236</v>
      </c>
      <c r="M55" s="32">
        <v>213</v>
      </c>
      <c r="N55" s="32">
        <v>236</v>
      </c>
      <c r="O55" s="32">
        <v>189</v>
      </c>
      <c r="P55" s="32">
        <v>223</v>
      </c>
      <c r="Q55" s="31">
        <f t="shared" si="20"/>
        <v>1097</v>
      </c>
      <c r="R55" s="31">
        <f t="shared" ref="R55" si="21">Q54+Q55</f>
        <v>2131</v>
      </c>
      <c r="S55" s="505"/>
      <c r="T55" s="505"/>
      <c r="U55" s="505"/>
      <c r="V55" s="505"/>
      <c r="W55" s="505"/>
      <c r="X55" s="505"/>
    </row>
    <row r="56" spans="1:24" s="500" customFormat="1" x14ac:dyDescent="0.3">
      <c r="A56" s="36" t="s">
        <v>1052</v>
      </c>
      <c r="B56" s="502">
        <v>37</v>
      </c>
      <c r="C56" s="502" t="s">
        <v>29</v>
      </c>
      <c r="D56" s="592">
        <v>27</v>
      </c>
      <c r="E56" s="43"/>
      <c r="F56" s="547">
        <f t="shared" si="1"/>
        <v>984</v>
      </c>
      <c r="G56" s="27">
        <f t="shared" si="2"/>
        <v>5</v>
      </c>
      <c r="H56" s="548">
        <f t="shared" si="17"/>
        <v>196.8</v>
      </c>
      <c r="I56" s="143">
        <f t="shared" si="18"/>
        <v>216</v>
      </c>
      <c r="J56" s="143">
        <f t="shared" si="19"/>
        <v>593</v>
      </c>
      <c r="K56" s="84"/>
      <c r="L56" s="506">
        <v>179</v>
      </c>
      <c r="M56" s="506">
        <v>216</v>
      </c>
      <c r="N56" s="506">
        <v>198</v>
      </c>
      <c r="O56" s="506">
        <v>200</v>
      </c>
      <c r="P56" s="506">
        <v>191</v>
      </c>
      <c r="Q56" s="21">
        <f t="shared" si="20"/>
        <v>984</v>
      </c>
      <c r="R56" s="27"/>
      <c r="S56" s="505"/>
      <c r="T56" s="505"/>
      <c r="U56" s="505"/>
      <c r="V56" s="505"/>
      <c r="W56" s="505"/>
      <c r="X56" s="505"/>
    </row>
    <row r="57" spans="1:24" s="500" customFormat="1" x14ac:dyDescent="0.3">
      <c r="A57" s="29" t="s">
        <v>1053</v>
      </c>
      <c r="B57" s="502">
        <v>37</v>
      </c>
      <c r="C57" s="502" t="s">
        <v>29</v>
      </c>
      <c r="D57" s="602"/>
      <c r="E57" s="42"/>
      <c r="F57" s="549">
        <f t="shared" si="1"/>
        <v>1124</v>
      </c>
      <c r="G57" s="31">
        <f t="shared" si="2"/>
        <v>5</v>
      </c>
      <c r="H57" s="550">
        <f t="shared" si="17"/>
        <v>224.8</v>
      </c>
      <c r="I57" s="143">
        <f t="shared" si="18"/>
        <v>247</v>
      </c>
      <c r="J57" s="143">
        <f t="shared" si="19"/>
        <v>720</v>
      </c>
      <c r="K57" s="83"/>
      <c r="L57" s="32">
        <v>247</v>
      </c>
      <c r="M57" s="32">
        <v>245</v>
      </c>
      <c r="N57" s="32">
        <v>228</v>
      </c>
      <c r="O57" s="32">
        <v>193</v>
      </c>
      <c r="P57" s="32">
        <v>211</v>
      </c>
      <c r="Q57" s="31">
        <f t="shared" si="20"/>
        <v>1124</v>
      </c>
      <c r="R57" s="31">
        <f t="shared" ref="R57" si="22">Q56+Q57</f>
        <v>2108</v>
      </c>
      <c r="S57" s="505"/>
      <c r="T57" s="505"/>
      <c r="U57" s="505"/>
      <c r="V57" s="505"/>
      <c r="W57" s="505"/>
      <c r="X57" s="505"/>
    </row>
    <row r="58" spans="1:24" s="500" customFormat="1" x14ac:dyDescent="0.3">
      <c r="A58" s="36" t="s">
        <v>278</v>
      </c>
      <c r="B58" s="502">
        <v>37</v>
      </c>
      <c r="C58" s="502" t="s">
        <v>29</v>
      </c>
      <c r="D58" s="592">
        <v>28</v>
      </c>
      <c r="E58" s="43"/>
      <c r="F58" s="21">
        <f t="shared" si="1"/>
        <v>1000</v>
      </c>
      <c r="G58" s="21">
        <f t="shared" si="2"/>
        <v>5</v>
      </c>
      <c r="H58" s="23">
        <f t="shared" si="17"/>
        <v>200</v>
      </c>
      <c r="I58" s="143">
        <f t="shared" si="18"/>
        <v>267</v>
      </c>
      <c r="J58" s="143">
        <f t="shared" si="19"/>
        <v>570</v>
      </c>
      <c r="K58" s="84"/>
      <c r="L58" s="506">
        <v>213</v>
      </c>
      <c r="M58" s="506">
        <v>171</v>
      </c>
      <c r="N58" s="506">
        <v>186</v>
      </c>
      <c r="O58" s="506">
        <v>163</v>
      </c>
      <c r="P58" s="506">
        <v>267</v>
      </c>
      <c r="Q58" s="21">
        <f t="shared" si="20"/>
        <v>1000</v>
      </c>
      <c r="R58" s="27"/>
      <c r="S58" s="505"/>
      <c r="T58" s="505"/>
      <c r="U58" s="505"/>
      <c r="V58" s="505"/>
      <c r="W58" s="505"/>
      <c r="X58" s="505"/>
    </row>
    <row r="59" spans="1:24" s="500" customFormat="1" x14ac:dyDescent="0.3">
      <c r="A59" s="29" t="s">
        <v>1054</v>
      </c>
      <c r="B59" s="502">
        <v>37</v>
      </c>
      <c r="C59" s="502" t="s">
        <v>29</v>
      </c>
      <c r="D59" s="602"/>
      <c r="E59" s="42"/>
      <c r="F59" s="21">
        <f t="shared" si="1"/>
        <v>1096</v>
      </c>
      <c r="G59" s="21">
        <f t="shared" si="2"/>
        <v>5</v>
      </c>
      <c r="H59" s="23">
        <f t="shared" si="17"/>
        <v>219.2</v>
      </c>
      <c r="I59" s="143">
        <f t="shared" si="18"/>
        <v>245</v>
      </c>
      <c r="J59" s="143">
        <f t="shared" si="19"/>
        <v>647</v>
      </c>
      <c r="K59" s="83"/>
      <c r="L59" s="32">
        <v>196</v>
      </c>
      <c r="M59" s="32">
        <v>225</v>
      </c>
      <c r="N59" s="32">
        <v>226</v>
      </c>
      <c r="O59" s="32">
        <v>245</v>
      </c>
      <c r="P59" s="32">
        <v>204</v>
      </c>
      <c r="Q59" s="31">
        <f t="shared" si="20"/>
        <v>1096</v>
      </c>
      <c r="R59" s="31">
        <f t="shared" ref="R59" si="23">Q58+Q59</f>
        <v>2096</v>
      </c>
      <c r="S59" s="505"/>
      <c r="T59" s="505"/>
      <c r="U59" s="505"/>
      <c r="V59" s="505"/>
      <c r="W59" s="505"/>
      <c r="X59" s="505"/>
    </row>
    <row r="60" spans="1:24" s="500" customFormat="1" x14ac:dyDescent="0.3">
      <c r="A60" s="36" t="s">
        <v>344</v>
      </c>
      <c r="B60" s="502">
        <v>37</v>
      </c>
      <c r="C60" s="502" t="s">
        <v>29</v>
      </c>
      <c r="D60" s="592">
        <v>29</v>
      </c>
      <c r="E60" s="43"/>
      <c r="F60" s="547">
        <f t="shared" si="1"/>
        <v>944</v>
      </c>
      <c r="G60" s="27">
        <f t="shared" si="2"/>
        <v>5</v>
      </c>
      <c r="H60" s="548">
        <f t="shared" si="17"/>
        <v>188.8</v>
      </c>
      <c r="I60" s="143">
        <f t="shared" si="18"/>
        <v>196</v>
      </c>
      <c r="J60" s="143">
        <f t="shared" si="19"/>
        <v>568</v>
      </c>
      <c r="K60" s="84"/>
      <c r="L60" s="506">
        <v>194</v>
      </c>
      <c r="M60" s="506">
        <v>196</v>
      </c>
      <c r="N60" s="506">
        <v>178</v>
      </c>
      <c r="O60" s="506">
        <v>181</v>
      </c>
      <c r="P60" s="506">
        <v>195</v>
      </c>
      <c r="Q60" s="21">
        <f t="shared" si="20"/>
        <v>944</v>
      </c>
      <c r="R60" s="27"/>
      <c r="S60" s="505"/>
      <c r="T60" s="505"/>
      <c r="U60" s="505"/>
      <c r="V60" s="505"/>
      <c r="W60" s="505"/>
      <c r="X60" s="505"/>
    </row>
    <row r="61" spans="1:24" s="500" customFormat="1" x14ac:dyDescent="0.3">
      <c r="A61" s="29" t="s">
        <v>1055</v>
      </c>
      <c r="B61" s="502">
        <v>37</v>
      </c>
      <c r="C61" s="502" t="s">
        <v>29</v>
      </c>
      <c r="D61" s="602"/>
      <c r="E61" s="42"/>
      <c r="F61" s="549">
        <f t="shared" si="1"/>
        <v>1151</v>
      </c>
      <c r="G61" s="31">
        <f t="shared" si="2"/>
        <v>5</v>
      </c>
      <c r="H61" s="550">
        <f t="shared" si="17"/>
        <v>230.2</v>
      </c>
      <c r="I61" s="143">
        <f t="shared" si="18"/>
        <v>257</v>
      </c>
      <c r="J61" s="143">
        <f t="shared" si="19"/>
        <v>674</v>
      </c>
      <c r="K61" s="83"/>
      <c r="L61" s="32">
        <v>209</v>
      </c>
      <c r="M61" s="32">
        <v>244</v>
      </c>
      <c r="N61" s="32">
        <v>221</v>
      </c>
      <c r="O61" s="32">
        <v>257</v>
      </c>
      <c r="P61" s="32">
        <v>220</v>
      </c>
      <c r="Q61" s="31">
        <f t="shared" si="20"/>
        <v>1151</v>
      </c>
      <c r="R61" s="31">
        <f t="shared" ref="R61" si="24">Q60+Q61</f>
        <v>2095</v>
      </c>
      <c r="S61" s="505"/>
      <c r="T61" s="505"/>
      <c r="U61" s="505"/>
      <c r="V61" s="505"/>
      <c r="W61" s="505"/>
      <c r="X61" s="505"/>
    </row>
    <row r="62" spans="1:24" s="500" customFormat="1" x14ac:dyDescent="0.3">
      <c r="A62" s="36" t="s">
        <v>125</v>
      </c>
      <c r="B62" s="502">
        <v>37</v>
      </c>
      <c r="C62" s="502" t="s">
        <v>29</v>
      </c>
      <c r="D62" s="592">
        <v>30</v>
      </c>
      <c r="E62" s="43"/>
      <c r="F62" s="21">
        <f t="shared" si="1"/>
        <v>988</v>
      </c>
      <c r="G62" s="21">
        <f t="shared" si="2"/>
        <v>5</v>
      </c>
      <c r="H62" s="23">
        <f t="shared" si="17"/>
        <v>197.6</v>
      </c>
      <c r="I62" s="143">
        <f t="shared" si="18"/>
        <v>241</v>
      </c>
      <c r="J62" s="143">
        <f t="shared" si="19"/>
        <v>632</v>
      </c>
      <c r="K62" s="84"/>
      <c r="L62" s="506">
        <v>241</v>
      </c>
      <c r="M62" s="506">
        <v>204</v>
      </c>
      <c r="N62" s="506">
        <v>187</v>
      </c>
      <c r="O62" s="506">
        <v>184</v>
      </c>
      <c r="P62" s="506">
        <v>172</v>
      </c>
      <c r="Q62" s="21">
        <f t="shared" si="20"/>
        <v>988</v>
      </c>
      <c r="R62" s="27"/>
      <c r="S62" s="505"/>
      <c r="T62" s="505"/>
      <c r="U62" s="505"/>
      <c r="V62" s="505"/>
      <c r="W62" s="505"/>
      <c r="X62" s="505"/>
    </row>
    <row r="63" spans="1:24" s="500" customFormat="1" x14ac:dyDescent="0.3">
      <c r="A63" s="29" t="s">
        <v>527</v>
      </c>
      <c r="B63" s="502">
        <v>37</v>
      </c>
      <c r="C63" s="502" t="s">
        <v>29</v>
      </c>
      <c r="D63" s="602"/>
      <c r="E63" s="42"/>
      <c r="F63" s="21">
        <f t="shared" si="1"/>
        <v>1103</v>
      </c>
      <c r="G63" s="21">
        <f t="shared" si="2"/>
        <v>5</v>
      </c>
      <c r="H63" s="23">
        <f t="shared" si="17"/>
        <v>220.6</v>
      </c>
      <c r="I63" s="143">
        <f t="shared" si="18"/>
        <v>276</v>
      </c>
      <c r="J63" s="143">
        <f t="shared" si="19"/>
        <v>606</v>
      </c>
      <c r="K63" s="83"/>
      <c r="L63" s="32">
        <v>183</v>
      </c>
      <c r="M63" s="32">
        <v>212</v>
      </c>
      <c r="N63" s="32">
        <v>211</v>
      </c>
      <c r="O63" s="32">
        <v>221</v>
      </c>
      <c r="P63" s="32">
        <v>276</v>
      </c>
      <c r="Q63" s="31">
        <f t="shared" si="20"/>
        <v>1103</v>
      </c>
      <c r="R63" s="31">
        <f t="shared" ref="R63" si="25">Q62+Q63</f>
        <v>2091</v>
      </c>
      <c r="S63" s="505"/>
      <c r="T63" s="505"/>
      <c r="U63" s="505"/>
      <c r="V63" s="505"/>
      <c r="W63" s="505"/>
      <c r="X63" s="505"/>
    </row>
    <row r="64" spans="1:24" s="500" customFormat="1" x14ac:dyDescent="0.3">
      <c r="A64" s="36" t="s">
        <v>714</v>
      </c>
      <c r="B64" s="502">
        <v>37</v>
      </c>
      <c r="C64" s="502" t="s">
        <v>29</v>
      </c>
      <c r="D64" s="592">
        <v>31</v>
      </c>
      <c r="E64" s="43"/>
      <c r="F64" s="547">
        <f t="shared" si="1"/>
        <v>1165</v>
      </c>
      <c r="G64" s="27">
        <f t="shared" si="2"/>
        <v>5</v>
      </c>
      <c r="H64" s="548">
        <f t="shared" si="17"/>
        <v>233</v>
      </c>
      <c r="I64" s="143">
        <f t="shared" si="18"/>
        <v>264</v>
      </c>
      <c r="J64" s="143">
        <f t="shared" si="19"/>
        <v>736</v>
      </c>
      <c r="K64" s="84"/>
      <c r="L64" s="506">
        <v>234</v>
      </c>
      <c r="M64" s="506">
        <v>238</v>
      </c>
      <c r="N64" s="506">
        <v>264</v>
      </c>
      <c r="O64" s="506">
        <v>204</v>
      </c>
      <c r="P64" s="506">
        <v>225</v>
      </c>
      <c r="Q64" s="21">
        <f t="shared" si="20"/>
        <v>1165</v>
      </c>
      <c r="R64" s="27"/>
      <c r="S64" s="505"/>
      <c r="T64" s="505"/>
      <c r="U64" s="505"/>
      <c r="V64" s="505"/>
      <c r="W64" s="505"/>
      <c r="X64" s="505"/>
    </row>
    <row r="65" spans="1:24" s="500" customFormat="1" x14ac:dyDescent="0.3">
      <c r="A65" s="29" t="s">
        <v>1056</v>
      </c>
      <c r="B65" s="502">
        <v>37</v>
      </c>
      <c r="C65" s="502" t="s">
        <v>29</v>
      </c>
      <c r="D65" s="602"/>
      <c r="E65" s="42"/>
      <c r="F65" s="549">
        <f t="shared" si="1"/>
        <v>922</v>
      </c>
      <c r="G65" s="31">
        <f t="shared" si="2"/>
        <v>5</v>
      </c>
      <c r="H65" s="550">
        <f t="shared" si="17"/>
        <v>184.4</v>
      </c>
      <c r="I65" s="143">
        <f t="shared" si="18"/>
        <v>222</v>
      </c>
      <c r="J65" s="143">
        <f t="shared" si="19"/>
        <v>597</v>
      </c>
      <c r="K65" s="83"/>
      <c r="L65" s="32">
        <v>163</v>
      </c>
      <c r="M65" s="32">
        <v>212</v>
      </c>
      <c r="N65" s="32">
        <v>222</v>
      </c>
      <c r="O65" s="32">
        <v>149</v>
      </c>
      <c r="P65" s="32">
        <v>176</v>
      </c>
      <c r="Q65" s="31">
        <f t="shared" si="20"/>
        <v>922</v>
      </c>
      <c r="R65" s="31">
        <f t="shared" ref="R65" si="26">Q64+Q65</f>
        <v>2087</v>
      </c>
      <c r="S65" s="505"/>
      <c r="T65" s="505"/>
      <c r="U65" s="505"/>
      <c r="V65" s="505"/>
      <c r="W65" s="505"/>
      <c r="X65" s="505"/>
    </row>
    <row r="66" spans="1:24" s="500" customFormat="1" x14ac:dyDescent="0.3">
      <c r="A66" s="36" t="s">
        <v>188</v>
      </c>
      <c r="B66" s="502">
        <v>37</v>
      </c>
      <c r="C66" s="502" t="s">
        <v>29</v>
      </c>
      <c r="D66" s="592">
        <v>32</v>
      </c>
      <c r="E66" s="43"/>
      <c r="F66" s="21">
        <f t="shared" si="1"/>
        <v>1024</v>
      </c>
      <c r="G66" s="21">
        <f t="shared" si="2"/>
        <v>5</v>
      </c>
      <c r="H66" s="23">
        <f t="shared" si="17"/>
        <v>204.8</v>
      </c>
      <c r="I66" s="143">
        <f t="shared" si="18"/>
        <v>264</v>
      </c>
      <c r="J66" s="143">
        <f t="shared" si="19"/>
        <v>679</v>
      </c>
      <c r="K66" s="84"/>
      <c r="L66" s="506">
        <v>214</v>
      </c>
      <c r="M66" s="506">
        <v>264</v>
      </c>
      <c r="N66" s="506">
        <v>201</v>
      </c>
      <c r="O66" s="506">
        <v>212</v>
      </c>
      <c r="P66" s="506">
        <v>133</v>
      </c>
      <c r="Q66" s="21">
        <f t="shared" si="20"/>
        <v>1024</v>
      </c>
      <c r="R66" s="27"/>
      <c r="S66" s="505"/>
      <c r="T66" s="505"/>
      <c r="U66" s="505"/>
      <c r="V66" s="505"/>
      <c r="W66" s="505"/>
      <c r="X66" s="505"/>
    </row>
    <row r="67" spans="1:24" s="500" customFormat="1" x14ac:dyDescent="0.3">
      <c r="A67" s="29" t="s">
        <v>1057</v>
      </c>
      <c r="B67" s="502">
        <v>37</v>
      </c>
      <c r="C67" s="502" t="s">
        <v>29</v>
      </c>
      <c r="D67" s="602"/>
      <c r="E67" s="42"/>
      <c r="F67" s="21">
        <f t="shared" si="1"/>
        <v>1060</v>
      </c>
      <c r="G67" s="21">
        <f t="shared" si="2"/>
        <v>5</v>
      </c>
      <c r="H67" s="23">
        <f t="shared" si="17"/>
        <v>212</v>
      </c>
      <c r="I67" s="143">
        <f t="shared" si="18"/>
        <v>259</v>
      </c>
      <c r="J67" s="143">
        <f t="shared" si="19"/>
        <v>676</v>
      </c>
      <c r="K67" s="83"/>
      <c r="L67" s="32">
        <v>259</v>
      </c>
      <c r="M67" s="32">
        <v>171</v>
      </c>
      <c r="N67" s="32">
        <v>246</v>
      </c>
      <c r="O67" s="32">
        <v>176</v>
      </c>
      <c r="P67" s="32">
        <v>208</v>
      </c>
      <c r="Q67" s="31">
        <f t="shared" si="20"/>
        <v>1060</v>
      </c>
      <c r="R67" s="31">
        <f t="shared" ref="R67" si="27">Q66+Q67</f>
        <v>2084</v>
      </c>
      <c r="S67" s="505"/>
      <c r="T67" s="505"/>
      <c r="U67" s="505"/>
      <c r="V67" s="505"/>
      <c r="W67" s="505"/>
      <c r="X67" s="505"/>
    </row>
    <row r="68" spans="1:24" s="500" customFormat="1" x14ac:dyDescent="0.3">
      <c r="A68" s="36" t="s">
        <v>133</v>
      </c>
      <c r="B68" s="502">
        <v>37</v>
      </c>
      <c r="C68" s="502" t="s">
        <v>29</v>
      </c>
      <c r="D68" s="592">
        <v>33</v>
      </c>
      <c r="E68" s="43"/>
      <c r="F68" s="547">
        <f t="shared" si="1"/>
        <v>1105</v>
      </c>
      <c r="G68" s="27">
        <f t="shared" si="2"/>
        <v>5</v>
      </c>
      <c r="H68" s="548">
        <f t="shared" si="17"/>
        <v>221</v>
      </c>
      <c r="I68" s="143">
        <f t="shared" si="18"/>
        <v>249</v>
      </c>
      <c r="J68" s="143">
        <f t="shared" si="19"/>
        <v>658</v>
      </c>
      <c r="K68" s="84"/>
      <c r="L68" s="506">
        <v>239</v>
      </c>
      <c r="M68" s="506">
        <v>170</v>
      </c>
      <c r="N68" s="506">
        <v>249</v>
      </c>
      <c r="O68" s="506">
        <v>236</v>
      </c>
      <c r="P68" s="506">
        <v>211</v>
      </c>
      <c r="Q68" s="21">
        <f t="shared" si="20"/>
        <v>1105</v>
      </c>
      <c r="R68" s="27"/>
      <c r="S68" s="505"/>
      <c r="T68" s="505"/>
      <c r="U68" s="505"/>
      <c r="V68" s="505"/>
      <c r="W68" s="505"/>
      <c r="X68" s="505"/>
    </row>
    <row r="69" spans="1:24" s="500" customFormat="1" x14ac:dyDescent="0.3">
      <c r="A69" s="29" t="s">
        <v>580</v>
      </c>
      <c r="B69" s="502">
        <v>37</v>
      </c>
      <c r="C69" s="502" t="s">
        <v>29</v>
      </c>
      <c r="D69" s="602"/>
      <c r="E69" s="42"/>
      <c r="F69" s="549">
        <f t="shared" ref="F69:F95" si="28">SUM(L69:P69)+SUM(S69:U69)+X69+Y69</f>
        <v>974</v>
      </c>
      <c r="G69" s="31">
        <f t="shared" ref="G69:G95" si="29">COUNT(L69,M69,N69,O69,P69,S69,T69,U69,X69,Y69)</f>
        <v>5</v>
      </c>
      <c r="H69" s="550">
        <f t="shared" si="17"/>
        <v>194.8</v>
      </c>
      <c r="I69" s="143">
        <f t="shared" si="18"/>
        <v>289</v>
      </c>
      <c r="J69" s="143">
        <f t="shared" si="19"/>
        <v>474</v>
      </c>
      <c r="K69" s="83"/>
      <c r="L69" s="32">
        <v>182</v>
      </c>
      <c r="M69" s="32">
        <v>157</v>
      </c>
      <c r="N69" s="32">
        <v>135</v>
      </c>
      <c r="O69" s="32">
        <v>289</v>
      </c>
      <c r="P69" s="32">
        <v>211</v>
      </c>
      <c r="Q69" s="31">
        <f t="shared" si="20"/>
        <v>974</v>
      </c>
      <c r="R69" s="31">
        <f t="shared" ref="R69" si="30">Q68+Q69</f>
        <v>2079</v>
      </c>
      <c r="S69" s="505"/>
      <c r="T69" s="505"/>
      <c r="U69" s="505"/>
      <c r="V69" s="505"/>
      <c r="W69" s="505"/>
      <c r="X69" s="505"/>
    </row>
    <row r="70" spans="1:24" s="500" customFormat="1" x14ac:dyDescent="0.3">
      <c r="A70" s="36" t="s">
        <v>177</v>
      </c>
      <c r="B70" s="502">
        <v>37</v>
      </c>
      <c r="C70" s="502" t="s">
        <v>29</v>
      </c>
      <c r="D70" s="592">
        <v>34</v>
      </c>
      <c r="E70" s="43"/>
      <c r="F70" s="21">
        <f t="shared" si="28"/>
        <v>1004</v>
      </c>
      <c r="G70" s="21">
        <f t="shared" si="29"/>
        <v>5</v>
      </c>
      <c r="H70" s="23">
        <f t="shared" si="17"/>
        <v>200.8</v>
      </c>
      <c r="I70" s="143">
        <f t="shared" si="18"/>
        <v>223</v>
      </c>
      <c r="J70" s="143">
        <f t="shared" si="19"/>
        <v>593</v>
      </c>
      <c r="K70" s="84"/>
      <c r="L70" s="506">
        <v>196</v>
      </c>
      <c r="M70" s="506">
        <v>210</v>
      </c>
      <c r="N70" s="506">
        <v>187</v>
      </c>
      <c r="O70" s="506">
        <v>223</v>
      </c>
      <c r="P70" s="506">
        <v>188</v>
      </c>
      <c r="Q70" s="21">
        <f t="shared" si="20"/>
        <v>1004</v>
      </c>
      <c r="R70" s="27"/>
      <c r="S70" s="505"/>
      <c r="T70" s="505"/>
      <c r="U70" s="505"/>
      <c r="V70" s="505"/>
      <c r="W70" s="505"/>
      <c r="X70" s="505"/>
    </row>
    <row r="71" spans="1:24" s="500" customFormat="1" x14ac:dyDescent="0.3">
      <c r="A71" s="29" t="s">
        <v>300</v>
      </c>
      <c r="B71" s="502">
        <v>37</v>
      </c>
      <c r="C71" s="502" t="s">
        <v>29</v>
      </c>
      <c r="D71" s="602"/>
      <c r="E71" s="42"/>
      <c r="F71" s="21">
        <f t="shared" si="28"/>
        <v>1071</v>
      </c>
      <c r="G71" s="21">
        <f t="shared" si="29"/>
        <v>5</v>
      </c>
      <c r="H71" s="23">
        <f t="shared" si="17"/>
        <v>214.2</v>
      </c>
      <c r="I71" s="143">
        <f t="shared" si="18"/>
        <v>246</v>
      </c>
      <c r="J71" s="143">
        <f t="shared" si="19"/>
        <v>624</v>
      </c>
      <c r="K71" s="83"/>
      <c r="L71" s="32">
        <v>207</v>
      </c>
      <c r="M71" s="32">
        <v>216</v>
      </c>
      <c r="N71" s="32">
        <v>201</v>
      </c>
      <c r="O71" s="32">
        <v>201</v>
      </c>
      <c r="P71" s="32">
        <v>246</v>
      </c>
      <c r="Q71" s="31">
        <f t="shared" si="20"/>
        <v>1071</v>
      </c>
      <c r="R71" s="31">
        <f t="shared" ref="R71" si="31">Q70+Q71</f>
        <v>2075</v>
      </c>
      <c r="S71" s="505"/>
      <c r="T71" s="505"/>
      <c r="U71" s="505"/>
      <c r="V71" s="505"/>
      <c r="W71" s="505"/>
      <c r="X71" s="505"/>
    </row>
    <row r="72" spans="1:24" s="500" customFormat="1" x14ac:dyDescent="0.3">
      <c r="A72" s="36" t="s">
        <v>945</v>
      </c>
      <c r="B72" s="502">
        <v>37</v>
      </c>
      <c r="C72" s="502" t="s">
        <v>29</v>
      </c>
      <c r="D72" s="592">
        <v>35</v>
      </c>
      <c r="E72" s="43"/>
      <c r="F72" s="547">
        <f t="shared" si="28"/>
        <v>968</v>
      </c>
      <c r="G72" s="27">
        <f t="shared" si="29"/>
        <v>5</v>
      </c>
      <c r="H72" s="548">
        <f t="shared" si="17"/>
        <v>193.6</v>
      </c>
      <c r="I72" s="143">
        <f t="shared" si="18"/>
        <v>229</v>
      </c>
      <c r="J72" s="143">
        <f t="shared" si="19"/>
        <v>587</v>
      </c>
      <c r="K72" s="84"/>
      <c r="L72" s="506">
        <v>202</v>
      </c>
      <c r="M72" s="506">
        <v>156</v>
      </c>
      <c r="N72" s="506">
        <v>229</v>
      </c>
      <c r="O72" s="506">
        <v>206</v>
      </c>
      <c r="P72" s="506">
        <v>175</v>
      </c>
      <c r="Q72" s="21">
        <f t="shared" si="20"/>
        <v>968</v>
      </c>
      <c r="R72" s="27"/>
      <c r="S72" s="505"/>
      <c r="T72" s="505"/>
      <c r="U72" s="505"/>
      <c r="V72" s="505"/>
      <c r="W72" s="505"/>
      <c r="X72" s="505"/>
    </row>
    <row r="73" spans="1:24" s="500" customFormat="1" x14ac:dyDescent="0.3">
      <c r="A73" s="29" t="s">
        <v>1058</v>
      </c>
      <c r="B73" s="502">
        <v>37</v>
      </c>
      <c r="C73" s="502" t="s">
        <v>29</v>
      </c>
      <c r="D73" s="602"/>
      <c r="E73" s="42"/>
      <c r="F73" s="549">
        <f t="shared" si="28"/>
        <v>1078</v>
      </c>
      <c r="G73" s="31">
        <f t="shared" si="29"/>
        <v>5</v>
      </c>
      <c r="H73" s="550">
        <f t="shared" si="17"/>
        <v>215.6</v>
      </c>
      <c r="I73" s="143">
        <f t="shared" si="18"/>
        <v>263</v>
      </c>
      <c r="J73" s="143">
        <f t="shared" si="19"/>
        <v>638</v>
      </c>
      <c r="K73" s="83"/>
      <c r="L73" s="32">
        <v>190</v>
      </c>
      <c r="M73" s="32">
        <v>263</v>
      </c>
      <c r="N73" s="32">
        <v>185</v>
      </c>
      <c r="O73" s="32">
        <v>236</v>
      </c>
      <c r="P73" s="32">
        <v>204</v>
      </c>
      <c r="Q73" s="31">
        <f t="shared" si="20"/>
        <v>1078</v>
      </c>
      <c r="R73" s="31">
        <f t="shared" ref="R73" si="32">Q72+Q73</f>
        <v>2046</v>
      </c>
      <c r="S73" s="505"/>
      <c r="T73" s="505"/>
      <c r="U73" s="505"/>
      <c r="V73" s="505"/>
      <c r="W73" s="505"/>
      <c r="X73" s="505"/>
    </row>
    <row r="74" spans="1:24" s="500" customFormat="1" x14ac:dyDescent="0.3">
      <c r="A74" s="36" t="s">
        <v>280</v>
      </c>
      <c r="B74" s="502">
        <v>37</v>
      </c>
      <c r="C74" s="502" t="s">
        <v>29</v>
      </c>
      <c r="D74" s="592">
        <v>36</v>
      </c>
      <c r="E74" s="43"/>
      <c r="F74" s="21">
        <f t="shared" si="28"/>
        <v>1031</v>
      </c>
      <c r="G74" s="21">
        <f t="shared" si="29"/>
        <v>5</v>
      </c>
      <c r="H74" s="23">
        <f t="shared" si="17"/>
        <v>206.2</v>
      </c>
      <c r="I74" s="143">
        <f t="shared" si="18"/>
        <v>242</v>
      </c>
      <c r="J74" s="143">
        <f t="shared" si="19"/>
        <v>596</v>
      </c>
      <c r="K74" s="84"/>
      <c r="L74" s="506">
        <v>225</v>
      </c>
      <c r="M74" s="506">
        <v>179</v>
      </c>
      <c r="N74" s="506">
        <v>192</v>
      </c>
      <c r="O74" s="506">
        <v>193</v>
      </c>
      <c r="P74" s="506">
        <v>242</v>
      </c>
      <c r="Q74" s="21">
        <f t="shared" si="20"/>
        <v>1031</v>
      </c>
      <c r="R74" s="27"/>
      <c r="S74" s="505"/>
      <c r="T74" s="505"/>
      <c r="U74" s="505"/>
      <c r="V74" s="505"/>
      <c r="W74" s="505"/>
      <c r="X74" s="505"/>
    </row>
    <row r="75" spans="1:24" s="500" customFormat="1" x14ac:dyDescent="0.3">
      <c r="A75" s="29" t="s">
        <v>312</v>
      </c>
      <c r="B75" s="502">
        <v>37</v>
      </c>
      <c r="C75" s="502" t="s">
        <v>29</v>
      </c>
      <c r="D75" s="602"/>
      <c r="E75" s="42"/>
      <c r="F75" s="21">
        <f t="shared" si="28"/>
        <v>1012</v>
      </c>
      <c r="G75" s="21">
        <f t="shared" si="29"/>
        <v>5</v>
      </c>
      <c r="H75" s="23">
        <f t="shared" si="17"/>
        <v>202.4</v>
      </c>
      <c r="I75" s="143">
        <f t="shared" si="18"/>
        <v>245</v>
      </c>
      <c r="J75" s="143">
        <f t="shared" si="19"/>
        <v>560</v>
      </c>
      <c r="K75" s="83"/>
      <c r="L75" s="32">
        <v>173</v>
      </c>
      <c r="M75" s="32">
        <v>193</v>
      </c>
      <c r="N75" s="32">
        <v>194</v>
      </c>
      <c r="O75" s="32">
        <v>207</v>
      </c>
      <c r="P75" s="32">
        <v>245</v>
      </c>
      <c r="Q75" s="31">
        <f t="shared" si="20"/>
        <v>1012</v>
      </c>
      <c r="R75" s="31">
        <f t="shared" ref="R75" si="33">Q74+Q75</f>
        <v>2043</v>
      </c>
      <c r="S75" s="505"/>
      <c r="T75" s="505"/>
      <c r="U75" s="505"/>
      <c r="V75" s="505"/>
      <c r="W75" s="505"/>
      <c r="X75" s="505"/>
    </row>
    <row r="76" spans="1:24" s="500" customFormat="1" x14ac:dyDescent="0.3">
      <c r="A76" s="36" t="s">
        <v>1059</v>
      </c>
      <c r="B76" s="502">
        <v>37</v>
      </c>
      <c r="C76" s="502" t="s">
        <v>29</v>
      </c>
      <c r="D76" s="592">
        <v>37</v>
      </c>
      <c r="E76" s="43"/>
      <c r="F76" s="547">
        <f t="shared" si="28"/>
        <v>895</v>
      </c>
      <c r="G76" s="27">
        <f t="shared" si="29"/>
        <v>5</v>
      </c>
      <c r="H76" s="548">
        <f t="shared" si="17"/>
        <v>179</v>
      </c>
      <c r="I76" s="143">
        <f t="shared" si="18"/>
        <v>225</v>
      </c>
      <c r="J76" s="143">
        <f t="shared" si="19"/>
        <v>579</v>
      </c>
      <c r="K76" s="84"/>
      <c r="L76" s="506">
        <v>225</v>
      </c>
      <c r="M76" s="506">
        <v>196</v>
      </c>
      <c r="N76" s="506">
        <v>158</v>
      </c>
      <c r="O76" s="506">
        <v>170</v>
      </c>
      <c r="P76" s="506">
        <v>146</v>
      </c>
      <c r="Q76" s="21">
        <f t="shared" si="20"/>
        <v>895</v>
      </c>
      <c r="R76" s="27"/>
      <c r="S76" s="505"/>
      <c r="T76" s="505"/>
      <c r="U76" s="505"/>
      <c r="V76" s="505"/>
      <c r="W76" s="505"/>
      <c r="X76" s="505"/>
    </row>
    <row r="77" spans="1:24" s="500" customFormat="1" x14ac:dyDescent="0.3">
      <c r="A77" s="29" t="s">
        <v>1060</v>
      </c>
      <c r="B77" s="502">
        <v>37</v>
      </c>
      <c r="C77" s="502" t="s">
        <v>29</v>
      </c>
      <c r="D77" s="602"/>
      <c r="E77" s="42"/>
      <c r="F77" s="549">
        <f t="shared" si="28"/>
        <v>1133</v>
      </c>
      <c r="G77" s="31">
        <f t="shared" si="29"/>
        <v>5</v>
      </c>
      <c r="H77" s="550">
        <f t="shared" si="17"/>
        <v>226.6</v>
      </c>
      <c r="I77" s="143">
        <f t="shared" si="18"/>
        <v>269</v>
      </c>
      <c r="J77" s="143">
        <f t="shared" si="19"/>
        <v>660</v>
      </c>
      <c r="K77" s="83"/>
      <c r="L77" s="32">
        <v>212</v>
      </c>
      <c r="M77" s="32">
        <v>190</v>
      </c>
      <c r="N77" s="32">
        <v>258</v>
      </c>
      <c r="O77" s="32">
        <v>204</v>
      </c>
      <c r="P77" s="32">
        <v>269</v>
      </c>
      <c r="Q77" s="31">
        <f t="shared" si="20"/>
        <v>1133</v>
      </c>
      <c r="R77" s="31">
        <f t="shared" ref="R77" si="34">Q76+Q77</f>
        <v>2028</v>
      </c>
      <c r="S77" s="505"/>
      <c r="T77" s="505"/>
      <c r="U77" s="505"/>
      <c r="V77" s="505"/>
      <c r="W77" s="505"/>
      <c r="X77" s="505"/>
    </row>
    <row r="78" spans="1:24" s="500" customFormat="1" x14ac:dyDescent="0.3">
      <c r="A78" s="36" t="s">
        <v>203</v>
      </c>
      <c r="B78" s="502">
        <v>37</v>
      </c>
      <c r="C78" s="502" t="s">
        <v>29</v>
      </c>
      <c r="D78" s="592">
        <v>38</v>
      </c>
      <c r="E78" s="43"/>
      <c r="F78" s="21">
        <f t="shared" si="28"/>
        <v>923</v>
      </c>
      <c r="G78" s="21">
        <f t="shared" si="29"/>
        <v>5</v>
      </c>
      <c r="H78" s="23">
        <f t="shared" si="17"/>
        <v>184.6</v>
      </c>
      <c r="I78" s="143">
        <f t="shared" si="18"/>
        <v>212</v>
      </c>
      <c r="J78" s="143">
        <f t="shared" si="19"/>
        <v>563</v>
      </c>
      <c r="K78" s="84"/>
      <c r="L78" s="506">
        <v>212</v>
      </c>
      <c r="M78" s="506">
        <v>162</v>
      </c>
      <c r="N78" s="506">
        <v>189</v>
      </c>
      <c r="O78" s="506">
        <v>156</v>
      </c>
      <c r="P78" s="506">
        <v>204</v>
      </c>
      <c r="Q78" s="21">
        <f t="shared" si="20"/>
        <v>923</v>
      </c>
      <c r="R78" s="27"/>
      <c r="S78" s="505"/>
      <c r="T78" s="505"/>
      <c r="U78" s="505"/>
      <c r="V78" s="505"/>
      <c r="W78" s="505"/>
      <c r="X78" s="505"/>
    </row>
    <row r="79" spans="1:24" s="500" customFormat="1" x14ac:dyDescent="0.3">
      <c r="A79" s="29" t="s">
        <v>573</v>
      </c>
      <c r="B79" s="502">
        <v>37</v>
      </c>
      <c r="C79" s="502" t="s">
        <v>29</v>
      </c>
      <c r="D79" s="602"/>
      <c r="E79" s="42"/>
      <c r="F79" s="21">
        <f t="shared" si="28"/>
        <v>1103</v>
      </c>
      <c r="G79" s="21">
        <f t="shared" si="29"/>
        <v>5</v>
      </c>
      <c r="H79" s="23">
        <f t="shared" si="17"/>
        <v>220.6</v>
      </c>
      <c r="I79" s="143">
        <f t="shared" si="18"/>
        <v>245</v>
      </c>
      <c r="J79" s="143">
        <f t="shared" si="19"/>
        <v>673</v>
      </c>
      <c r="K79" s="83"/>
      <c r="L79" s="32">
        <v>235</v>
      </c>
      <c r="M79" s="32">
        <v>193</v>
      </c>
      <c r="N79" s="32">
        <v>245</v>
      </c>
      <c r="O79" s="32">
        <v>195</v>
      </c>
      <c r="P79" s="32">
        <v>235</v>
      </c>
      <c r="Q79" s="31">
        <f t="shared" si="20"/>
        <v>1103</v>
      </c>
      <c r="R79" s="31">
        <f t="shared" ref="R79" si="35">Q78+Q79</f>
        <v>2026</v>
      </c>
      <c r="S79" s="505"/>
      <c r="T79" s="505"/>
      <c r="U79" s="505"/>
      <c r="V79" s="505"/>
      <c r="W79" s="505"/>
      <c r="X79" s="505"/>
    </row>
    <row r="80" spans="1:24" s="500" customFormat="1" x14ac:dyDescent="0.3">
      <c r="A80" s="36" t="s">
        <v>246</v>
      </c>
      <c r="B80" s="502">
        <v>37</v>
      </c>
      <c r="C80" s="502" t="s">
        <v>29</v>
      </c>
      <c r="D80" s="592">
        <v>39</v>
      </c>
      <c r="E80" s="43"/>
      <c r="F80" s="547">
        <f t="shared" si="28"/>
        <v>1015</v>
      </c>
      <c r="G80" s="27">
        <f t="shared" si="29"/>
        <v>5</v>
      </c>
      <c r="H80" s="548">
        <f t="shared" si="17"/>
        <v>203</v>
      </c>
      <c r="I80" s="143">
        <f t="shared" si="18"/>
        <v>254</v>
      </c>
      <c r="J80" s="143">
        <f t="shared" si="19"/>
        <v>646</v>
      </c>
      <c r="K80" s="84"/>
      <c r="L80" s="506">
        <v>254</v>
      </c>
      <c r="M80" s="506">
        <v>218</v>
      </c>
      <c r="N80" s="506">
        <v>174</v>
      </c>
      <c r="O80" s="506">
        <v>226</v>
      </c>
      <c r="P80" s="506">
        <v>143</v>
      </c>
      <c r="Q80" s="21">
        <f t="shared" si="20"/>
        <v>1015</v>
      </c>
      <c r="R80" s="27"/>
      <c r="S80" s="505"/>
      <c r="T80" s="505"/>
      <c r="U80" s="505"/>
      <c r="V80" s="505"/>
      <c r="W80" s="505"/>
      <c r="X80" s="505"/>
    </row>
    <row r="81" spans="1:25" s="500" customFormat="1" x14ac:dyDescent="0.3">
      <c r="A81" s="29" t="s">
        <v>1061</v>
      </c>
      <c r="B81" s="502">
        <v>37</v>
      </c>
      <c r="C81" s="502" t="s">
        <v>29</v>
      </c>
      <c r="D81" s="602"/>
      <c r="E81" s="42"/>
      <c r="F81" s="549">
        <f t="shared" si="28"/>
        <v>942</v>
      </c>
      <c r="G81" s="31">
        <f t="shared" si="29"/>
        <v>5</v>
      </c>
      <c r="H81" s="550">
        <f t="shared" si="17"/>
        <v>188.4</v>
      </c>
      <c r="I81" s="143">
        <f t="shared" si="18"/>
        <v>222</v>
      </c>
      <c r="J81" s="143">
        <f t="shared" si="19"/>
        <v>584</v>
      </c>
      <c r="K81" s="83"/>
      <c r="L81" s="32">
        <v>222</v>
      </c>
      <c r="M81" s="32">
        <v>198</v>
      </c>
      <c r="N81" s="32">
        <v>164</v>
      </c>
      <c r="O81" s="32">
        <v>180</v>
      </c>
      <c r="P81" s="32">
        <v>178</v>
      </c>
      <c r="Q81" s="31">
        <f t="shared" si="20"/>
        <v>942</v>
      </c>
      <c r="R81" s="31">
        <f t="shared" ref="R81" si="36">Q80+Q81</f>
        <v>1957</v>
      </c>
      <c r="S81" s="505"/>
      <c r="T81" s="505"/>
      <c r="U81" s="505"/>
      <c r="V81" s="505"/>
      <c r="W81" s="505"/>
      <c r="X81" s="505"/>
    </row>
    <row r="82" spans="1:25" s="500" customFormat="1" x14ac:dyDescent="0.3">
      <c r="A82" s="36" t="s">
        <v>268</v>
      </c>
      <c r="B82" s="502">
        <v>37</v>
      </c>
      <c r="C82" s="502" t="s">
        <v>29</v>
      </c>
      <c r="D82" s="592">
        <v>40</v>
      </c>
      <c r="E82" s="43"/>
      <c r="F82" s="21">
        <f t="shared" si="28"/>
        <v>948</v>
      </c>
      <c r="G82" s="21">
        <f t="shared" si="29"/>
        <v>5</v>
      </c>
      <c r="H82" s="23">
        <f t="shared" si="17"/>
        <v>189.6</v>
      </c>
      <c r="I82" s="143">
        <f t="shared" si="18"/>
        <v>258</v>
      </c>
      <c r="J82" s="143">
        <f t="shared" si="19"/>
        <v>589</v>
      </c>
      <c r="K82" s="84"/>
      <c r="L82" s="506">
        <v>161</v>
      </c>
      <c r="M82" s="506">
        <v>258</v>
      </c>
      <c r="N82" s="506">
        <v>170</v>
      </c>
      <c r="O82" s="506">
        <v>215</v>
      </c>
      <c r="P82" s="506">
        <v>144</v>
      </c>
      <c r="Q82" s="21">
        <f t="shared" si="20"/>
        <v>948</v>
      </c>
      <c r="R82" s="27"/>
      <c r="S82" s="505"/>
      <c r="T82" s="505"/>
      <c r="U82" s="505"/>
      <c r="V82" s="505"/>
      <c r="W82" s="505"/>
      <c r="X82" s="505"/>
    </row>
    <row r="83" spans="1:25" s="500" customFormat="1" x14ac:dyDescent="0.3">
      <c r="A83" s="29" t="s">
        <v>1062</v>
      </c>
      <c r="B83" s="502">
        <v>37</v>
      </c>
      <c r="C83" s="502" t="s">
        <v>29</v>
      </c>
      <c r="D83" s="602"/>
      <c r="E83" s="42"/>
      <c r="F83" s="21">
        <f t="shared" si="28"/>
        <v>995</v>
      </c>
      <c r="G83" s="21">
        <f t="shared" si="29"/>
        <v>5</v>
      </c>
      <c r="H83" s="23">
        <f t="shared" si="17"/>
        <v>199</v>
      </c>
      <c r="I83" s="143">
        <f t="shared" si="18"/>
        <v>225</v>
      </c>
      <c r="J83" s="143">
        <f t="shared" si="19"/>
        <v>617</v>
      </c>
      <c r="K83" s="83"/>
      <c r="L83" s="32">
        <v>198</v>
      </c>
      <c r="M83" s="32">
        <v>225</v>
      </c>
      <c r="N83" s="32">
        <v>194</v>
      </c>
      <c r="O83" s="32">
        <v>180</v>
      </c>
      <c r="P83" s="32">
        <v>198</v>
      </c>
      <c r="Q83" s="31">
        <f t="shared" si="20"/>
        <v>995</v>
      </c>
      <c r="R83" s="31">
        <f t="shared" ref="R83" si="37">Q82+Q83</f>
        <v>1943</v>
      </c>
      <c r="S83" s="505"/>
      <c r="T83" s="505"/>
      <c r="U83" s="505"/>
      <c r="V83" s="505"/>
      <c r="W83" s="505"/>
      <c r="X83" s="505"/>
    </row>
    <row r="84" spans="1:25" s="500" customFormat="1" x14ac:dyDescent="0.3">
      <c r="A84" s="36" t="s">
        <v>156</v>
      </c>
      <c r="B84" s="502">
        <v>37</v>
      </c>
      <c r="C84" s="502" t="s">
        <v>29</v>
      </c>
      <c r="D84" s="592">
        <v>41</v>
      </c>
      <c r="E84" s="43"/>
      <c r="F84" s="547">
        <f t="shared" si="28"/>
        <v>968</v>
      </c>
      <c r="G84" s="27">
        <f t="shared" si="29"/>
        <v>5</v>
      </c>
      <c r="H84" s="548">
        <f t="shared" si="17"/>
        <v>193.6</v>
      </c>
      <c r="I84" s="143">
        <f t="shared" si="18"/>
        <v>224</v>
      </c>
      <c r="J84" s="143">
        <f t="shared" si="19"/>
        <v>590</v>
      </c>
      <c r="K84" s="84"/>
      <c r="L84" s="506">
        <v>224</v>
      </c>
      <c r="M84" s="506">
        <v>171</v>
      </c>
      <c r="N84" s="506">
        <v>195</v>
      </c>
      <c r="O84" s="506">
        <v>215</v>
      </c>
      <c r="P84" s="506">
        <v>163</v>
      </c>
      <c r="Q84" s="21">
        <f t="shared" si="20"/>
        <v>968</v>
      </c>
      <c r="R84" s="27"/>
      <c r="S84" s="505"/>
      <c r="T84" s="505"/>
      <c r="U84" s="505"/>
      <c r="V84" s="505"/>
      <c r="W84" s="505"/>
      <c r="X84" s="505"/>
    </row>
    <row r="85" spans="1:25" s="500" customFormat="1" x14ac:dyDescent="0.3">
      <c r="A85" s="29" t="s">
        <v>633</v>
      </c>
      <c r="B85" s="502">
        <v>37</v>
      </c>
      <c r="C85" s="502" t="s">
        <v>29</v>
      </c>
      <c r="D85" s="602"/>
      <c r="E85" s="42"/>
      <c r="F85" s="549">
        <f t="shared" si="28"/>
        <v>968</v>
      </c>
      <c r="G85" s="31">
        <f t="shared" si="29"/>
        <v>5</v>
      </c>
      <c r="H85" s="550">
        <f t="shared" si="17"/>
        <v>193.6</v>
      </c>
      <c r="I85" s="143">
        <f t="shared" si="18"/>
        <v>218</v>
      </c>
      <c r="J85" s="143">
        <f t="shared" si="19"/>
        <v>590</v>
      </c>
      <c r="K85" s="83"/>
      <c r="L85" s="32">
        <v>181</v>
      </c>
      <c r="M85" s="32">
        <v>191</v>
      </c>
      <c r="N85" s="32">
        <v>218</v>
      </c>
      <c r="O85" s="32">
        <v>188</v>
      </c>
      <c r="P85" s="32">
        <v>190</v>
      </c>
      <c r="Q85" s="31">
        <f t="shared" si="20"/>
        <v>968</v>
      </c>
      <c r="R85" s="31">
        <f t="shared" ref="R85:R87" si="38">Q84+Q85</f>
        <v>1936</v>
      </c>
      <c r="S85" s="505"/>
      <c r="T85" s="505"/>
      <c r="U85" s="505"/>
      <c r="V85" s="505"/>
      <c r="W85" s="505"/>
      <c r="X85" s="505"/>
    </row>
    <row r="86" spans="1:25" s="500" customFormat="1" x14ac:dyDescent="0.3">
      <c r="A86" s="36" t="s">
        <v>504</v>
      </c>
      <c r="B86" s="502"/>
      <c r="C86" s="502"/>
      <c r="D86" s="592">
        <v>42</v>
      </c>
      <c r="E86" s="43"/>
      <c r="F86" s="21">
        <f t="shared" si="28"/>
        <v>890</v>
      </c>
      <c r="G86" s="21">
        <f t="shared" si="29"/>
        <v>5</v>
      </c>
      <c r="H86" s="23">
        <f t="shared" si="17"/>
        <v>178</v>
      </c>
      <c r="I86" s="143">
        <f t="shared" si="18"/>
        <v>206</v>
      </c>
      <c r="J86" s="143">
        <f t="shared" si="19"/>
        <v>555</v>
      </c>
      <c r="K86" s="84"/>
      <c r="L86" s="506">
        <v>179</v>
      </c>
      <c r="M86" s="506">
        <v>206</v>
      </c>
      <c r="N86" s="506">
        <v>170</v>
      </c>
      <c r="O86" s="506">
        <v>189</v>
      </c>
      <c r="P86" s="506">
        <v>146</v>
      </c>
      <c r="Q86" s="21">
        <f t="shared" si="20"/>
        <v>890</v>
      </c>
      <c r="R86" s="27"/>
      <c r="S86" s="505"/>
      <c r="T86" s="505"/>
      <c r="U86" s="505"/>
      <c r="V86" s="505"/>
      <c r="W86" s="505"/>
      <c r="X86" s="505"/>
    </row>
    <row r="87" spans="1:25" s="500" customFormat="1" x14ac:dyDescent="0.3">
      <c r="A87" s="29" t="s">
        <v>1063</v>
      </c>
      <c r="B87" s="502"/>
      <c r="C87" s="502"/>
      <c r="D87" s="602"/>
      <c r="E87" s="42"/>
      <c r="F87" s="21">
        <f t="shared" si="28"/>
        <v>1031</v>
      </c>
      <c r="G87" s="21">
        <f t="shared" si="29"/>
        <v>5</v>
      </c>
      <c r="H87" s="23">
        <f t="shared" si="17"/>
        <v>206.2</v>
      </c>
      <c r="I87" s="143">
        <f t="shared" si="18"/>
        <v>233</v>
      </c>
      <c r="J87" s="143">
        <f t="shared" si="19"/>
        <v>595</v>
      </c>
      <c r="K87" s="83"/>
      <c r="L87" s="32">
        <v>174</v>
      </c>
      <c r="M87" s="32">
        <v>233</v>
      </c>
      <c r="N87" s="32">
        <v>188</v>
      </c>
      <c r="O87" s="32">
        <v>225</v>
      </c>
      <c r="P87" s="32">
        <v>211</v>
      </c>
      <c r="Q87" s="31">
        <f t="shared" si="20"/>
        <v>1031</v>
      </c>
      <c r="R87" s="31">
        <f t="shared" si="38"/>
        <v>1921</v>
      </c>
      <c r="S87" s="505"/>
      <c r="T87" s="505"/>
      <c r="U87" s="505"/>
      <c r="V87" s="505"/>
      <c r="W87" s="505"/>
      <c r="X87" s="505"/>
    </row>
    <row r="88" spans="1:25" s="500" customFormat="1" x14ac:dyDescent="0.3">
      <c r="A88" s="36" t="s">
        <v>439</v>
      </c>
      <c r="B88" s="502"/>
      <c r="C88" s="502"/>
      <c r="D88" s="592">
        <v>43</v>
      </c>
      <c r="E88" s="544"/>
      <c r="F88" s="547">
        <f t="shared" si="28"/>
        <v>924</v>
      </c>
      <c r="G88" s="27">
        <f t="shared" si="29"/>
        <v>5</v>
      </c>
      <c r="H88" s="548">
        <f t="shared" si="17"/>
        <v>184.8</v>
      </c>
      <c r="I88" s="143">
        <f t="shared" si="18"/>
        <v>204</v>
      </c>
      <c r="J88" s="143">
        <f t="shared" si="19"/>
        <v>559</v>
      </c>
      <c r="K88" s="84"/>
      <c r="L88" s="506">
        <v>195</v>
      </c>
      <c r="M88" s="506">
        <v>204</v>
      </c>
      <c r="N88" s="506">
        <v>160</v>
      </c>
      <c r="O88" s="506">
        <v>182</v>
      </c>
      <c r="P88" s="506">
        <v>183</v>
      </c>
      <c r="Q88" s="21">
        <f t="shared" ref="Q88:Q95" si="39">SUM(L88:P88)</f>
        <v>924</v>
      </c>
      <c r="R88" s="27"/>
      <c r="S88" s="505"/>
      <c r="T88" s="505"/>
      <c r="U88" s="505"/>
      <c r="V88" s="505"/>
      <c r="W88" s="505"/>
      <c r="X88" s="505"/>
    </row>
    <row r="89" spans="1:25" s="500" customFormat="1" x14ac:dyDescent="0.3">
      <c r="A89" s="29" t="s">
        <v>592</v>
      </c>
      <c r="B89" s="502"/>
      <c r="C89" s="502"/>
      <c r="D89" s="602"/>
      <c r="E89" s="42"/>
      <c r="F89" s="549">
        <f t="shared" si="28"/>
        <v>969</v>
      </c>
      <c r="G89" s="31">
        <f t="shared" si="29"/>
        <v>5</v>
      </c>
      <c r="H89" s="550">
        <f t="shared" si="17"/>
        <v>193.8</v>
      </c>
      <c r="I89" s="143">
        <f t="shared" si="18"/>
        <v>246</v>
      </c>
      <c r="J89" s="143">
        <f t="shared" si="19"/>
        <v>601</v>
      </c>
      <c r="K89" s="83"/>
      <c r="L89" s="32">
        <v>187</v>
      </c>
      <c r="M89" s="32">
        <v>246</v>
      </c>
      <c r="N89" s="32">
        <v>168</v>
      </c>
      <c r="O89" s="32">
        <v>191</v>
      </c>
      <c r="P89" s="32">
        <v>177</v>
      </c>
      <c r="Q89" s="31">
        <f t="shared" si="39"/>
        <v>969</v>
      </c>
      <c r="R89" s="31">
        <f t="shared" ref="R89" si="40">Q88+Q89</f>
        <v>1893</v>
      </c>
      <c r="S89" s="505"/>
      <c r="T89" s="505"/>
      <c r="U89" s="505"/>
      <c r="V89" s="505"/>
      <c r="W89" s="505"/>
      <c r="X89" s="505"/>
    </row>
    <row r="90" spans="1:25" s="500" customFormat="1" x14ac:dyDescent="0.3">
      <c r="A90" s="36" t="s">
        <v>198</v>
      </c>
      <c r="B90" s="17"/>
      <c r="C90" s="17"/>
      <c r="D90" s="592">
        <v>44</v>
      </c>
      <c r="E90" s="544"/>
      <c r="F90" s="21">
        <f t="shared" si="28"/>
        <v>790</v>
      </c>
      <c r="G90" s="21">
        <f t="shared" si="29"/>
        <v>5</v>
      </c>
      <c r="H90" s="23">
        <f t="shared" si="17"/>
        <v>158</v>
      </c>
      <c r="I90" s="545">
        <f t="shared" si="18"/>
        <v>165</v>
      </c>
      <c r="J90" s="545">
        <f t="shared" si="19"/>
        <v>469</v>
      </c>
      <c r="K90" s="84"/>
      <c r="L90" s="506">
        <v>162</v>
      </c>
      <c r="M90" s="506">
        <v>142</v>
      </c>
      <c r="N90" s="506">
        <v>165</v>
      </c>
      <c r="O90" s="506">
        <v>159</v>
      </c>
      <c r="P90" s="506">
        <v>162</v>
      </c>
      <c r="Q90" s="21">
        <f t="shared" si="39"/>
        <v>790</v>
      </c>
      <c r="R90" s="27"/>
      <c r="S90" s="505"/>
      <c r="T90" s="505"/>
      <c r="U90" s="505"/>
      <c r="V90" s="505"/>
      <c r="W90" s="505"/>
      <c r="X90" s="505"/>
    </row>
    <row r="91" spans="1:25" s="500" customFormat="1" x14ac:dyDescent="0.3">
      <c r="A91" s="29" t="s">
        <v>1064</v>
      </c>
      <c r="B91" s="502"/>
      <c r="C91" s="502"/>
      <c r="D91" s="602"/>
      <c r="E91" s="42"/>
      <c r="F91" s="31">
        <f t="shared" si="28"/>
        <v>1094</v>
      </c>
      <c r="G91" s="31">
        <f t="shared" si="29"/>
        <v>5</v>
      </c>
      <c r="H91" s="546">
        <f t="shared" si="17"/>
        <v>218.8</v>
      </c>
      <c r="I91" s="143">
        <f t="shared" si="18"/>
        <v>247</v>
      </c>
      <c r="J91" s="143">
        <f t="shared" si="19"/>
        <v>687</v>
      </c>
      <c r="K91" s="83"/>
      <c r="L91" s="32">
        <v>226</v>
      </c>
      <c r="M91" s="32">
        <v>247</v>
      </c>
      <c r="N91" s="32">
        <v>214</v>
      </c>
      <c r="O91" s="32">
        <v>225</v>
      </c>
      <c r="P91" s="32">
        <v>182</v>
      </c>
      <c r="Q91" s="31">
        <f t="shared" si="39"/>
        <v>1094</v>
      </c>
      <c r="R91" s="31">
        <f t="shared" ref="R91" si="41">Q90+Q91</f>
        <v>1884</v>
      </c>
      <c r="S91" s="505"/>
      <c r="T91" s="505"/>
      <c r="U91" s="505"/>
      <c r="V91" s="505"/>
      <c r="W91" s="505"/>
      <c r="X91" s="505"/>
    </row>
    <row r="92" spans="1:25" s="500" customFormat="1" x14ac:dyDescent="0.3">
      <c r="A92" s="36" t="s">
        <v>931</v>
      </c>
      <c r="B92" s="17"/>
      <c r="C92" s="17"/>
      <c r="D92" s="592">
        <v>45</v>
      </c>
      <c r="E92" s="544"/>
      <c r="F92" s="21">
        <f t="shared" si="28"/>
        <v>877</v>
      </c>
      <c r="G92" s="21">
        <f t="shared" si="29"/>
        <v>5</v>
      </c>
      <c r="H92" s="23">
        <f t="shared" si="17"/>
        <v>175.4</v>
      </c>
      <c r="I92" s="545">
        <f t="shared" si="18"/>
        <v>193</v>
      </c>
      <c r="J92" s="545">
        <f t="shared" si="19"/>
        <v>535</v>
      </c>
      <c r="K92" s="84"/>
      <c r="L92" s="506">
        <v>178</v>
      </c>
      <c r="M92" s="506">
        <v>192</v>
      </c>
      <c r="N92" s="506">
        <v>165</v>
      </c>
      <c r="O92" s="506">
        <v>149</v>
      </c>
      <c r="P92" s="506">
        <v>193</v>
      </c>
      <c r="Q92" s="21">
        <f t="shared" si="39"/>
        <v>877</v>
      </c>
      <c r="R92" s="27"/>
      <c r="S92" s="505"/>
      <c r="T92" s="505"/>
      <c r="U92" s="505"/>
      <c r="V92" s="505"/>
      <c r="W92" s="505"/>
      <c r="X92" s="505"/>
    </row>
    <row r="93" spans="1:25" s="500" customFormat="1" x14ac:dyDescent="0.3">
      <c r="A93" s="29" t="s">
        <v>932</v>
      </c>
      <c r="B93" s="502"/>
      <c r="C93" s="502"/>
      <c r="D93" s="602"/>
      <c r="E93" s="42"/>
      <c r="F93" s="31">
        <f t="shared" si="28"/>
        <v>1006</v>
      </c>
      <c r="G93" s="31">
        <f t="shared" si="29"/>
        <v>5</v>
      </c>
      <c r="H93" s="546">
        <f t="shared" si="17"/>
        <v>201.2</v>
      </c>
      <c r="I93" s="143">
        <f t="shared" si="18"/>
        <v>235</v>
      </c>
      <c r="J93" s="143">
        <f t="shared" si="19"/>
        <v>625</v>
      </c>
      <c r="K93" s="83"/>
      <c r="L93" s="32">
        <v>235</v>
      </c>
      <c r="M93" s="32">
        <v>210</v>
      </c>
      <c r="N93" s="32">
        <v>180</v>
      </c>
      <c r="O93" s="32">
        <v>160</v>
      </c>
      <c r="P93" s="32">
        <v>221</v>
      </c>
      <c r="Q93" s="31">
        <f t="shared" si="39"/>
        <v>1006</v>
      </c>
      <c r="R93" s="31">
        <f t="shared" ref="R93" si="42">Q92+Q93</f>
        <v>1883</v>
      </c>
      <c r="S93" s="505"/>
      <c r="T93" s="505"/>
      <c r="U93" s="505"/>
      <c r="V93" s="505"/>
      <c r="W93" s="505"/>
      <c r="X93" s="505"/>
    </row>
    <row r="94" spans="1:25" s="500" customFormat="1" x14ac:dyDescent="0.3">
      <c r="A94" s="36" t="s">
        <v>610</v>
      </c>
      <c r="B94" s="17"/>
      <c r="C94" s="17"/>
      <c r="D94" s="592">
        <v>46</v>
      </c>
      <c r="E94" s="544"/>
      <c r="F94" s="21">
        <f t="shared" si="28"/>
        <v>1019</v>
      </c>
      <c r="G94" s="21">
        <f t="shared" si="29"/>
        <v>5</v>
      </c>
      <c r="H94" s="23">
        <f t="shared" si="17"/>
        <v>203.8</v>
      </c>
      <c r="I94" s="545">
        <f t="shared" si="18"/>
        <v>225</v>
      </c>
      <c r="J94" s="545">
        <f t="shared" si="19"/>
        <v>582</v>
      </c>
      <c r="K94" s="84"/>
      <c r="L94" s="506">
        <v>209</v>
      </c>
      <c r="M94" s="506">
        <v>189</v>
      </c>
      <c r="N94" s="506">
        <v>184</v>
      </c>
      <c r="O94" s="506">
        <v>212</v>
      </c>
      <c r="P94" s="506">
        <v>225</v>
      </c>
      <c r="Q94" s="21">
        <f t="shared" si="39"/>
        <v>1019</v>
      </c>
      <c r="R94" s="27"/>
      <c r="S94" s="505"/>
      <c r="T94" s="505"/>
      <c r="U94" s="505"/>
      <c r="V94" s="505"/>
      <c r="W94" s="505"/>
      <c r="X94" s="505"/>
    </row>
    <row r="95" spans="1:25" s="500" customFormat="1" x14ac:dyDescent="0.3">
      <c r="A95" s="29" t="s">
        <v>1065</v>
      </c>
      <c r="B95" s="502"/>
      <c r="C95" s="502"/>
      <c r="D95" s="602"/>
      <c r="E95" s="42"/>
      <c r="F95" s="31">
        <f t="shared" si="28"/>
        <v>702</v>
      </c>
      <c r="G95" s="31">
        <f t="shared" si="29"/>
        <v>5</v>
      </c>
      <c r="H95" s="546">
        <f t="shared" si="17"/>
        <v>140.4</v>
      </c>
      <c r="I95" s="143">
        <f t="shared" si="18"/>
        <v>164</v>
      </c>
      <c r="J95" s="143">
        <f t="shared" si="19"/>
        <v>433</v>
      </c>
      <c r="K95" s="83"/>
      <c r="L95" s="32">
        <v>138</v>
      </c>
      <c r="M95" s="32">
        <v>164</v>
      </c>
      <c r="N95" s="32">
        <v>131</v>
      </c>
      <c r="O95" s="32">
        <v>150</v>
      </c>
      <c r="P95" s="32">
        <v>119</v>
      </c>
      <c r="Q95" s="31">
        <f t="shared" si="39"/>
        <v>702</v>
      </c>
      <c r="R95" s="31">
        <f t="shared" ref="R95" si="43">Q94+Q95</f>
        <v>1721</v>
      </c>
      <c r="S95" s="505"/>
      <c r="T95" s="505"/>
      <c r="U95" s="505"/>
      <c r="V95" s="505"/>
      <c r="W95" s="505"/>
      <c r="X95" s="505"/>
    </row>
    <row r="96" spans="1:25" s="500" customFormat="1" x14ac:dyDescent="0.3">
      <c r="A96" s="84"/>
      <c r="B96" s="84"/>
      <c r="C96" s="84"/>
      <c r="D96" s="514"/>
      <c r="E96" s="505"/>
      <c r="F96" s="21">
        <f>SUM(F4:F95)</f>
        <v>123581</v>
      </c>
      <c r="G96" s="21">
        <f>SUM(G4:G95)</f>
        <v>580</v>
      </c>
      <c r="H96" s="546">
        <f t="shared" si="17"/>
        <v>213.0706896551724</v>
      </c>
      <c r="I96" s="142"/>
      <c r="J96" s="142"/>
      <c r="K96" s="84"/>
      <c r="L96" s="506">
        <f>AVERAGE(L4:L95)</f>
        <v>210.63043478260869</v>
      </c>
      <c r="M96" s="506">
        <f t="shared" ref="M96:P96" si="44">AVERAGE(M4:M95)</f>
        <v>217.60869565217391</v>
      </c>
      <c r="N96" s="506">
        <f t="shared" si="44"/>
        <v>214.20652173913044</v>
      </c>
      <c r="O96" s="506">
        <f t="shared" si="44"/>
        <v>212.41304347826087</v>
      </c>
      <c r="P96" s="506">
        <f t="shared" si="44"/>
        <v>208.22826086956522</v>
      </c>
      <c r="Q96" s="20"/>
      <c r="R96" s="20"/>
      <c r="S96" s="506">
        <f t="shared" ref="S96:U96" si="45">AVERAGE(S4:S95)</f>
        <v>224.11111111111111</v>
      </c>
      <c r="T96" s="506">
        <f t="shared" si="45"/>
        <v>208.16666666666666</v>
      </c>
      <c r="U96" s="506">
        <f t="shared" si="45"/>
        <v>210.69444444444446</v>
      </c>
      <c r="V96" s="505"/>
      <c r="W96" s="505"/>
      <c r="X96" s="422">
        <f t="shared" ref="X96:Y96" si="46">AVERAGE(X4:X95)</f>
        <v>219.75</v>
      </c>
      <c r="Y96" s="506">
        <f t="shared" si="46"/>
        <v>218</v>
      </c>
    </row>
    <row r="97" spans="1:25" s="500" customFormat="1" x14ac:dyDescent="0.3">
      <c r="A97" s="84"/>
      <c r="B97" s="84"/>
      <c r="C97" s="84"/>
      <c r="D97" s="514"/>
      <c r="E97" s="505"/>
      <c r="F97" s="20"/>
      <c r="G97" s="20"/>
      <c r="H97" s="141"/>
      <c r="I97" s="142"/>
      <c r="J97" s="142"/>
      <c r="K97" s="84"/>
      <c r="L97" s="506"/>
      <c r="M97" s="506"/>
      <c r="N97" s="506"/>
      <c r="O97" s="506"/>
      <c r="P97" s="506"/>
      <c r="Q97" s="20"/>
      <c r="R97" s="20"/>
      <c r="S97" s="505"/>
      <c r="T97" s="505"/>
      <c r="U97" s="505"/>
      <c r="V97" s="505"/>
      <c r="W97" s="505"/>
      <c r="X97" s="505"/>
    </row>
    <row r="98" spans="1:25" x14ac:dyDescent="0.3">
      <c r="A98" s="591" t="s">
        <v>88</v>
      </c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</row>
    <row r="99" spans="1:25" x14ac:dyDescent="0.3">
      <c r="A99" s="591"/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</row>
    <row r="100" spans="1:25" x14ac:dyDescent="0.3">
      <c r="A100" s="24" t="s">
        <v>0</v>
      </c>
      <c r="B100" s="24"/>
      <c r="C100" s="24"/>
      <c r="D100" s="22" t="s">
        <v>2</v>
      </c>
      <c r="E100" s="24" t="s">
        <v>3</v>
      </c>
      <c r="F100" s="24" t="s">
        <v>4</v>
      </c>
      <c r="G100" s="24" t="s">
        <v>5</v>
      </c>
      <c r="H100" s="24" t="s">
        <v>6</v>
      </c>
      <c r="I100" s="24" t="s">
        <v>25</v>
      </c>
      <c r="J100" s="24" t="s">
        <v>26</v>
      </c>
      <c r="K100" s="24" t="s">
        <v>11</v>
      </c>
      <c r="L100" s="24">
        <v>1</v>
      </c>
      <c r="M100" s="24">
        <v>2</v>
      </c>
      <c r="N100" s="24">
        <v>3</v>
      </c>
      <c r="O100" s="24">
        <v>4</v>
      </c>
      <c r="P100" s="24">
        <v>5</v>
      </c>
      <c r="Q100" s="24" t="s">
        <v>8</v>
      </c>
      <c r="R100" s="24" t="s">
        <v>10</v>
      </c>
      <c r="S100" s="24">
        <v>6</v>
      </c>
      <c r="T100" s="24">
        <v>7</v>
      </c>
      <c r="U100" s="24">
        <v>8</v>
      </c>
      <c r="V100" s="24" t="s">
        <v>8</v>
      </c>
      <c r="W100" s="24" t="s">
        <v>10</v>
      </c>
      <c r="X100" s="24">
        <v>9</v>
      </c>
      <c r="Y100" s="438">
        <v>10</v>
      </c>
    </row>
    <row r="101" spans="1:25" x14ac:dyDescent="0.3">
      <c r="A101" s="25" t="s">
        <v>1066</v>
      </c>
      <c r="B101" s="502">
        <v>37</v>
      </c>
      <c r="C101" s="502" t="s">
        <v>29</v>
      </c>
      <c r="D101" s="592">
        <v>1</v>
      </c>
      <c r="E101" s="40">
        <v>300</v>
      </c>
      <c r="F101" s="547">
        <f>SUM(L101:P101)+SUM(S101:U101)+X101+Y101</f>
        <v>2018</v>
      </c>
      <c r="G101" s="27">
        <f>COUNT(L101,M101,N101,O101,P101,S101,T101,U101,X101,Y101)</f>
        <v>10</v>
      </c>
      <c r="H101" s="548">
        <f>F101/G101</f>
        <v>201.8</v>
      </c>
      <c r="I101" s="143">
        <f t="shared" ref="I101:I170" si="47">MAX(L101:P101,S101:U101,X101)</f>
        <v>246</v>
      </c>
      <c r="J101" s="143">
        <f t="shared" ref="J101:J170" si="48">MAX(SUM(L101:N101),SUM(S101:U101))</f>
        <v>610</v>
      </c>
      <c r="K101" s="595">
        <v>17</v>
      </c>
      <c r="L101" s="26">
        <v>175</v>
      </c>
      <c r="M101" s="26">
        <v>210</v>
      </c>
      <c r="N101" s="26">
        <v>225</v>
      </c>
      <c r="O101" s="26">
        <v>202</v>
      </c>
      <c r="P101" s="26">
        <v>203</v>
      </c>
      <c r="Q101" s="27">
        <f t="shared" ref="Q101:Q170" si="49">SUM(L101:P101)</f>
        <v>1015</v>
      </c>
      <c r="R101" s="27"/>
      <c r="S101" s="28">
        <v>198</v>
      </c>
      <c r="T101" s="28">
        <v>246</v>
      </c>
      <c r="U101" s="28">
        <v>164</v>
      </c>
      <c r="V101" s="27">
        <f>SUM(Q101:U101)-R101</f>
        <v>1623</v>
      </c>
      <c r="W101" s="27"/>
      <c r="X101" s="44">
        <v>213</v>
      </c>
      <c r="Y101" s="44">
        <v>182</v>
      </c>
    </row>
    <row r="102" spans="1:25" x14ac:dyDescent="0.3">
      <c r="A102" s="29" t="s">
        <v>1067</v>
      </c>
      <c r="B102" s="502">
        <v>37</v>
      </c>
      <c r="C102" s="502" t="s">
        <v>29</v>
      </c>
      <c r="D102" s="602"/>
      <c r="E102" s="41"/>
      <c r="F102" s="549">
        <f t="shared" ref="F102:F158" si="50">SUM(L102:P102)+SUM(S102:U102)+X102+Y102</f>
        <v>2154</v>
      </c>
      <c r="G102" s="31">
        <f t="shared" ref="G102:G158" si="51">COUNT(L102,M102,N102,O102,P102,S102,T102,U102,X102,Y102)</f>
        <v>10</v>
      </c>
      <c r="H102" s="550">
        <f t="shared" ref="H102:H158" si="52">F102/G102</f>
        <v>215.4</v>
      </c>
      <c r="I102" s="143">
        <f t="shared" si="47"/>
        <v>269</v>
      </c>
      <c r="J102" s="143">
        <f t="shared" si="48"/>
        <v>642</v>
      </c>
      <c r="K102" s="607"/>
      <c r="L102" s="500">
        <v>204</v>
      </c>
      <c r="M102" s="543">
        <v>224</v>
      </c>
      <c r="N102" s="543">
        <v>183</v>
      </c>
      <c r="O102" s="543">
        <v>192</v>
      </c>
      <c r="P102" s="543">
        <v>214</v>
      </c>
      <c r="Q102" s="31">
        <f t="shared" si="49"/>
        <v>1017</v>
      </c>
      <c r="R102" s="31">
        <f>Q101+Q102+(K101*5)</f>
        <v>2117</v>
      </c>
      <c r="S102" s="543">
        <v>246</v>
      </c>
      <c r="T102" s="543">
        <v>181</v>
      </c>
      <c r="U102" s="543">
        <v>215</v>
      </c>
      <c r="V102" s="27">
        <f t="shared" ref="V102:V124" si="53">SUM(Q102:U102)-R102</f>
        <v>1659</v>
      </c>
      <c r="W102" s="31">
        <f>V101+V102+(K101*8)</f>
        <v>3418</v>
      </c>
      <c r="X102" s="45">
        <v>269</v>
      </c>
      <c r="Y102" s="45">
        <v>226</v>
      </c>
    </row>
    <row r="103" spans="1:25" x14ac:dyDescent="0.3">
      <c r="A103" s="25" t="s">
        <v>1068</v>
      </c>
      <c r="B103" s="502">
        <v>37</v>
      </c>
      <c r="C103" s="502" t="s">
        <v>29</v>
      </c>
      <c r="D103" s="592">
        <v>2</v>
      </c>
      <c r="E103" s="40">
        <v>150</v>
      </c>
      <c r="F103" s="21">
        <f t="shared" si="50"/>
        <v>1845</v>
      </c>
      <c r="G103" s="21">
        <f t="shared" si="51"/>
        <v>10</v>
      </c>
      <c r="H103" s="23">
        <f t="shared" si="52"/>
        <v>184.5</v>
      </c>
      <c r="I103" s="143">
        <f t="shared" si="47"/>
        <v>234</v>
      </c>
      <c r="J103" s="143">
        <f t="shared" si="48"/>
        <v>651</v>
      </c>
      <c r="K103" s="595">
        <v>29</v>
      </c>
      <c r="L103" s="26">
        <v>234</v>
      </c>
      <c r="M103" s="26">
        <v>223</v>
      </c>
      <c r="N103" s="26">
        <v>194</v>
      </c>
      <c r="O103" s="26">
        <v>156</v>
      </c>
      <c r="P103" s="26">
        <v>166</v>
      </c>
      <c r="Q103" s="27">
        <f>SUM(L103:P103)</f>
        <v>973</v>
      </c>
      <c r="R103" s="27"/>
      <c r="S103" s="26">
        <v>210</v>
      </c>
      <c r="T103" s="26">
        <v>167</v>
      </c>
      <c r="U103" s="26">
        <v>165</v>
      </c>
      <c r="V103" s="27">
        <f t="shared" si="53"/>
        <v>1515</v>
      </c>
      <c r="W103" s="27"/>
      <c r="X103" s="44">
        <v>159</v>
      </c>
      <c r="Y103" s="44">
        <v>171</v>
      </c>
    </row>
    <row r="104" spans="1:25" x14ac:dyDescent="0.3">
      <c r="A104" s="29" t="s">
        <v>1016</v>
      </c>
      <c r="B104" s="502">
        <v>37</v>
      </c>
      <c r="C104" s="502" t="s">
        <v>29</v>
      </c>
      <c r="D104" s="602"/>
      <c r="E104" s="41"/>
      <c r="F104" s="21">
        <f t="shared" si="50"/>
        <v>1926</v>
      </c>
      <c r="G104" s="21">
        <f t="shared" si="51"/>
        <v>10</v>
      </c>
      <c r="H104" s="23">
        <f t="shared" si="52"/>
        <v>192.6</v>
      </c>
      <c r="I104" s="143">
        <f t="shared" si="47"/>
        <v>229</v>
      </c>
      <c r="J104" s="143">
        <f t="shared" si="48"/>
        <v>594</v>
      </c>
      <c r="K104" s="607"/>
      <c r="L104" s="543">
        <v>223</v>
      </c>
      <c r="M104" s="543">
        <v>164</v>
      </c>
      <c r="N104" s="543">
        <v>201</v>
      </c>
      <c r="O104" s="543">
        <v>180</v>
      </c>
      <c r="P104" s="543">
        <v>178</v>
      </c>
      <c r="Q104" s="31">
        <f>SUM(L104:P104)</f>
        <v>946</v>
      </c>
      <c r="R104" s="31">
        <f>Q103+Q104+(K103*5)</f>
        <v>2064</v>
      </c>
      <c r="S104" s="543">
        <v>201</v>
      </c>
      <c r="T104" s="543">
        <v>229</v>
      </c>
      <c r="U104" s="543">
        <v>164</v>
      </c>
      <c r="V104" s="27">
        <f t="shared" si="53"/>
        <v>1540</v>
      </c>
      <c r="W104" s="31">
        <f>V103+V104+(K103*8)</f>
        <v>3287</v>
      </c>
      <c r="X104" s="45">
        <v>187</v>
      </c>
      <c r="Y104" s="45">
        <v>199</v>
      </c>
    </row>
    <row r="105" spans="1:25" x14ac:dyDescent="0.3">
      <c r="A105" s="25" t="s">
        <v>174</v>
      </c>
      <c r="B105" s="502">
        <v>37</v>
      </c>
      <c r="C105" s="502" t="s">
        <v>29</v>
      </c>
      <c r="D105" s="592">
        <v>3</v>
      </c>
      <c r="E105" s="40">
        <v>100</v>
      </c>
      <c r="F105" s="547">
        <f t="shared" si="50"/>
        <v>1548</v>
      </c>
      <c r="G105" s="27">
        <f t="shared" si="51"/>
        <v>9</v>
      </c>
      <c r="H105" s="548">
        <f t="shared" si="52"/>
        <v>172</v>
      </c>
      <c r="I105" s="143">
        <f t="shared" si="47"/>
        <v>200</v>
      </c>
      <c r="J105" s="143">
        <f t="shared" si="48"/>
        <v>535</v>
      </c>
      <c r="K105" s="595">
        <v>45</v>
      </c>
      <c r="L105" s="26">
        <v>200</v>
      </c>
      <c r="M105" s="26">
        <v>136</v>
      </c>
      <c r="N105" s="26">
        <v>156</v>
      </c>
      <c r="O105" s="26">
        <v>171</v>
      </c>
      <c r="P105" s="26">
        <v>179</v>
      </c>
      <c r="Q105" s="27">
        <f t="shared" si="49"/>
        <v>842</v>
      </c>
      <c r="R105" s="27"/>
      <c r="S105" s="26">
        <v>177</v>
      </c>
      <c r="T105" s="26">
        <v>193</v>
      </c>
      <c r="U105" s="26">
        <v>165</v>
      </c>
      <c r="V105" s="27">
        <f t="shared" si="53"/>
        <v>1377</v>
      </c>
      <c r="W105" s="27"/>
      <c r="X105" s="44">
        <v>171</v>
      </c>
      <c r="Y105" s="44"/>
    </row>
    <row r="106" spans="1:25" x14ac:dyDescent="0.3">
      <c r="A106" s="29" t="s">
        <v>645</v>
      </c>
      <c r="B106" s="502">
        <v>37</v>
      </c>
      <c r="C106" s="502" t="s">
        <v>29</v>
      </c>
      <c r="D106" s="602"/>
      <c r="E106" s="41"/>
      <c r="F106" s="549">
        <f t="shared" si="50"/>
        <v>1722</v>
      </c>
      <c r="G106" s="31">
        <f t="shared" si="51"/>
        <v>9</v>
      </c>
      <c r="H106" s="550">
        <f t="shared" si="52"/>
        <v>191.33333333333334</v>
      </c>
      <c r="I106" s="143">
        <f t="shared" si="47"/>
        <v>212</v>
      </c>
      <c r="J106" s="143">
        <f t="shared" si="48"/>
        <v>607</v>
      </c>
      <c r="K106" s="607"/>
      <c r="L106" s="543">
        <v>204</v>
      </c>
      <c r="M106" s="543">
        <v>212</v>
      </c>
      <c r="N106" s="543">
        <v>191</v>
      </c>
      <c r="O106" s="543">
        <v>194</v>
      </c>
      <c r="P106" s="543">
        <v>209</v>
      </c>
      <c r="Q106" s="31">
        <f t="shared" si="49"/>
        <v>1010</v>
      </c>
      <c r="R106" s="31">
        <f>Q105+Q106+(K105*5)</f>
        <v>2077</v>
      </c>
      <c r="S106" s="543">
        <v>189</v>
      </c>
      <c r="T106" s="543">
        <v>150</v>
      </c>
      <c r="U106" s="543">
        <v>178</v>
      </c>
      <c r="V106" s="27">
        <f t="shared" si="53"/>
        <v>1527</v>
      </c>
      <c r="W106" s="31">
        <f>V105+V106+(K105*8)</f>
        <v>3264</v>
      </c>
      <c r="X106" s="45">
        <v>195</v>
      </c>
      <c r="Y106" s="45"/>
    </row>
    <row r="107" spans="1:25" x14ac:dyDescent="0.3">
      <c r="A107" s="25" t="s">
        <v>105</v>
      </c>
      <c r="B107" s="502">
        <v>37</v>
      </c>
      <c r="C107" s="502" t="s">
        <v>29</v>
      </c>
      <c r="D107" s="592">
        <v>4</v>
      </c>
      <c r="E107" s="38">
        <v>100</v>
      </c>
      <c r="F107" s="21">
        <f t="shared" si="50"/>
        <v>1642</v>
      </c>
      <c r="G107" s="21">
        <f t="shared" si="51"/>
        <v>9</v>
      </c>
      <c r="H107" s="23">
        <f t="shared" si="52"/>
        <v>182.44444444444446</v>
      </c>
      <c r="I107" s="143">
        <f t="shared" si="47"/>
        <v>237</v>
      </c>
      <c r="J107" s="143">
        <f t="shared" si="48"/>
        <v>582</v>
      </c>
      <c r="K107" s="595">
        <v>34</v>
      </c>
      <c r="L107" s="26">
        <v>173</v>
      </c>
      <c r="M107" s="26">
        <v>206</v>
      </c>
      <c r="N107" s="26">
        <v>203</v>
      </c>
      <c r="O107" s="26">
        <v>237</v>
      </c>
      <c r="P107" s="26">
        <v>157</v>
      </c>
      <c r="Q107" s="27">
        <f t="shared" si="49"/>
        <v>976</v>
      </c>
      <c r="R107" s="27"/>
      <c r="S107" s="26">
        <v>180</v>
      </c>
      <c r="T107" s="26">
        <v>170</v>
      </c>
      <c r="U107" s="26">
        <v>176</v>
      </c>
      <c r="V107" s="27">
        <f t="shared" si="53"/>
        <v>1502</v>
      </c>
      <c r="W107" s="27"/>
      <c r="X107" s="44">
        <v>140</v>
      </c>
      <c r="Y107" s="44"/>
    </row>
    <row r="108" spans="1:25" x14ac:dyDescent="0.3">
      <c r="A108" s="29" t="s">
        <v>617</v>
      </c>
      <c r="B108" s="502">
        <v>37</v>
      </c>
      <c r="C108" s="502" t="s">
        <v>29</v>
      </c>
      <c r="D108" s="602"/>
      <c r="E108" s="39"/>
      <c r="F108" s="21">
        <f t="shared" si="50"/>
        <v>1719</v>
      </c>
      <c r="G108" s="21">
        <f t="shared" si="51"/>
        <v>9</v>
      </c>
      <c r="H108" s="23">
        <f t="shared" si="52"/>
        <v>191</v>
      </c>
      <c r="I108" s="143">
        <f t="shared" si="47"/>
        <v>224</v>
      </c>
      <c r="J108" s="143">
        <f t="shared" si="48"/>
        <v>623</v>
      </c>
      <c r="K108" s="607"/>
      <c r="L108" s="543">
        <v>197</v>
      </c>
      <c r="M108" s="543">
        <v>224</v>
      </c>
      <c r="N108" s="543">
        <v>202</v>
      </c>
      <c r="O108" s="543">
        <v>171</v>
      </c>
      <c r="P108" s="543">
        <v>205</v>
      </c>
      <c r="Q108" s="31">
        <f t="shared" si="49"/>
        <v>999</v>
      </c>
      <c r="R108" s="31">
        <f>Q107+Q108+(K107*5)</f>
        <v>2145</v>
      </c>
      <c r="S108" s="32">
        <v>179</v>
      </c>
      <c r="T108" s="32">
        <v>206</v>
      </c>
      <c r="U108" s="32">
        <v>146</v>
      </c>
      <c r="V108" s="27">
        <f t="shared" si="53"/>
        <v>1530</v>
      </c>
      <c r="W108" s="31">
        <f>V107+V108+(K107*8)</f>
        <v>3304</v>
      </c>
      <c r="X108" s="45">
        <v>189</v>
      </c>
      <c r="Y108" s="45"/>
    </row>
    <row r="109" spans="1:25" x14ac:dyDescent="0.3">
      <c r="A109" s="25" t="s">
        <v>835</v>
      </c>
      <c r="B109" s="9">
        <v>37</v>
      </c>
      <c r="C109" s="9" t="s">
        <v>29</v>
      </c>
      <c r="D109" s="592">
        <v>5</v>
      </c>
      <c r="E109" s="38">
        <v>60</v>
      </c>
      <c r="F109" s="547">
        <f t="shared" si="50"/>
        <v>572</v>
      </c>
      <c r="G109" s="27">
        <f t="shared" si="51"/>
        <v>8</v>
      </c>
      <c r="H109" s="548">
        <f t="shared" si="52"/>
        <v>71.5</v>
      </c>
      <c r="I109" s="143">
        <f t="shared" si="47"/>
        <v>97</v>
      </c>
      <c r="J109" s="143">
        <f t="shared" si="48"/>
        <v>246</v>
      </c>
      <c r="K109" s="595">
        <v>174</v>
      </c>
      <c r="L109" s="26">
        <v>97</v>
      </c>
      <c r="M109" s="26">
        <v>82</v>
      </c>
      <c r="N109" s="26">
        <v>67</v>
      </c>
      <c r="O109" s="26">
        <v>52</v>
      </c>
      <c r="P109" s="26">
        <v>65</v>
      </c>
      <c r="Q109" s="27">
        <f t="shared" si="49"/>
        <v>363</v>
      </c>
      <c r="R109" s="27"/>
      <c r="S109" s="26">
        <v>75</v>
      </c>
      <c r="T109" s="26">
        <v>64</v>
      </c>
      <c r="U109" s="26">
        <v>70</v>
      </c>
      <c r="V109" s="27">
        <f t="shared" si="53"/>
        <v>572</v>
      </c>
      <c r="W109" s="27"/>
      <c r="X109" s="44"/>
    </row>
    <row r="110" spans="1:25" x14ac:dyDescent="0.3">
      <c r="A110" s="29" t="s">
        <v>613</v>
      </c>
      <c r="B110" s="9">
        <v>37</v>
      </c>
      <c r="C110" s="9" t="s">
        <v>29</v>
      </c>
      <c r="D110" s="602"/>
      <c r="E110" s="39"/>
      <c r="F110" s="549">
        <f t="shared" si="50"/>
        <v>1281</v>
      </c>
      <c r="G110" s="31">
        <f t="shared" si="51"/>
        <v>8</v>
      </c>
      <c r="H110" s="550">
        <f t="shared" si="52"/>
        <v>160.125</v>
      </c>
      <c r="I110" s="143">
        <f t="shared" si="47"/>
        <v>190</v>
      </c>
      <c r="J110" s="143">
        <f t="shared" si="48"/>
        <v>544</v>
      </c>
      <c r="K110" s="607"/>
      <c r="L110" s="300">
        <v>190</v>
      </c>
      <c r="M110" s="300">
        <v>173</v>
      </c>
      <c r="N110" s="300">
        <v>181</v>
      </c>
      <c r="O110" s="300">
        <v>151</v>
      </c>
      <c r="P110" s="300">
        <v>144</v>
      </c>
      <c r="Q110" s="31">
        <f t="shared" si="49"/>
        <v>839</v>
      </c>
      <c r="R110" s="31">
        <f>Q109+Q110+(K109*5)</f>
        <v>2072</v>
      </c>
      <c r="S110" s="300">
        <v>159</v>
      </c>
      <c r="T110" s="300">
        <v>144</v>
      </c>
      <c r="U110" s="300">
        <v>139</v>
      </c>
      <c r="V110" s="27">
        <f t="shared" si="53"/>
        <v>1281</v>
      </c>
      <c r="W110" s="31">
        <f>V109+V110+(K109*8)</f>
        <v>3245</v>
      </c>
      <c r="X110" s="85"/>
    </row>
    <row r="111" spans="1:25" x14ac:dyDescent="0.3">
      <c r="A111" s="25" t="s">
        <v>287</v>
      </c>
      <c r="B111" s="9">
        <v>37</v>
      </c>
      <c r="C111" s="9" t="s">
        <v>29</v>
      </c>
      <c r="D111" s="592">
        <v>6</v>
      </c>
      <c r="E111" s="38">
        <v>35</v>
      </c>
      <c r="F111" s="21">
        <f t="shared" si="50"/>
        <v>1497</v>
      </c>
      <c r="G111" s="21">
        <f t="shared" si="51"/>
        <v>8</v>
      </c>
      <c r="H111" s="23">
        <f t="shared" si="52"/>
        <v>187.125</v>
      </c>
      <c r="I111" s="143">
        <f t="shared" si="47"/>
        <v>266</v>
      </c>
      <c r="J111" s="143">
        <f t="shared" si="48"/>
        <v>550</v>
      </c>
      <c r="K111" s="595">
        <v>50</v>
      </c>
      <c r="L111" s="26">
        <v>195</v>
      </c>
      <c r="M111" s="26">
        <v>191</v>
      </c>
      <c r="N111" s="26">
        <v>164</v>
      </c>
      <c r="O111" s="26">
        <v>266</v>
      </c>
      <c r="P111" s="26">
        <v>145</v>
      </c>
      <c r="Q111" s="27">
        <f t="shared" si="49"/>
        <v>961</v>
      </c>
      <c r="R111" s="27"/>
      <c r="S111" s="26">
        <v>143</v>
      </c>
      <c r="T111" s="26">
        <v>203</v>
      </c>
      <c r="U111" s="26">
        <v>190</v>
      </c>
      <c r="V111" s="27">
        <f t="shared" si="53"/>
        <v>1497</v>
      </c>
      <c r="W111" s="27"/>
      <c r="X111" s="16"/>
    </row>
    <row r="112" spans="1:25" x14ac:dyDescent="0.3">
      <c r="A112" s="29" t="s">
        <v>990</v>
      </c>
      <c r="B112" s="9">
        <v>37</v>
      </c>
      <c r="C112" s="9" t="s">
        <v>29</v>
      </c>
      <c r="D112" s="602"/>
      <c r="E112" s="39"/>
      <c r="F112" s="21">
        <f t="shared" si="50"/>
        <v>1347</v>
      </c>
      <c r="G112" s="21">
        <f t="shared" si="51"/>
        <v>8</v>
      </c>
      <c r="H112" s="23">
        <f t="shared" si="52"/>
        <v>168.375</v>
      </c>
      <c r="I112" s="143">
        <f t="shared" si="47"/>
        <v>182</v>
      </c>
      <c r="J112" s="143">
        <f t="shared" si="48"/>
        <v>529</v>
      </c>
      <c r="K112" s="607"/>
      <c r="L112" s="300">
        <v>159</v>
      </c>
      <c r="M112" s="300">
        <v>160</v>
      </c>
      <c r="N112" s="300">
        <v>175</v>
      </c>
      <c r="O112" s="300">
        <v>143</v>
      </c>
      <c r="P112" s="300">
        <v>181</v>
      </c>
      <c r="Q112" s="31">
        <f t="shared" si="49"/>
        <v>818</v>
      </c>
      <c r="R112" s="31">
        <f>Q111+Q112+(K111*5)</f>
        <v>2029</v>
      </c>
      <c r="S112" s="300">
        <v>182</v>
      </c>
      <c r="T112" s="300">
        <v>177</v>
      </c>
      <c r="U112" s="300">
        <v>170</v>
      </c>
      <c r="V112" s="27">
        <f t="shared" si="53"/>
        <v>1347</v>
      </c>
      <c r="W112" s="31">
        <f>V111+V112+(K111*8)</f>
        <v>3244</v>
      </c>
      <c r="X112" s="16"/>
    </row>
    <row r="113" spans="1:24" x14ac:dyDescent="0.3">
      <c r="A113" s="25" t="s">
        <v>977</v>
      </c>
      <c r="B113" s="9">
        <v>37</v>
      </c>
      <c r="C113" s="9" t="s">
        <v>29</v>
      </c>
      <c r="D113" s="592">
        <v>7</v>
      </c>
      <c r="E113" s="34"/>
      <c r="F113" s="547">
        <f t="shared" si="50"/>
        <v>1143</v>
      </c>
      <c r="G113" s="27">
        <f t="shared" si="51"/>
        <v>8</v>
      </c>
      <c r="H113" s="548">
        <f t="shared" si="52"/>
        <v>142.875</v>
      </c>
      <c r="I113" s="143">
        <f t="shared" si="47"/>
        <v>168</v>
      </c>
      <c r="J113" s="143">
        <f t="shared" si="48"/>
        <v>421</v>
      </c>
      <c r="K113" s="595">
        <v>99</v>
      </c>
      <c r="L113" s="26">
        <v>156</v>
      </c>
      <c r="M113" s="26">
        <v>135</v>
      </c>
      <c r="N113" s="26">
        <v>130</v>
      </c>
      <c r="O113" s="26">
        <v>156</v>
      </c>
      <c r="P113" s="26">
        <v>168</v>
      </c>
      <c r="Q113" s="27">
        <f t="shared" si="49"/>
        <v>745</v>
      </c>
      <c r="R113" s="27"/>
      <c r="S113" s="28">
        <v>164</v>
      </c>
      <c r="T113" s="28">
        <v>128</v>
      </c>
      <c r="U113" s="28">
        <v>106</v>
      </c>
      <c r="V113" s="27">
        <f t="shared" si="53"/>
        <v>1143</v>
      </c>
      <c r="W113" s="27"/>
      <c r="X113" s="16"/>
    </row>
    <row r="114" spans="1:24" x14ac:dyDescent="0.3">
      <c r="A114" s="29" t="s">
        <v>978</v>
      </c>
      <c r="B114" s="9">
        <v>37</v>
      </c>
      <c r="C114" s="9" t="s">
        <v>29</v>
      </c>
      <c r="D114" s="602"/>
      <c r="E114" s="33"/>
      <c r="F114" s="549">
        <f t="shared" si="50"/>
        <v>1299</v>
      </c>
      <c r="G114" s="31">
        <f t="shared" si="51"/>
        <v>8</v>
      </c>
      <c r="H114" s="550">
        <f t="shared" si="52"/>
        <v>162.375</v>
      </c>
      <c r="I114" s="143">
        <f t="shared" si="47"/>
        <v>214</v>
      </c>
      <c r="J114" s="143">
        <f t="shared" si="48"/>
        <v>497</v>
      </c>
      <c r="K114" s="607"/>
      <c r="L114" s="300">
        <v>150</v>
      </c>
      <c r="M114" s="300">
        <v>179</v>
      </c>
      <c r="N114" s="300">
        <v>168</v>
      </c>
      <c r="O114" s="300">
        <v>214</v>
      </c>
      <c r="P114" s="300">
        <v>160</v>
      </c>
      <c r="Q114" s="31">
        <f t="shared" si="49"/>
        <v>871</v>
      </c>
      <c r="R114" s="31">
        <f>Q113+Q114+(K113*5)</f>
        <v>2111</v>
      </c>
      <c r="S114" s="32">
        <v>145</v>
      </c>
      <c r="T114" s="32">
        <v>135</v>
      </c>
      <c r="U114" s="32">
        <v>148</v>
      </c>
      <c r="V114" s="27">
        <f t="shared" si="53"/>
        <v>1299</v>
      </c>
      <c r="W114" s="31">
        <f>V113+V114+(K113*8)</f>
        <v>3234</v>
      </c>
      <c r="X114" s="16"/>
    </row>
    <row r="115" spans="1:24" x14ac:dyDescent="0.3">
      <c r="A115" s="25" t="s">
        <v>366</v>
      </c>
      <c r="B115" s="9">
        <v>37</v>
      </c>
      <c r="C115" s="9" t="s">
        <v>29</v>
      </c>
      <c r="D115" s="592">
        <v>8</v>
      </c>
      <c r="E115" s="34"/>
      <c r="F115" s="21">
        <f t="shared" si="50"/>
        <v>1560</v>
      </c>
      <c r="G115" s="21">
        <f t="shared" si="51"/>
        <v>8</v>
      </c>
      <c r="H115" s="23">
        <f t="shared" si="52"/>
        <v>195</v>
      </c>
      <c r="I115" s="143">
        <f t="shared" si="47"/>
        <v>267</v>
      </c>
      <c r="J115" s="143">
        <f t="shared" si="48"/>
        <v>626</v>
      </c>
      <c r="K115" s="595">
        <v>9</v>
      </c>
      <c r="L115" s="28">
        <v>222</v>
      </c>
      <c r="M115" s="28">
        <v>196</v>
      </c>
      <c r="N115" s="28">
        <v>208</v>
      </c>
      <c r="O115" s="28">
        <v>197</v>
      </c>
      <c r="P115" s="28">
        <v>183</v>
      </c>
      <c r="Q115" s="27">
        <f t="shared" si="49"/>
        <v>1006</v>
      </c>
      <c r="R115" s="27"/>
      <c r="S115" s="28">
        <v>267</v>
      </c>
      <c r="T115" s="28">
        <v>156</v>
      </c>
      <c r="U115" s="28">
        <v>131</v>
      </c>
      <c r="V115" s="27">
        <f t="shared" si="53"/>
        <v>1560</v>
      </c>
      <c r="W115" s="27"/>
      <c r="X115" s="16"/>
    </row>
    <row r="116" spans="1:24" x14ac:dyDescent="0.3">
      <c r="A116" s="36" t="s">
        <v>661</v>
      </c>
      <c r="B116" s="9">
        <v>37</v>
      </c>
      <c r="C116" s="9" t="s">
        <v>29</v>
      </c>
      <c r="D116" s="602"/>
      <c r="E116" s="37"/>
      <c r="F116" s="21">
        <f t="shared" si="50"/>
        <v>1596</v>
      </c>
      <c r="G116" s="21">
        <f t="shared" si="51"/>
        <v>8</v>
      </c>
      <c r="H116" s="23">
        <f t="shared" si="52"/>
        <v>199.5</v>
      </c>
      <c r="I116" s="143">
        <f t="shared" si="47"/>
        <v>243</v>
      </c>
      <c r="J116" s="143">
        <f t="shared" si="48"/>
        <v>652</v>
      </c>
      <c r="K116" s="607"/>
      <c r="L116" s="506">
        <v>225</v>
      </c>
      <c r="M116" s="506">
        <v>202</v>
      </c>
      <c r="N116" s="506">
        <v>225</v>
      </c>
      <c r="O116" s="506">
        <v>243</v>
      </c>
      <c r="P116" s="506">
        <v>172</v>
      </c>
      <c r="Q116" s="21">
        <f t="shared" si="49"/>
        <v>1067</v>
      </c>
      <c r="R116" s="31">
        <f>Q115+Q116+(K115*5)</f>
        <v>2118</v>
      </c>
      <c r="S116" s="506">
        <v>189</v>
      </c>
      <c r="T116" s="506">
        <v>168</v>
      </c>
      <c r="U116" s="506">
        <v>172</v>
      </c>
      <c r="V116" s="27">
        <f t="shared" si="53"/>
        <v>1596</v>
      </c>
      <c r="W116" s="31">
        <f>V115+V116+(K115*8)</f>
        <v>3228</v>
      </c>
      <c r="X116" s="16"/>
    </row>
    <row r="117" spans="1:24" x14ac:dyDescent="0.3">
      <c r="A117" s="25" t="s">
        <v>325</v>
      </c>
      <c r="B117" s="9">
        <v>37</v>
      </c>
      <c r="C117" s="9" t="s">
        <v>29</v>
      </c>
      <c r="D117" s="592">
        <v>9</v>
      </c>
      <c r="E117" s="34"/>
      <c r="F117" s="547">
        <f t="shared" si="50"/>
        <v>1253</v>
      </c>
      <c r="G117" s="27">
        <f t="shared" si="51"/>
        <v>8</v>
      </c>
      <c r="H117" s="548">
        <f t="shared" si="52"/>
        <v>156.625</v>
      </c>
      <c r="I117" s="143">
        <f t="shared" si="47"/>
        <v>180</v>
      </c>
      <c r="J117" s="143">
        <f t="shared" si="48"/>
        <v>465</v>
      </c>
      <c r="K117" s="595">
        <v>36</v>
      </c>
      <c r="L117" s="28">
        <v>160</v>
      </c>
      <c r="M117" s="28">
        <v>158</v>
      </c>
      <c r="N117" s="28">
        <v>146</v>
      </c>
      <c r="O117" s="28">
        <v>180</v>
      </c>
      <c r="P117" s="28">
        <v>144</v>
      </c>
      <c r="Q117" s="27">
        <f t="shared" si="49"/>
        <v>788</v>
      </c>
      <c r="R117" s="27"/>
      <c r="S117" s="28">
        <v>157</v>
      </c>
      <c r="T117" s="28">
        <v>168</v>
      </c>
      <c r="U117" s="28">
        <v>140</v>
      </c>
      <c r="V117" s="27">
        <f t="shared" si="53"/>
        <v>1253</v>
      </c>
      <c r="W117" s="27"/>
      <c r="X117" s="16"/>
    </row>
    <row r="118" spans="1:24" x14ac:dyDescent="0.3">
      <c r="A118" s="36" t="s">
        <v>1069</v>
      </c>
      <c r="B118" s="9">
        <v>37</v>
      </c>
      <c r="C118" s="9" t="s">
        <v>29</v>
      </c>
      <c r="D118" s="602"/>
      <c r="E118" s="37"/>
      <c r="F118" s="549">
        <f t="shared" si="50"/>
        <v>1686</v>
      </c>
      <c r="G118" s="31">
        <f t="shared" si="51"/>
        <v>8</v>
      </c>
      <c r="H118" s="550">
        <f t="shared" si="52"/>
        <v>210.75</v>
      </c>
      <c r="I118" s="143">
        <f t="shared" si="47"/>
        <v>236</v>
      </c>
      <c r="J118" s="143">
        <f t="shared" si="48"/>
        <v>638</v>
      </c>
      <c r="K118" s="607"/>
      <c r="L118" s="506">
        <v>172</v>
      </c>
      <c r="M118" s="506">
        <v>234</v>
      </c>
      <c r="N118" s="506">
        <v>232</v>
      </c>
      <c r="O118" s="506">
        <v>232</v>
      </c>
      <c r="P118" s="506">
        <v>236</v>
      </c>
      <c r="Q118" s="21">
        <f t="shared" si="49"/>
        <v>1106</v>
      </c>
      <c r="R118" s="31">
        <f>Q117+Q118+(K117*5)</f>
        <v>2074</v>
      </c>
      <c r="S118" s="506">
        <v>229</v>
      </c>
      <c r="T118" s="506">
        <v>183</v>
      </c>
      <c r="U118" s="506">
        <v>168</v>
      </c>
      <c r="V118" s="27">
        <f t="shared" si="53"/>
        <v>1686</v>
      </c>
      <c r="W118" s="31">
        <f>V117+V118+(K117*8)</f>
        <v>3227</v>
      </c>
      <c r="X118" s="16"/>
    </row>
    <row r="119" spans="1:24" x14ac:dyDescent="0.3">
      <c r="A119" s="25" t="s">
        <v>1023</v>
      </c>
      <c r="B119" s="9">
        <v>37</v>
      </c>
      <c r="C119" s="9" t="s">
        <v>29</v>
      </c>
      <c r="D119" s="592">
        <v>10</v>
      </c>
      <c r="E119" s="34"/>
      <c r="F119" s="21">
        <f t="shared" si="50"/>
        <v>1227</v>
      </c>
      <c r="G119" s="21">
        <f t="shared" si="51"/>
        <v>8</v>
      </c>
      <c r="H119" s="23">
        <f t="shared" si="52"/>
        <v>153.375</v>
      </c>
      <c r="I119" s="143">
        <f t="shared" si="47"/>
        <v>202</v>
      </c>
      <c r="J119" s="143">
        <f t="shared" si="48"/>
        <v>494</v>
      </c>
      <c r="K119" s="595">
        <v>17</v>
      </c>
      <c r="L119" s="26">
        <v>149</v>
      </c>
      <c r="M119" s="26">
        <v>202</v>
      </c>
      <c r="N119" s="26">
        <v>143</v>
      </c>
      <c r="O119" s="26">
        <v>168</v>
      </c>
      <c r="P119" s="26">
        <v>122</v>
      </c>
      <c r="Q119" s="27">
        <f t="shared" si="49"/>
        <v>784</v>
      </c>
      <c r="R119" s="27"/>
      <c r="S119" s="28">
        <v>173</v>
      </c>
      <c r="T119" s="28">
        <v>144</v>
      </c>
      <c r="U119" s="28">
        <v>126</v>
      </c>
      <c r="V119" s="27">
        <f t="shared" si="53"/>
        <v>1227</v>
      </c>
      <c r="W119" s="27"/>
      <c r="X119" s="16"/>
    </row>
    <row r="120" spans="1:24" x14ac:dyDescent="0.3">
      <c r="A120" s="36" t="s">
        <v>1070</v>
      </c>
      <c r="B120" s="9">
        <v>37</v>
      </c>
      <c r="C120" s="9" t="s">
        <v>29</v>
      </c>
      <c r="D120" s="602"/>
      <c r="E120" s="37"/>
      <c r="F120" s="21">
        <f t="shared" si="50"/>
        <v>1830</v>
      </c>
      <c r="G120" s="21">
        <f t="shared" si="51"/>
        <v>8</v>
      </c>
      <c r="H120" s="23">
        <f t="shared" si="52"/>
        <v>228.75</v>
      </c>
      <c r="I120" s="143">
        <f t="shared" si="47"/>
        <v>276</v>
      </c>
      <c r="J120" s="143">
        <f t="shared" si="48"/>
        <v>663</v>
      </c>
      <c r="K120" s="607"/>
      <c r="L120" s="506">
        <v>238</v>
      </c>
      <c r="M120" s="506">
        <v>193</v>
      </c>
      <c r="N120" s="506">
        <v>201</v>
      </c>
      <c r="O120" s="506">
        <v>259</v>
      </c>
      <c r="P120" s="506">
        <v>276</v>
      </c>
      <c r="Q120" s="21">
        <f t="shared" si="49"/>
        <v>1167</v>
      </c>
      <c r="R120" s="31">
        <f>Q119+Q120+(K119*5)</f>
        <v>2036</v>
      </c>
      <c r="S120" s="506">
        <v>254</v>
      </c>
      <c r="T120" s="506">
        <v>203</v>
      </c>
      <c r="U120" s="506">
        <v>206</v>
      </c>
      <c r="V120" s="27">
        <f t="shared" si="53"/>
        <v>1830</v>
      </c>
      <c r="W120" s="21">
        <f>V119+V120+(K119*8)</f>
        <v>3193</v>
      </c>
      <c r="X120" s="16"/>
    </row>
    <row r="121" spans="1:24" x14ac:dyDescent="0.3">
      <c r="A121" s="25" t="s">
        <v>759</v>
      </c>
      <c r="B121" s="9">
        <v>37</v>
      </c>
      <c r="C121" s="9" t="s">
        <v>29</v>
      </c>
      <c r="D121" s="592">
        <v>11</v>
      </c>
      <c r="E121" s="34"/>
      <c r="F121" s="547">
        <f t="shared" si="50"/>
        <v>619</v>
      </c>
      <c r="G121" s="27">
        <f t="shared" si="51"/>
        <v>8</v>
      </c>
      <c r="H121" s="548">
        <f t="shared" si="52"/>
        <v>77.375</v>
      </c>
      <c r="I121" s="143">
        <f t="shared" si="47"/>
        <v>98</v>
      </c>
      <c r="J121" s="143">
        <f t="shared" si="48"/>
        <v>256</v>
      </c>
      <c r="K121" s="595">
        <v>101</v>
      </c>
      <c r="L121" s="26">
        <v>69</v>
      </c>
      <c r="M121" s="26">
        <v>58</v>
      </c>
      <c r="N121" s="26">
        <v>77</v>
      </c>
      <c r="O121" s="26">
        <v>61</v>
      </c>
      <c r="P121" s="26">
        <v>98</v>
      </c>
      <c r="Q121" s="27">
        <f t="shared" si="49"/>
        <v>363</v>
      </c>
      <c r="R121" s="27"/>
      <c r="S121" s="28">
        <v>92</v>
      </c>
      <c r="T121" s="28">
        <v>70</v>
      </c>
      <c r="U121" s="28">
        <v>94</v>
      </c>
      <c r="V121" s="27">
        <f t="shared" si="53"/>
        <v>619</v>
      </c>
      <c r="W121" s="27"/>
      <c r="X121" s="16"/>
    </row>
    <row r="122" spans="1:24" x14ac:dyDescent="0.3">
      <c r="A122" s="36" t="s">
        <v>812</v>
      </c>
      <c r="B122" s="9">
        <v>37</v>
      </c>
      <c r="C122" s="9" t="s">
        <v>29</v>
      </c>
      <c r="D122" s="602"/>
      <c r="E122" s="37"/>
      <c r="F122" s="549">
        <f t="shared" si="50"/>
        <v>1748</v>
      </c>
      <c r="G122" s="31">
        <f t="shared" si="51"/>
        <v>8</v>
      </c>
      <c r="H122" s="550">
        <f t="shared" si="52"/>
        <v>218.5</v>
      </c>
      <c r="I122" s="143">
        <f t="shared" si="47"/>
        <v>269</v>
      </c>
      <c r="J122" s="143">
        <f t="shared" si="48"/>
        <v>689</v>
      </c>
      <c r="K122" s="607"/>
      <c r="L122" s="506">
        <v>267</v>
      </c>
      <c r="M122" s="506">
        <v>197</v>
      </c>
      <c r="N122" s="506">
        <v>225</v>
      </c>
      <c r="O122" s="506">
        <v>269</v>
      </c>
      <c r="P122" s="506">
        <v>238</v>
      </c>
      <c r="Q122" s="21">
        <f t="shared" si="49"/>
        <v>1196</v>
      </c>
      <c r="R122" s="31">
        <f>Q121+Q122+(K121*5)</f>
        <v>2064</v>
      </c>
      <c r="S122" s="506">
        <v>194</v>
      </c>
      <c r="T122" s="506">
        <v>169</v>
      </c>
      <c r="U122" s="506">
        <v>189</v>
      </c>
      <c r="V122" s="27">
        <f t="shared" si="53"/>
        <v>1748</v>
      </c>
      <c r="W122" s="21">
        <f>V121+V122+(K121*8)</f>
        <v>3175</v>
      </c>
      <c r="X122" s="16"/>
    </row>
    <row r="123" spans="1:24" x14ac:dyDescent="0.3">
      <c r="A123" s="25" t="s">
        <v>181</v>
      </c>
      <c r="B123" s="9">
        <v>37</v>
      </c>
      <c r="C123" s="9" t="s">
        <v>29</v>
      </c>
      <c r="D123" s="592">
        <v>12</v>
      </c>
      <c r="E123" s="34"/>
      <c r="F123" s="21">
        <f t="shared" si="50"/>
        <v>1521</v>
      </c>
      <c r="G123" s="21">
        <f t="shared" si="51"/>
        <v>8</v>
      </c>
      <c r="H123" s="23">
        <f t="shared" si="52"/>
        <v>190.125</v>
      </c>
      <c r="I123" s="143">
        <f t="shared" si="47"/>
        <v>243</v>
      </c>
      <c r="J123" s="143">
        <f t="shared" si="48"/>
        <v>616</v>
      </c>
      <c r="K123" s="595">
        <v>35</v>
      </c>
      <c r="L123" s="26">
        <v>222</v>
      </c>
      <c r="M123" s="26">
        <v>243</v>
      </c>
      <c r="N123" s="26">
        <v>151</v>
      </c>
      <c r="O123" s="26">
        <v>209</v>
      </c>
      <c r="P123" s="26">
        <v>214</v>
      </c>
      <c r="Q123" s="27">
        <f t="shared" si="49"/>
        <v>1039</v>
      </c>
      <c r="R123" s="27"/>
      <c r="S123" s="28">
        <v>160</v>
      </c>
      <c r="T123" s="28">
        <v>185</v>
      </c>
      <c r="U123" s="28">
        <v>137</v>
      </c>
      <c r="V123" s="27">
        <f t="shared" si="53"/>
        <v>1521</v>
      </c>
      <c r="W123" s="27"/>
      <c r="X123" s="16"/>
    </row>
    <row r="124" spans="1:24" x14ac:dyDescent="0.3">
      <c r="A124" s="36" t="s">
        <v>538</v>
      </c>
      <c r="B124" s="9">
        <v>37</v>
      </c>
      <c r="C124" s="9" t="s">
        <v>29</v>
      </c>
      <c r="D124" s="593"/>
      <c r="E124" s="37"/>
      <c r="F124" s="21">
        <f t="shared" si="50"/>
        <v>1349</v>
      </c>
      <c r="G124" s="21">
        <f t="shared" si="51"/>
        <v>8</v>
      </c>
      <c r="H124" s="23">
        <f t="shared" si="52"/>
        <v>168.625</v>
      </c>
      <c r="I124" s="143">
        <f t="shared" si="47"/>
        <v>225</v>
      </c>
      <c r="J124" s="143">
        <f t="shared" si="48"/>
        <v>566</v>
      </c>
      <c r="K124" s="607"/>
      <c r="L124" s="506">
        <v>225</v>
      </c>
      <c r="M124" s="506">
        <v>179</v>
      </c>
      <c r="N124" s="506">
        <v>162</v>
      </c>
      <c r="O124" s="506">
        <v>190</v>
      </c>
      <c r="P124" s="506">
        <v>154</v>
      </c>
      <c r="Q124" s="21">
        <f>SUM(L124:P124)</f>
        <v>910</v>
      </c>
      <c r="R124" s="31">
        <f>Q123+Q124+(K123*5)</f>
        <v>2124</v>
      </c>
      <c r="S124" s="506">
        <v>142</v>
      </c>
      <c r="T124" s="506">
        <v>155</v>
      </c>
      <c r="U124" s="506">
        <v>142</v>
      </c>
      <c r="V124" s="27">
        <f t="shared" si="53"/>
        <v>1349</v>
      </c>
      <c r="W124" s="21">
        <f>V123+V124+(K123*8)</f>
        <v>3150</v>
      </c>
      <c r="X124" s="16"/>
    </row>
    <row r="125" spans="1:24" x14ac:dyDescent="0.3">
      <c r="A125" s="25" t="s">
        <v>277</v>
      </c>
      <c r="B125" s="9">
        <v>37</v>
      </c>
      <c r="C125" s="9" t="s">
        <v>29</v>
      </c>
      <c r="D125" s="592">
        <v>13</v>
      </c>
      <c r="E125" s="34"/>
      <c r="F125" s="547">
        <f t="shared" si="50"/>
        <v>1497</v>
      </c>
      <c r="G125" s="27">
        <f t="shared" si="51"/>
        <v>8</v>
      </c>
      <c r="H125" s="548">
        <f t="shared" si="52"/>
        <v>187.125</v>
      </c>
      <c r="I125" s="143">
        <f t="shared" si="47"/>
        <v>213</v>
      </c>
      <c r="J125" s="143">
        <f t="shared" si="48"/>
        <v>574</v>
      </c>
      <c r="K125" s="595">
        <v>9</v>
      </c>
      <c r="L125" s="28">
        <v>196</v>
      </c>
      <c r="M125" s="28">
        <v>211</v>
      </c>
      <c r="N125" s="28">
        <v>167</v>
      </c>
      <c r="O125" s="28">
        <v>207</v>
      </c>
      <c r="P125" s="28">
        <v>213</v>
      </c>
      <c r="Q125" s="27">
        <f>SUM(L125:P125)</f>
        <v>994</v>
      </c>
      <c r="R125" s="27"/>
      <c r="S125" s="26">
        <v>169</v>
      </c>
      <c r="T125" s="26">
        <v>198</v>
      </c>
      <c r="U125" s="26">
        <v>136</v>
      </c>
      <c r="V125" s="27">
        <f t="shared" ref="V125:V126" si="54">SUM(Q125:U125)-R125</f>
        <v>1497</v>
      </c>
      <c r="W125" s="27"/>
      <c r="X125" s="16"/>
    </row>
    <row r="126" spans="1:24" x14ac:dyDescent="0.3">
      <c r="A126" s="29" t="s">
        <v>636</v>
      </c>
      <c r="B126" s="9">
        <v>37</v>
      </c>
      <c r="C126" s="9" t="s">
        <v>29</v>
      </c>
      <c r="D126" s="602"/>
      <c r="E126" s="33"/>
      <c r="F126" s="549">
        <f t="shared" si="50"/>
        <v>1538</v>
      </c>
      <c r="G126" s="31">
        <f t="shared" si="51"/>
        <v>8</v>
      </c>
      <c r="H126" s="550">
        <f t="shared" si="52"/>
        <v>192.25</v>
      </c>
      <c r="I126" s="143">
        <f t="shared" si="47"/>
        <v>226</v>
      </c>
      <c r="J126" s="143">
        <f t="shared" si="48"/>
        <v>645</v>
      </c>
      <c r="K126" s="607"/>
      <c r="L126" s="32">
        <v>204</v>
      </c>
      <c r="M126" s="32">
        <v>226</v>
      </c>
      <c r="N126" s="32">
        <v>215</v>
      </c>
      <c r="O126" s="32">
        <v>168</v>
      </c>
      <c r="P126" s="32">
        <v>183</v>
      </c>
      <c r="Q126" s="31">
        <f t="shared" si="49"/>
        <v>996</v>
      </c>
      <c r="R126" s="31">
        <f>Q125+Q126+(K125*5)</f>
        <v>2035</v>
      </c>
      <c r="S126" s="32">
        <v>179</v>
      </c>
      <c r="T126" s="32">
        <v>194</v>
      </c>
      <c r="U126" s="32">
        <v>169</v>
      </c>
      <c r="V126" s="27">
        <f t="shared" si="54"/>
        <v>1538</v>
      </c>
      <c r="W126" s="21">
        <f>V125+V126+(K125*8)</f>
        <v>3107</v>
      </c>
      <c r="X126" s="16"/>
    </row>
    <row r="127" spans="1:24" x14ac:dyDescent="0.3">
      <c r="A127" s="25" t="s">
        <v>272</v>
      </c>
      <c r="B127" s="9">
        <v>37</v>
      </c>
      <c r="C127" s="9" t="s">
        <v>29</v>
      </c>
      <c r="D127" s="592">
        <v>14</v>
      </c>
      <c r="E127" s="34"/>
      <c r="F127" s="21">
        <f t="shared" si="50"/>
        <v>1351</v>
      </c>
      <c r="G127" s="21">
        <f t="shared" si="51"/>
        <v>8</v>
      </c>
      <c r="H127" s="23">
        <f t="shared" si="52"/>
        <v>168.875</v>
      </c>
      <c r="I127" s="143">
        <f t="shared" si="47"/>
        <v>224</v>
      </c>
      <c r="J127" s="143">
        <f t="shared" si="48"/>
        <v>612</v>
      </c>
      <c r="K127" s="595">
        <v>27</v>
      </c>
      <c r="L127" s="28">
        <v>224</v>
      </c>
      <c r="M127" s="28">
        <v>188</v>
      </c>
      <c r="N127" s="28">
        <v>200</v>
      </c>
      <c r="O127" s="28">
        <v>178</v>
      </c>
      <c r="P127" s="28">
        <v>148</v>
      </c>
      <c r="Q127" s="27">
        <f t="shared" si="49"/>
        <v>938</v>
      </c>
      <c r="R127" s="27"/>
      <c r="S127" s="506">
        <v>149</v>
      </c>
      <c r="T127" s="506">
        <v>127</v>
      </c>
      <c r="U127" s="506">
        <v>137</v>
      </c>
      <c r="V127" s="27">
        <f t="shared" ref="V127:V128" si="55">SUM(Q127:U127)-R127</f>
        <v>1351</v>
      </c>
      <c r="W127" s="27"/>
      <c r="X127" s="16"/>
    </row>
    <row r="128" spans="1:24" x14ac:dyDescent="0.3">
      <c r="A128" s="29" t="s">
        <v>620</v>
      </c>
      <c r="B128" s="9">
        <v>37</v>
      </c>
      <c r="C128" s="9" t="s">
        <v>29</v>
      </c>
      <c r="D128" s="602"/>
      <c r="E128" s="33"/>
      <c r="F128" s="21">
        <f t="shared" si="50"/>
        <v>1518</v>
      </c>
      <c r="G128" s="21">
        <f t="shared" si="51"/>
        <v>8</v>
      </c>
      <c r="H128" s="23">
        <f t="shared" si="52"/>
        <v>189.75</v>
      </c>
      <c r="I128" s="143">
        <f t="shared" si="47"/>
        <v>237</v>
      </c>
      <c r="J128" s="143">
        <f t="shared" si="48"/>
        <v>584</v>
      </c>
      <c r="K128" s="607"/>
      <c r="L128" s="32">
        <v>137</v>
      </c>
      <c r="M128" s="32">
        <v>237</v>
      </c>
      <c r="N128" s="32">
        <v>210</v>
      </c>
      <c r="O128" s="32">
        <v>179</v>
      </c>
      <c r="P128" s="32">
        <v>192</v>
      </c>
      <c r="Q128" s="31">
        <f t="shared" si="49"/>
        <v>955</v>
      </c>
      <c r="R128" s="31">
        <f>Q127+Q128+(K127*5)</f>
        <v>2028</v>
      </c>
      <c r="S128" s="32">
        <v>178</v>
      </c>
      <c r="T128" s="32">
        <v>172</v>
      </c>
      <c r="U128" s="32">
        <v>213</v>
      </c>
      <c r="V128" s="72">
        <f t="shared" si="55"/>
        <v>1518</v>
      </c>
      <c r="W128" s="21">
        <f>V127+V128+(K127*8)</f>
        <v>3085</v>
      </c>
      <c r="X128" s="16"/>
    </row>
    <row r="129" spans="1:24" x14ac:dyDescent="0.3">
      <c r="A129" s="25" t="s">
        <v>180</v>
      </c>
      <c r="B129" s="9">
        <v>37</v>
      </c>
      <c r="C129" s="9" t="s">
        <v>29</v>
      </c>
      <c r="D129" s="592">
        <v>15</v>
      </c>
      <c r="E129" s="34"/>
      <c r="F129" s="547">
        <f t="shared" si="50"/>
        <v>770</v>
      </c>
      <c r="G129" s="27">
        <f t="shared" si="51"/>
        <v>5</v>
      </c>
      <c r="H129" s="548">
        <f t="shared" si="52"/>
        <v>154</v>
      </c>
      <c r="I129" s="143">
        <f t="shared" si="47"/>
        <v>181</v>
      </c>
      <c r="J129" s="143">
        <f t="shared" si="48"/>
        <v>479</v>
      </c>
      <c r="K129" s="595">
        <v>66</v>
      </c>
      <c r="L129" s="28">
        <v>160</v>
      </c>
      <c r="M129" s="28">
        <v>138</v>
      </c>
      <c r="N129" s="28">
        <v>181</v>
      </c>
      <c r="O129" s="28">
        <v>168</v>
      </c>
      <c r="P129" s="28">
        <v>123</v>
      </c>
      <c r="Q129" s="27">
        <f t="shared" si="49"/>
        <v>770</v>
      </c>
      <c r="R129" s="27"/>
      <c r="S129" s="19"/>
      <c r="T129" s="19"/>
      <c r="U129" s="19"/>
      <c r="V129" s="19"/>
      <c r="W129" s="19"/>
      <c r="X129" s="16"/>
    </row>
    <row r="130" spans="1:24" x14ac:dyDescent="0.3">
      <c r="A130" s="29" t="s">
        <v>1071</v>
      </c>
      <c r="B130" s="9">
        <v>37</v>
      </c>
      <c r="C130" s="9" t="s">
        <v>29</v>
      </c>
      <c r="D130" s="602"/>
      <c r="E130" s="33"/>
      <c r="F130" s="549">
        <f t="shared" si="50"/>
        <v>896</v>
      </c>
      <c r="G130" s="31">
        <f t="shared" si="51"/>
        <v>5</v>
      </c>
      <c r="H130" s="550">
        <f t="shared" si="52"/>
        <v>179.2</v>
      </c>
      <c r="I130" s="143">
        <f t="shared" si="47"/>
        <v>224</v>
      </c>
      <c r="J130" s="143">
        <f t="shared" si="48"/>
        <v>505</v>
      </c>
      <c r="K130" s="607"/>
      <c r="L130" s="32">
        <v>155</v>
      </c>
      <c r="M130" s="32">
        <v>191</v>
      </c>
      <c r="N130" s="32">
        <v>159</v>
      </c>
      <c r="O130" s="32">
        <v>167</v>
      </c>
      <c r="P130" s="32">
        <v>224</v>
      </c>
      <c r="Q130" s="31">
        <f t="shared" si="49"/>
        <v>896</v>
      </c>
      <c r="R130" s="31">
        <f>Q129+Q130+(K129*5)</f>
        <v>1996</v>
      </c>
      <c r="S130" s="19"/>
      <c r="T130" s="19"/>
      <c r="U130" s="19"/>
      <c r="V130" s="19"/>
      <c r="W130" s="19"/>
      <c r="X130" s="16"/>
    </row>
    <row r="131" spans="1:24" x14ac:dyDescent="0.3">
      <c r="A131" s="25" t="s">
        <v>730</v>
      </c>
      <c r="B131" s="9">
        <v>37</v>
      </c>
      <c r="C131" s="9" t="s">
        <v>29</v>
      </c>
      <c r="D131" s="592">
        <v>16</v>
      </c>
      <c r="E131" s="34"/>
      <c r="F131" s="21">
        <f t="shared" si="50"/>
        <v>660</v>
      </c>
      <c r="G131" s="21">
        <f t="shared" si="51"/>
        <v>5</v>
      </c>
      <c r="H131" s="23">
        <f t="shared" si="52"/>
        <v>132</v>
      </c>
      <c r="I131" s="143">
        <f t="shared" si="47"/>
        <v>145</v>
      </c>
      <c r="J131" s="143">
        <f t="shared" si="48"/>
        <v>403</v>
      </c>
      <c r="K131" s="595">
        <v>64</v>
      </c>
      <c r="L131" s="28">
        <v>145</v>
      </c>
      <c r="M131" s="28">
        <v>138</v>
      </c>
      <c r="N131" s="28">
        <v>120</v>
      </c>
      <c r="O131" s="28">
        <v>123</v>
      </c>
      <c r="P131" s="28">
        <v>134</v>
      </c>
      <c r="Q131" s="27">
        <f t="shared" si="49"/>
        <v>660</v>
      </c>
      <c r="R131" s="27"/>
      <c r="S131" s="19"/>
      <c r="T131" s="19"/>
      <c r="U131" s="19"/>
      <c r="V131" s="19"/>
      <c r="W131" s="19"/>
      <c r="X131" s="16"/>
    </row>
    <row r="132" spans="1:24" x14ac:dyDescent="0.3">
      <c r="A132" s="29" t="s">
        <v>968</v>
      </c>
      <c r="B132" s="9">
        <v>37</v>
      </c>
      <c r="C132" s="9" t="s">
        <v>29</v>
      </c>
      <c r="D132" s="602"/>
      <c r="E132" s="33"/>
      <c r="F132" s="21">
        <f t="shared" si="50"/>
        <v>1001</v>
      </c>
      <c r="G132" s="21">
        <f t="shared" si="51"/>
        <v>5</v>
      </c>
      <c r="H132" s="23">
        <f t="shared" si="52"/>
        <v>200.2</v>
      </c>
      <c r="I132" s="143">
        <f t="shared" si="47"/>
        <v>216</v>
      </c>
      <c r="J132" s="143">
        <f t="shared" si="48"/>
        <v>631</v>
      </c>
      <c r="K132" s="607"/>
      <c r="L132" s="32">
        <v>216</v>
      </c>
      <c r="M132" s="32">
        <v>215</v>
      </c>
      <c r="N132" s="32">
        <v>200</v>
      </c>
      <c r="O132" s="32">
        <v>181</v>
      </c>
      <c r="P132" s="32">
        <v>189</v>
      </c>
      <c r="Q132" s="31">
        <f t="shared" si="49"/>
        <v>1001</v>
      </c>
      <c r="R132" s="31">
        <f>Q131+Q132+(K131*5)</f>
        <v>1981</v>
      </c>
      <c r="S132" s="19"/>
      <c r="T132" s="19"/>
      <c r="U132" s="19"/>
      <c r="V132" s="19"/>
      <c r="W132" s="19"/>
      <c r="X132" s="16"/>
    </row>
    <row r="133" spans="1:24" x14ac:dyDescent="0.3">
      <c r="A133" s="25" t="s">
        <v>337</v>
      </c>
      <c r="B133" s="9">
        <v>37</v>
      </c>
      <c r="C133" s="9" t="s">
        <v>29</v>
      </c>
      <c r="D133" s="592">
        <v>17</v>
      </c>
      <c r="E133" s="34"/>
      <c r="F133" s="547">
        <f t="shared" si="50"/>
        <v>1004</v>
      </c>
      <c r="G133" s="27">
        <f t="shared" si="51"/>
        <v>5</v>
      </c>
      <c r="H133" s="548">
        <f t="shared" si="52"/>
        <v>200.8</v>
      </c>
      <c r="I133" s="143">
        <f t="shared" si="47"/>
        <v>212</v>
      </c>
      <c r="J133" s="143">
        <f t="shared" si="48"/>
        <v>611</v>
      </c>
      <c r="K133" s="595">
        <v>18</v>
      </c>
      <c r="L133" s="28">
        <v>212</v>
      </c>
      <c r="M133" s="28">
        <v>192</v>
      </c>
      <c r="N133" s="28">
        <v>207</v>
      </c>
      <c r="O133" s="28">
        <v>182</v>
      </c>
      <c r="P133" s="28">
        <v>211</v>
      </c>
      <c r="Q133" s="27">
        <f t="shared" si="49"/>
        <v>1004</v>
      </c>
      <c r="R133" s="27"/>
      <c r="S133" s="19"/>
      <c r="T133" s="19"/>
      <c r="U133" s="19"/>
      <c r="V133" s="19"/>
      <c r="W133" s="19"/>
      <c r="X133" s="16"/>
    </row>
    <row r="134" spans="1:24" x14ac:dyDescent="0.3">
      <c r="A134" s="29" t="s">
        <v>1072</v>
      </c>
      <c r="B134" s="9">
        <v>37</v>
      </c>
      <c r="C134" s="9" t="s">
        <v>29</v>
      </c>
      <c r="D134" s="602"/>
      <c r="E134" s="33"/>
      <c r="F134" s="549">
        <f t="shared" si="50"/>
        <v>885</v>
      </c>
      <c r="G134" s="31">
        <f t="shared" si="51"/>
        <v>5</v>
      </c>
      <c r="H134" s="550">
        <f t="shared" si="52"/>
        <v>177</v>
      </c>
      <c r="I134" s="143">
        <f t="shared" si="47"/>
        <v>221</v>
      </c>
      <c r="J134" s="143">
        <f t="shared" si="48"/>
        <v>500</v>
      </c>
      <c r="K134" s="607"/>
      <c r="L134" s="32">
        <v>180</v>
      </c>
      <c r="M134" s="32">
        <v>142</v>
      </c>
      <c r="N134" s="32">
        <v>178</v>
      </c>
      <c r="O134" s="32">
        <v>164</v>
      </c>
      <c r="P134" s="32">
        <v>221</v>
      </c>
      <c r="Q134" s="31">
        <f t="shared" si="49"/>
        <v>885</v>
      </c>
      <c r="R134" s="31">
        <f>Q133+Q134+(K133*5)</f>
        <v>1979</v>
      </c>
      <c r="S134" s="19"/>
      <c r="T134" s="19"/>
      <c r="U134" s="19"/>
      <c r="V134" s="19"/>
      <c r="W134" s="19"/>
      <c r="X134" s="16"/>
    </row>
    <row r="135" spans="1:24" x14ac:dyDescent="0.3">
      <c r="A135" s="25" t="s">
        <v>253</v>
      </c>
      <c r="B135" s="9">
        <v>37</v>
      </c>
      <c r="C135" s="9" t="s">
        <v>29</v>
      </c>
      <c r="D135" s="592">
        <v>18</v>
      </c>
      <c r="E135" s="34"/>
      <c r="F135" s="21">
        <f t="shared" si="50"/>
        <v>792</v>
      </c>
      <c r="G135" s="21">
        <f t="shared" si="51"/>
        <v>5</v>
      </c>
      <c r="H135" s="23">
        <f t="shared" si="52"/>
        <v>158.4</v>
      </c>
      <c r="I135" s="143">
        <f t="shared" si="47"/>
        <v>188</v>
      </c>
      <c r="J135" s="143">
        <f t="shared" si="48"/>
        <v>447</v>
      </c>
      <c r="K135" s="595">
        <v>7</v>
      </c>
      <c r="L135" s="28">
        <v>121</v>
      </c>
      <c r="M135" s="28">
        <v>169</v>
      </c>
      <c r="N135" s="28">
        <v>157</v>
      </c>
      <c r="O135" s="28">
        <v>188</v>
      </c>
      <c r="P135" s="28">
        <v>157</v>
      </c>
      <c r="Q135" s="27">
        <f t="shared" si="49"/>
        <v>792</v>
      </c>
      <c r="R135" s="27"/>
      <c r="S135" s="19"/>
      <c r="T135" s="19"/>
      <c r="U135" s="19"/>
      <c r="V135" s="19"/>
      <c r="W135" s="19"/>
      <c r="X135" s="16"/>
    </row>
    <row r="136" spans="1:24" x14ac:dyDescent="0.3">
      <c r="A136" s="29" t="s">
        <v>1073</v>
      </c>
      <c r="B136" s="9">
        <v>37</v>
      </c>
      <c r="C136" s="9" t="s">
        <v>29</v>
      </c>
      <c r="D136" s="602"/>
      <c r="E136" s="42"/>
      <c r="F136" s="21">
        <f t="shared" si="50"/>
        <v>1150</v>
      </c>
      <c r="G136" s="21">
        <f t="shared" si="51"/>
        <v>5</v>
      </c>
      <c r="H136" s="23">
        <f t="shared" si="52"/>
        <v>230</v>
      </c>
      <c r="I136" s="143">
        <f t="shared" si="47"/>
        <v>300</v>
      </c>
      <c r="J136" s="143">
        <f t="shared" si="48"/>
        <v>733</v>
      </c>
      <c r="K136" s="607"/>
      <c r="L136" s="32">
        <v>230</v>
      </c>
      <c r="M136" s="32">
        <v>300</v>
      </c>
      <c r="N136" s="32">
        <v>203</v>
      </c>
      <c r="O136" s="32">
        <v>226</v>
      </c>
      <c r="P136" s="32">
        <v>191</v>
      </c>
      <c r="Q136" s="31">
        <f t="shared" si="49"/>
        <v>1150</v>
      </c>
      <c r="R136" s="31">
        <f>Q135+Q136+(K135*5)</f>
        <v>1977</v>
      </c>
      <c r="S136" s="19"/>
      <c r="T136" s="19"/>
      <c r="U136" s="19"/>
      <c r="V136" s="19"/>
      <c r="W136" s="19"/>
      <c r="X136" s="16"/>
    </row>
    <row r="137" spans="1:24" x14ac:dyDescent="0.3">
      <c r="A137" s="25" t="s">
        <v>288</v>
      </c>
      <c r="B137" s="9">
        <v>37</v>
      </c>
      <c r="C137" s="9" t="s">
        <v>29</v>
      </c>
      <c r="D137" s="592">
        <v>19</v>
      </c>
      <c r="E137" s="43"/>
      <c r="F137" s="547">
        <f t="shared" si="50"/>
        <v>895</v>
      </c>
      <c r="G137" s="27">
        <f t="shared" si="51"/>
        <v>5</v>
      </c>
      <c r="H137" s="548">
        <f t="shared" si="52"/>
        <v>179</v>
      </c>
      <c r="I137" s="143">
        <f t="shared" si="47"/>
        <v>225</v>
      </c>
      <c r="J137" s="143">
        <f t="shared" si="48"/>
        <v>596</v>
      </c>
      <c r="K137" s="595">
        <v>19</v>
      </c>
      <c r="L137" s="28">
        <v>215</v>
      </c>
      <c r="M137" s="28">
        <v>225</v>
      </c>
      <c r="N137" s="28">
        <v>156</v>
      </c>
      <c r="O137" s="28">
        <v>151</v>
      </c>
      <c r="P137" s="28">
        <v>148</v>
      </c>
      <c r="Q137" s="27">
        <f t="shared" si="49"/>
        <v>895</v>
      </c>
      <c r="R137" s="27"/>
      <c r="S137" s="19"/>
      <c r="T137" s="19"/>
      <c r="U137" s="19"/>
      <c r="V137" s="19"/>
      <c r="W137" s="19"/>
      <c r="X137" s="16"/>
    </row>
    <row r="138" spans="1:24" x14ac:dyDescent="0.3">
      <c r="A138" s="29" t="s">
        <v>648</v>
      </c>
      <c r="B138" s="9">
        <v>37</v>
      </c>
      <c r="C138" s="9" t="s">
        <v>29</v>
      </c>
      <c r="D138" s="602"/>
      <c r="E138" s="42"/>
      <c r="F138" s="549">
        <f t="shared" si="50"/>
        <v>978</v>
      </c>
      <c r="G138" s="31">
        <f t="shared" si="51"/>
        <v>5</v>
      </c>
      <c r="H138" s="550">
        <f t="shared" si="52"/>
        <v>195.6</v>
      </c>
      <c r="I138" s="143">
        <f t="shared" si="47"/>
        <v>225</v>
      </c>
      <c r="J138" s="143">
        <f t="shared" si="48"/>
        <v>595</v>
      </c>
      <c r="K138" s="607"/>
      <c r="L138" s="32">
        <v>212</v>
      </c>
      <c r="M138" s="32">
        <v>167</v>
      </c>
      <c r="N138" s="32">
        <v>216</v>
      </c>
      <c r="O138" s="32">
        <v>158</v>
      </c>
      <c r="P138" s="32">
        <v>225</v>
      </c>
      <c r="Q138" s="31">
        <f t="shared" si="49"/>
        <v>978</v>
      </c>
      <c r="R138" s="31">
        <f>Q137+Q138+(K137*5)</f>
        <v>1968</v>
      </c>
      <c r="S138" s="19"/>
      <c r="T138" s="19"/>
      <c r="U138" s="19"/>
      <c r="V138" s="19"/>
      <c r="W138" s="19"/>
      <c r="X138" s="16"/>
    </row>
    <row r="139" spans="1:24" x14ac:dyDescent="0.3">
      <c r="A139" s="25" t="s">
        <v>795</v>
      </c>
      <c r="B139" s="9">
        <v>37</v>
      </c>
      <c r="C139" s="9" t="s">
        <v>29</v>
      </c>
      <c r="D139" s="592">
        <v>20</v>
      </c>
      <c r="E139" s="43"/>
      <c r="F139" s="21">
        <f t="shared" si="50"/>
        <v>816</v>
      </c>
      <c r="G139" s="21">
        <f t="shared" si="51"/>
        <v>5</v>
      </c>
      <c r="H139" s="23">
        <f t="shared" si="52"/>
        <v>163.19999999999999</v>
      </c>
      <c r="I139" s="143">
        <f t="shared" si="47"/>
        <v>193</v>
      </c>
      <c r="J139" s="143">
        <f t="shared" si="48"/>
        <v>535</v>
      </c>
      <c r="K139" s="595">
        <v>12</v>
      </c>
      <c r="L139" s="28">
        <v>181</v>
      </c>
      <c r="M139" s="28">
        <v>193</v>
      </c>
      <c r="N139" s="28">
        <v>161</v>
      </c>
      <c r="O139" s="28">
        <v>113</v>
      </c>
      <c r="P139" s="28">
        <v>168</v>
      </c>
      <c r="Q139" s="27">
        <f t="shared" si="49"/>
        <v>816</v>
      </c>
      <c r="R139" s="27"/>
      <c r="S139" s="19"/>
      <c r="T139" s="19"/>
      <c r="U139" s="19"/>
      <c r="V139" s="19"/>
      <c r="W139" s="19"/>
      <c r="X139" s="16"/>
    </row>
    <row r="140" spans="1:24" x14ac:dyDescent="0.3">
      <c r="A140" s="29" t="s">
        <v>815</v>
      </c>
      <c r="B140" s="9">
        <v>37</v>
      </c>
      <c r="C140" s="9" t="s">
        <v>29</v>
      </c>
      <c r="D140" s="602"/>
      <c r="E140" s="42"/>
      <c r="F140" s="21">
        <f t="shared" si="50"/>
        <v>1085</v>
      </c>
      <c r="G140" s="21">
        <f t="shared" si="51"/>
        <v>5</v>
      </c>
      <c r="H140" s="23">
        <f t="shared" si="52"/>
        <v>217</v>
      </c>
      <c r="I140" s="143">
        <f t="shared" si="47"/>
        <v>259</v>
      </c>
      <c r="J140" s="143">
        <f t="shared" si="48"/>
        <v>671</v>
      </c>
      <c r="K140" s="607"/>
      <c r="L140" s="32">
        <v>259</v>
      </c>
      <c r="M140" s="32">
        <v>236</v>
      </c>
      <c r="N140" s="32">
        <v>176</v>
      </c>
      <c r="O140" s="32">
        <v>193</v>
      </c>
      <c r="P140" s="32">
        <v>221</v>
      </c>
      <c r="Q140" s="31">
        <f t="shared" si="49"/>
        <v>1085</v>
      </c>
      <c r="R140" s="31">
        <f>Q139+Q140+(K139*5)</f>
        <v>1961</v>
      </c>
      <c r="S140" s="19"/>
      <c r="T140" s="19"/>
      <c r="U140" s="19"/>
      <c r="V140" s="19"/>
      <c r="W140" s="19"/>
      <c r="X140" s="16"/>
    </row>
    <row r="141" spans="1:24" x14ac:dyDescent="0.3">
      <c r="A141" s="25" t="s">
        <v>787</v>
      </c>
      <c r="B141" s="9">
        <v>37</v>
      </c>
      <c r="C141" s="9" t="s">
        <v>29</v>
      </c>
      <c r="D141" s="592">
        <v>21</v>
      </c>
      <c r="E141" s="43"/>
      <c r="F141" s="547">
        <f t="shared" si="50"/>
        <v>727</v>
      </c>
      <c r="G141" s="27">
        <f t="shared" si="51"/>
        <v>5</v>
      </c>
      <c r="H141" s="548">
        <f t="shared" si="52"/>
        <v>145.4</v>
      </c>
      <c r="I141" s="143">
        <f t="shared" si="47"/>
        <v>167</v>
      </c>
      <c r="J141" s="143">
        <f t="shared" si="48"/>
        <v>451</v>
      </c>
      <c r="K141" s="595">
        <v>45</v>
      </c>
      <c r="L141" s="28">
        <v>119</v>
      </c>
      <c r="M141" s="28">
        <v>167</v>
      </c>
      <c r="N141" s="28">
        <v>165</v>
      </c>
      <c r="O141" s="28">
        <v>139</v>
      </c>
      <c r="P141" s="28">
        <v>137</v>
      </c>
      <c r="Q141" s="27">
        <f t="shared" si="49"/>
        <v>727</v>
      </c>
      <c r="R141" s="27"/>
      <c r="S141" s="19"/>
      <c r="T141" s="19"/>
      <c r="U141" s="19"/>
      <c r="V141" s="19"/>
      <c r="W141" s="19"/>
      <c r="X141" s="16"/>
    </row>
    <row r="142" spans="1:24" x14ac:dyDescent="0.3">
      <c r="A142" s="29" t="s">
        <v>1074</v>
      </c>
      <c r="B142" s="9">
        <v>37</v>
      </c>
      <c r="C142" s="9" t="s">
        <v>29</v>
      </c>
      <c r="D142" s="602"/>
      <c r="E142" s="42"/>
      <c r="F142" s="549">
        <f t="shared" si="50"/>
        <v>1006</v>
      </c>
      <c r="G142" s="31">
        <f t="shared" si="51"/>
        <v>5</v>
      </c>
      <c r="H142" s="550">
        <f t="shared" si="52"/>
        <v>201.2</v>
      </c>
      <c r="I142" s="143">
        <f t="shared" si="47"/>
        <v>235</v>
      </c>
      <c r="J142" s="143">
        <f t="shared" si="48"/>
        <v>619</v>
      </c>
      <c r="K142" s="607"/>
      <c r="L142" s="32">
        <v>225</v>
      </c>
      <c r="M142" s="32">
        <v>159</v>
      </c>
      <c r="N142" s="32">
        <v>235</v>
      </c>
      <c r="O142" s="32">
        <v>181</v>
      </c>
      <c r="P142" s="32">
        <v>206</v>
      </c>
      <c r="Q142" s="31">
        <f t="shared" si="49"/>
        <v>1006</v>
      </c>
      <c r="R142" s="31">
        <f>Q141+Q142+(K141*5)</f>
        <v>1958</v>
      </c>
      <c r="S142" s="19"/>
      <c r="T142" s="19"/>
      <c r="U142" s="19"/>
      <c r="V142" s="19"/>
      <c r="W142" s="19"/>
      <c r="X142" s="16"/>
    </row>
    <row r="143" spans="1:24" x14ac:dyDescent="0.3">
      <c r="A143" s="25" t="s">
        <v>123</v>
      </c>
      <c r="B143" s="9">
        <v>37</v>
      </c>
      <c r="C143" s="9" t="s">
        <v>29</v>
      </c>
      <c r="D143" s="592">
        <v>22</v>
      </c>
      <c r="E143" s="43"/>
      <c r="F143" s="21">
        <f t="shared" si="50"/>
        <v>976</v>
      </c>
      <c r="G143" s="21">
        <f t="shared" si="51"/>
        <v>5</v>
      </c>
      <c r="H143" s="23">
        <f t="shared" si="52"/>
        <v>195.2</v>
      </c>
      <c r="I143" s="143">
        <f t="shared" si="47"/>
        <v>219</v>
      </c>
      <c r="J143" s="143">
        <f t="shared" si="48"/>
        <v>623</v>
      </c>
      <c r="K143" s="595">
        <v>18</v>
      </c>
      <c r="L143" s="28">
        <v>219</v>
      </c>
      <c r="M143" s="28">
        <v>189</v>
      </c>
      <c r="N143" s="28">
        <v>215</v>
      </c>
      <c r="O143" s="28">
        <v>172</v>
      </c>
      <c r="P143" s="28">
        <v>181</v>
      </c>
      <c r="Q143" s="27">
        <f t="shared" si="49"/>
        <v>976</v>
      </c>
      <c r="R143" s="27"/>
      <c r="S143" s="19"/>
      <c r="T143" s="19"/>
      <c r="U143" s="19"/>
      <c r="V143" s="19"/>
      <c r="W143" s="19"/>
      <c r="X143" s="16"/>
    </row>
    <row r="144" spans="1:24" x14ac:dyDescent="0.3">
      <c r="A144" s="29" t="s">
        <v>120</v>
      </c>
      <c r="B144" s="9">
        <v>37</v>
      </c>
      <c r="C144" s="9" t="s">
        <v>29</v>
      </c>
      <c r="D144" s="602"/>
      <c r="E144" s="42"/>
      <c r="F144" s="21">
        <f t="shared" si="50"/>
        <v>892</v>
      </c>
      <c r="G144" s="21">
        <f t="shared" si="51"/>
        <v>5</v>
      </c>
      <c r="H144" s="23">
        <f t="shared" si="52"/>
        <v>178.4</v>
      </c>
      <c r="I144" s="143">
        <f t="shared" si="47"/>
        <v>215</v>
      </c>
      <c r="J144" s="143">
        <f t="shared" si="48"/>
        <v>531</v>
      </c>
      <c r="K144" s="607"/>
      <c r="L144" s="32">
        <v>172</v>
      </c>
      <c r="M144" s="32">
        <v>214</v>
      </c>
      <c r="N144" s="32">
        <v>145</v>
      </c>
      <c r="O144" s="32">
        <v>146</v>
      </c>
      <c r="P144" s="32">
        <v>215</v>
      </c>
      <c r="Q144" s="31">
        <f t="shared" si="49"/>
        <v>892</v>
      </c>
      <c r="R144" s="31">
        <f>Q143+Q144+(K143*5)</f>
        <v>1958</v>
      </c>
      <c r="S144" s="19"/>
      <c r="T144" s="19"/>
      <c r="U144" s="19"/>
      <c r="V144" s="19"/>
      <c r="W144" s="19"/>
      <c r="X144" s="16"/>
    </row>
    <row r="145" spans="1:24" x14ac:dyDescent="0.3">
      <c r="A145" s="25" t="s">
        <v>1075</v>
      </c>
      <c r="B145" s="9">
        <v>37</v>
      </c>
      <c r="C145" s="9" t="s">
        <v>29</v>
      </c>
      <c r="D145" s="592">
        <v>23</v>
      </c>
      <c r="E145" s="43"/>
      <c r="F145" s="547">
        <f t="shared" si="50"/>
        <v>939</v>
      </c>
      <c r="G145" s="27">
        <f t="shared" si="51"/>
        <v>5</v>
      </c>
      <c r="H145" s="548">
        <f t="shared" si="52"/>
        <v>187.8</v>
      </c>
      <c r="I145" s="143">
        <f t="shared" si="47"/>
        <v>217</v>
      </c>
      <c r="J145" s="143">
        <f t="shared" si="48"/>
        <v>569</v>
      </c>
      <c r="K145" s="595">
        <v>7</v>
      </c>
      <c r="L145" s="28">
        <v>217</v>
      </c>
      <c r="M145" s="28">
        <v>180</v>
      </c>
      <c r="N145" s="28">
        <v>172</v>
      </c>
      <c r="O145" s="28">
        <v>183</v>
      </c>
      <c r="P145" s="28">
        <v>187</v>
      </c>
      <c r="Q145" s="27">
        <f t="shared" si="49"/>
        <v>939</v>
      </c>
      <c r="R145" s="27"/>
      <c r="S145" s="19"/>
      <c r="T145" s="19"/>
      <c r="U145" s="19"/>
      <c r="V145" s="19"/>
      <c r="W145" s="19"/>
      <c r="X145" s="16"/>
    </row>
    <row r="146" spans="1:24" x14ac:dyDescent="0.3">
      <c r="A146" s="29" t="s">
        <v>124</v>
      </c>
      <c r="B146" s="9">
        <v>37</v>
      </c>
      <c r="C146" s="9" t="s">
        <v>29</v>
      </c>
      <c r="D146" s="602"/>
      <c r="E146" s="42"/>
      <c r="F146" s="549">
        <f t="shared" si="50"/>
        <v>975</v>
      </c>
      <c r="G146" s="31">
        <f t="shared" si="51"/>
        <v>5</v>
      </c>
      <c r="H146" s="550">
        <f t="shared" si="52"/>
        <v>195</v>
      </c>
      <c r="I146" s="143">
        <f t="shared" si="47"/>
        <v>241</v>
      </c>
      <c r="J146" s="143">
        <f t="shared" si="48"/>
        <v>609</v>
      </c>
      <c r="K146" s="607"/>
      <c r="L146" s="32">
        <v>211</v>
      </c>
      <c r="M146" s="32">
        <v>241</v>
      </c>
      <c r="N146" s="32">
        <v>157</v>
      </c>
      <c r="O146" s="32">
        <v>164</v>
      </c>
      <c r="P146" s="32">
        <v>202</v>
      </c>
      <c r="Q146" s="31">
        <f t="shared" si="49"/>
        <v>975</v>
      </c>
      <c r="R146" s="31">
        <f>Q145+Q146+(K145*5)</f>
        <v>1949</v>
      </c>
      <c r="S146" s="19"/>
      <c r="T146" s="19"/>
      <c r="U146" s="19"/>
      <c r="V146" s="19"/>
      <c r="W146" s="19"/>
      <c r="X146" s="16"/>
    </row>
    <row r="147" spans="1:24" x14ac:dyDescent="0.3">
      <c r="A147" s="25" t="s">
        <v>1009</v>
      </c>
      <c r="B147" s="9">
        <v>37</v>
      </c>
      <c r="C147" s="9" t="s">
        <v>29</v>
      </c>
      <c r="D147" s="592">
        <v>24</v>
      </c>
      <c r="E147" s="43"/>
      <c r="F147" s="21">
        <f t="shared" si="50"/>
        <v>823</v>
      </c>
      <c r="G147" s="21">
        <f t="shared" si="51"/>
        <v>5</v>
      </c>
      <c r="H147" s="23">
        <f t="shared" si="52"/>
        <v>164.6</v>
      </c>
      <c r="I147" s="143">
        <f t="shared" si="47"/>
        <v>178</v>
      </c>
      <c r="J147" s="143">
        <f t="shared" si="48"/>
        <v>487</v>
      </c>
      <c r="K147" s="595">
        <v>45</v>
      </c>
      <c r="L147" s="28">
        <v>149</v>
      </c>
      <c r="M147" s="28">
        <v>160</v>
      </c>
      <c r="N147" s="28">
        <v>178</v>
      </c>
      <c r="O147" s="28">
        <v>169</v>
      </c>
      <c r="P147" s="28">
        <v>167</v>
      </c>
      <c r="Q147" s="27">
        <f t="shared" si="49"/>
        <v>823</v>
      </c>
      <c r="R147" s="27"/>
      <c r="S147" s="19"/>
      <c r="T147" s="19"/>
      <c r="U147" s="19"/>
      <c r="V147" s="19"/>
      <c r="W147" s="19"/>
      <c r="X147" s="16"/>
    </row>
    <row r="148" spans="1:24" x14ac:dyDescent="0.3">
      <c r="A148" s="29" t="s">
        <v>1076</v>
      </c>
      <c r="B148" s="9">
        <v>37</v>
      </c>
      <c r="C148" s="9" t="s">
        <v>29</v>
      </c>
      <c r="D148" s="602"/>
      <c r="E148" s="42"/>
      <c r="F148" s="21">
        <f t="shared" si="50"/>
        <v>890</v>
      </c>
      <c r="G148" s="21">
        <f t="shared" si="51"/>
        <v>5</v>
      </c>
      <c r="H148" s="23">
        <f t="shared" si="52"/>
        <v>178</v>
      </c>
      <c r="I148" s="143">
        <f t="shared" si="47"/>
        <v>212</v>
      </c>
      <c r="J148" s="143">
        <f t="shared" si="48"/>
        <v>529</v>
      </c>
      <c r="K148" s="607"/>
      <c r="L148" s="32">
        <v>149</v>
      </c>
      <c r="M148" s="32">
        <v>212</v>
      </c>
      <c r="N148" s="32">
        <v>168</v>
      </c>
      <c r="O148" s="32">
        <v>158</v>
      </c>
      <c r="P148" s="32">
        <v>203</v>
      </c>
      <c r="Q148" s="31">
        <f t="shared" si="49"/>
        <v>890</v>
      </c>
      <c r="R148" s="31">
        <f>Q147+Q148+(K147*5)</f>
        <v>1938</v>
      </c>
      <c r="S148" s="19"/>
      <c r="T148" s="19"/>
      <c r="U148" s="19"/>
      <c r="V148" s="19"/>
      <c r="W148" s="19"/>
      <c r="X148" s="16"/>
    </row>
    <row r="149" spans="1:24" x14ac:dyDescent="0.3">
      <c r="A149" s="73" t="s">
        <v>534</v>
      </c>
      <c r="B149" s="9">
        <v>37</v>
      </c>
      <c r="C149" s="9" t="s">
        <v>29</v>
      </c>
      <c r="D149" s="592">
        <v>25</v>
      </c>
      <c r="E149" s="43"/>
      <c r="F149" s="547">
        <f t="shared" si="50"/>
        <v>914</v>
      </c>
      <c r="G149" s="27">
        <f t="shared" si="51"/>
        <v>5</v>
      </c>
      <c r="H149" s="548">
        <f t="shared" si="52"/>
        <v>182.8</v>
      </c>
      <c r="I149" s="143">
        <f t="shared" si="47"/>
        <v>206</v>
      </c>
      <c r="J149" s="143">
        <f t="shared" si="48"/>
        <v>581</v>
      </c>
      <c r="K149" s="595">
        <v>69</v>
      </c>
      <c r="L149" s="26">
        <v>187</v>
      </c>
      <c r="M149" s="26">
        <v>188</v>
      </c>
      <c r="N149" s="26">
        <v>206</v>
      </c>
      <c r="O149" s="26">
        <v>198</v>
      </c>
      <c r="P149" s="26">
        <v>135</v>
      </c>
      <c r="Q149" s="21">
        <f t="shared" si="49"/>
        <v>914</v>
      </c>
      <c r="R149" s="27"/>
      <c r="S149" s="19"/>
      <c r="T149" s="19"/>
      <c r="U149" s="19"/>
      <c r="V149" s="19"/>
      <c r="W149" s="19"/>
      <c r="X149" s="16"/>
    </row>
    <row r="150" spans="1:24" x14ac:dyDescent="0.3">
      <c r="A150" s="74" t="s">
        <v>1077</v>
      </c>
      <c r="B150" s="9">
        <v>37</v>
      </c>
      <c r="C150" s="9" t="s">
        <v>29</v>
      </c>
      <c r="D150" s="602"/>
      <c r="E150" s="42"/>
      <c r="F150" s="549">
        <f t="shared" si="50"/>
        <v>667</v>
      </c>
      <c r="G150" s="31">
        <f t="shared" si="51"/>
        <v>5</v>
      </c>
      <c r="H150" s="550">
        <f t="shared" si="52"/>
        <v>133.4</v>
      </c>
      <c r="I150" s="143">
        <f t="shared" si="47"/>
        <v>154</v>
      </c>
      <c r="J150" s="143">
        <f t="shared" si="48"/>
        <v>435</v>
      </c>
      <c r="K150" s="607"/>
      <c r="L150" s="300">
        <v>129</v>
      </c>
      <c r="M150" s="300">
        <v>154</v>
      </c>
      <c r="N150" s="300">
        <v>152</v>
      </c>
      <c r="O150" s="300">
        <v>113</v>
      </c>
      <c r="P150" s="300">
        <v>119</v>
      </c>
      <c r="Q150" s="31">
        <f t="shared" si="49"/>
        <v>667</v>
      </c>
      <c r="R150" s="31">
        <f>Q149+Q150+(K149*5)</f>
        <v>1926</v>
      </c>
      <c r="S150" s="19"/>
      <c r="T150" s="19"/>
      <c r="U150" s="19"/>
      <c r="V150" s="19"/>
      <c r="W150" s="19"/>
      <c r="X150" s="16"/>
    </row>
    <row r="151" spans="1:24" x14ac:dyDescent="0.3">
      <c r="A151" s="73" t="s">
        <v>126</v>
      </c>
      <c r="B151" s="9">
        <v>37</v>
      </c>
      <c r="C151" s="9" t="s">
        <v>29</v>
      </c>
      <c r="D151" s="592">
        <v>26</v>
      </c>
      <c r="E151" s="43"/>
      <c r="F151" s="21">
        <f t="shared" si="50"/>
        <v>815</v>
      </c>
      <c r="G151" s="21">
        <f t="shared" si="51"/>
        <v>5</v>
      </c>
      <c r="H151" s="23">
        <f t="shared" si="52"/>
        <v>163</v>
      </c>
      <c r="I151" s="143">
        <f t="shared" si="47"/>
        <v>174</v>
      </c>
      <c r="J151" s="143">
        <f t="shared" si="48"/>
        <v>487</v>
      </c>
      <c r="K151" s="595">
        <v>47</v>
      </c>
      <c r="L151" s="26">
        <v>147</v>
      </c>
      <c r="M151" s="26">
        <v>168</v>
      </c>
      <c r="N151" s="26">
        <v>172</v>
      </c>
      <c r="O151" s="26">
        <v>154</v>
      </c>
      <c r="P151" s="26">
        <v>174</v>
      </c>
      <c r="Q151" s="21">
        <f t="shared" si="49"/>
        <v>815</v>
      </c>
      <c r="R151" s="27"/>
      <c r="S151" s="19"/>
      <c r="T151" s="19"/>
      <c r="U151" s="19"/>
      <c r="V151" s="19"/>
      <c r="W151" s="19"/>
      <c r="X151" s="16"/>
    </row>
    <row r="152" spans="1:24" x14ac:dyDescent="0.3">
      <c r="A152" s="74" t="s">
        <v>1078</v>
      </c>
      <c r="B152" s="9">
        <v>37</v>
      </c>
      <c r="C152" s="9" t="s">
        <v>29</v>
      </c>
      <c r="D152" s="602"/>
      <c r="E152" s="42"/>
      <c r="F152" s="21">
        <f t="shared" si="50"/>
        <v>845</v>
      </c>
      <c r="G152" s="21">
        <f t="shared" si="51"/>
        <v>5</v>
      </c>
      <c r="H152" s="23">
        <f t="shared" si="52"/>
        <v>169</v>
      </c>
      <c r="I152" s="143">
        <f t="shared" si="47"/>
        <v>212</v>
      </c>
      <c r="J152" s="143">
        <f t="shared" si="48"/>
        <v>478</v>
      </c>
      <c r="K152" s="607"/>
      <c r="L152" s="300">
        <v>128</v>
      </c>
      <c r="M152" s="300">
        <v>177</v>
      </c>
      <c r="N152" s="300">
        <v>173</v>
      </c>
      <c r="O152" s="300">
        <v>212</v>
      </c>
      <c r="P152" s="300">
        <v>155</v>
      </c>
      <c r="Q152" s="31">
        <f t="shared" si="49"/>
        <v>845</v>
      </c>
      <c r="R152" s="31">
        <f>Q151+Q152+(K151*5)</f>
        <v>1895</v>
      </c>
      <c r="S152" s="19"/>
      <c r="T152" s="19"/>
      <c r="U152" s="19"/>
      <c r="V152" s="19"/>
      <c r="W152" s="19"/>
      <c r="X152" s="16"/>
    </row>
    <row r="153" spans="1:24" s="500" customFormat="1" x14ac:dyDescent="0.3">
      <c r="A153" s="370" t="s">
        <v>1079</v>
      </c>
      <c r="B153" s="502"/>
      <c r="C153" s="502"/>
      <c r="D153" s="592">
        <v>27</v>
      </c>
      <c r="E153" s="544"/>
      <c r="F153" s="547">
        <f t="shared" si="50"/>
        <v>586</v>
      </c>
      <c r="G153" s="27">
        <f t="shared" si="51"/>
        <v>5</v>
      </c>
      <c r="H153" s="548">
        <f t="shared" si="52"/>
        <v>117.2</v>
      </c>
      <c r="I153" s="143">
        <f t="shared" si="47"/>
        <v>149</v>
      </c>
      <c r="J153" s="143">
        <f t="shared" si="48"/>
        <v>403</v>
      </c>
      <c r="K153" s="595">
        <v>53</v>
      </c>
      <c r="L153" s="506">
        <v>149</v>
      </c>
      <c r="M153" s="506">
        <v>133</v>
      </c>
      <c r="N153" s="506">
        <v>121</v>
      </c>
      <c r="O153" s="506">
        <v>98</v>
      </c>
      <c r="P153" s="506">
        <v>85</v>
      </c>
      <c r="Q153" s="21">
        <f t="shared" si="49"/>
        <v>586</v>
      </c>
      <c r="R153" s="21"/>
      <c r="S153" s="506"/>
      <c r="T153" s="506"/>
      <c r="U153" s="506"/>
      <c r="V153" s="506"/>
      <c r="W153" s="506"/>
      <c r="X153" s="505"/>
    </row>
    <row r="154" spans="1:24" s="500" customFormat="1" x14ac:dyDescent="0.3">
      <c r="A154" s="74" t="s">
        <v>1080</v>
      </c>
      <c r="B154" s="502"/>
      <c r="C154" s="502"/>
      <c r="D154" s="602"/>
      <c r="E154" s="42"/>
      <c r="F154" s="549">
        <f t="shared" si="50"/>
        <v>1042</v>
      </c>
      <c r="G154" s="31">
        <f t="shared" si="51"/>
        <v>5</v>
      </c>
      <c r="H154" s="550">
        <f t="shared" si="52"/>
        <v>208.4</v>
      </c>
      <c r="I154" s="143">
        <f t="shared" si="47"/>
        <v>280</v>
      </c>
      <c r="J154" s="143">
        <f t="shared" si="48"/>
        <v>681</v>
      </c>
      <c r="K154" s="607"/>
      <c r="L154" s="543">
        <v>194</v>
      </c>
      <c r="M154" s="543">
        <v>280</v>
      </c>
      <c r="N154" s="543">
        <v>207</v>
      </c>
      <c r="O154" s="543">
        <v>183</v>
      </c>
      <c r="P154" s="543">
        <v>178</v>
      </c>
      <c r="Q154" s="31">
        <f t="shared" si="49"/>
        <v>1042</v>
      </c>
      <c r="R154" s="31">
        <f>Q153+Q154+(K153*5)</f>
        <v>1893</v>
      </c>
      <c r="S154" s="506"/>
      <c r="T154" s="506"/>
      <c r="U154" s="506"/>
      <c r="V154" s="506"/>
      <c r="W154" s="506"/>
      <c r="X154" s="505"/>
    </row>
    <row r="155" spans="1:24" s="500" customFormat="1" x14ac:dyDescent="0.3">
      <c r="A155" s="370" t="s">
        <v>493</v>
      </c>
      <c r="B155" s="17"/>
      <c r="C155" s="17"/>
      <c r="D155" s="592">
        <v>28</v>
      </c>
      <c r="E155" s="544"/>
      <c r="F155" s="21">
        <f t="shared" si="50"/>
        <v>530</v>
      </c>
      <c r="G155" s="21">
        <f t="shared" si="51"/>
        <v>5</v>
      </c>
      <c r="H155" s="23">
        <f t="shared" si="52"/>
        <v>106</v>
      </c>
      <c r="I155" s="545">
        <f t="shared" si="47"/>
        <v>139</v>
      </c>
      <c r="J155" s="545">
        <f t="shared" si="48"/>
        <v>335</v>
      </c>
      <c r="K155" s="595">
        <v>148</v>
      </c>
      <c r="L155" s="506">
        <v>104</v>
      </c>
      <c r="M155" s="506">
        <v>139</v>
      </c>
      <c r="N155" s="506">
        <v>92</v>
      </c>
      <c r="O155" s="506">
        <v>105</v>
      </c>
      <c r="P155" s="506">
        <v>90</v>
      </c>
      <c r="Q155" s="21">
        <f t="shared" si="49"/>
        <v>530</v>
      </c>
      <c r="R155" s="21"/>
      <c r="S155" s="506"/>
      <c r="T155" s="506"/>
      <c r="U155" s="506"/>
      <c r="V155" s="506"/>
      <c r="W155" s="506"/>
      <c r="X155" s="505"/>
    </row>
    <row r="156" spans="1:24" s="500" customFormat="1" x14ac:dyDescent="0.3">
      <c r="A156" s="74" t="s">
        <v>1081</v>
      </c>
      <c r="B156" s="502"/>
      <c r="C156" s="502"/>
      <c r="D156" s="602"/>
      <c r="E156" s="42"/>
      <c r="F156" s="31">
        <f t="shared" si="50"/>
        <v>620</v>
      </c>
      <c r="G156" s="31">
        <f t="shared" si="51"/>
        <v>5</v>
      </c>
      <c r="H156" s="546">
        <f t="shared" si="52"/>
        <v>124</v>
      </c>
      <c r="I156" s="143">
        <f t="shared" si="47"/>
        <v>154</v>
      </c>
      <c r="J156" s="143">
        <f t="shared" si="48"/>
        <v>417</v>
      </c>
      <c r="K156" s="607"/>
      <c r="L156" s="543">
        <v>154</v>
      </c>
      <c r="M156" s="543">
        <v>130</v>
      </c>
      <c r="N156" s="543">
        <v>133</v>
      </c>
      <c r="O156" s="543">
        <v>69</v>
      </c>
      <c r="P156" s="543">
        <v>134</v>
      </c>
      <c r="Q156" s="31">
        <f t="shared" si="49"/>
        <v>620</v>
      </c>
      <c r="R156" s="31">
        <f>Q155+Q156+(K155*5)</f>
        <v>1890</v>
      </c>
      <c r="S156" s="506"/>
      <c r="T156" s="506"/>
      <c r="U156" s="506"/>
      <c r="V156" s="506"/>
      <c r="W156" s="506"/>
      <c r="X156" s="505"/>
    </row>
    <row r="157" spans="1:24" s="500" customFormat="1" x14ac:dyDescent="0.3">
      <c r="A157" s="370" t="s">
        <v>963</v>
      </c>
      <c r="B157" s="17"/>
      <c r="C157" s="17"/>
      <c r="D157" s="592">
        <v>29</v>
      </c>
      <c r="E157" s="544"/>
      <c r="F157" s="21">
        <f t="shared" si="50"/>
        <v>372</v>
      </c>
      <c r="G157" s="21">
        <f t="shared" si="51"/>
        <v>5</v>
      </c>
      <c r="H157" s="23">
        <f t="shared" si="52"/>
        <v>74.400000000000006</v>
      </c>
      <c r="I157" s="545">
        <f t="shared" si="47"/>
        <v>90</v>
      </c>
      <c r="J157" s="545">
        <f t="shared" si="48"/>
        <v>215</v>
      </c>
      <c r="K157" s="595">
        <v>47</v>
      </c>
      <c r="L157" s="506">
        <v>73</v>
      </c>
      <c r="M157" s="506">
        <v>70</v>
      </c>
      <c r="N157" s="506">
        <v>72</v>
      </c>
      <c r="O157" s="506">
        <v>90</v>
      </c>
      <c r="P157" s="506">
        <v>67</v>
      </c>
      <c r="Q157" s="21">
        <f t="shared" si="49"/>
        <v>372</v>
      </c>
      <c r="R157" s="21"/>
      <c r="S157" s="506"/>
      <c r="T157" s="506"/>
      <c r="U157" s="506"/>
      <c r="V157" s="506"/>
      <c r="W157" s="506"/>
      <c r="X157" s="505"/>
    </row>
    <row r="158" spans="1:24" s="500" customFormat="1" x14ac:dyDescent="0.3">
      <c r="A158" s="74" t="s">
        <v>964</v>
      </c>
      <c r="B158" s="502"/>
      <c r="C158" s="502"/>
      <c r="D158" s="602"/>
      <c r="E158" s="42"/>
      <c r="F158" s="31">
        <f t="shared" si="50"/>
        <v>926</v>
      </c>
      <c r="G158" s="31">
        <f t="shared" si="51"/>
        <v>5</v>
      </c>
      <c r="H158" s="546">
        <f t="shared" si="52"/>
        <v>185.2</v>
      </c>
      <c r="I158" s="143">
        <f t="shared" si="47"/>
        <v>222</v>
      </c>
      <c r="J158" s="143">
        <f t="shared" si="48"/>
        <v>584</v>
      </c>
      <c r="K158" s="607"/>
      <c r="L158" s="543">
        <v>176</v>
      </c>
      <c r="M158" s="543">
        <v>186</v>
      </c>
      <c r="N158" s="543">
        <v>222</v>
      </c>
      <c r="O158" s="543">
        <v>156</v>
      </c>
      <c r="P158" s="543">
        <v>186</v>
      </c>
      <c r="Q158" s="31">
        <f t="shared" si="49"/>
        <v>926</v>
      </c>
      <c r="R158" s="31">
        <f>Q157+Q158+(K157*5)</f>
        <v>1533</v>
      </c>
      <c r="S158" s="506"/>
      <c r="T158" s="506"/>
      <c r="U158" s="506"/>
      <c r="V158" s="506"/>
      <c r="W158" s="506"/>
      <c r="X158" s="505"/>
    </row>
    <row r="159" spans="1:24" s="500" customFormat="1" x14ac:dyDescent="0.3">
      <c r="A159" s="370" t="s">
        <v>167</v>
      </c>
      <c r="B159" s="17"/>
      <c r="C159" s="17"/>
      <c r="D159" s="592">
        <v>30</v>
      </c>
      <c r="E159" s="544"/>
      <c r="F159" s="21">
        <f t="shared" ref="F159:F170" si="56">SUM(L159:P159)+SUM(S159:U159)+X159+Y159</f>
        <v>744</v>
      </c>
      <c r="G159" s="21">
        <f t="shared" ref="G159:G170" si="57">COUNT(L159,M159,N159,O159,P159,S159,T159,U159,X159,Y159)</f>
        <v>5</v>
      </c>
      <c r="H159" s="23">
        <f t="shared" ref="H159:H171" si="58">F159/G159</f>
        <v>148.80000000000001</v>
      </c>
      <c r="I159" s="545">
        <f t="shared" si="47"/>
        <v>165</v>
      </c>
      <c r="J159" s="545">
        <f t="shared" si="48"/>
        <v>436</v>
      </c>
      <c r="K159" s="596">
        <v>52</v>
      </c>
      <c r="L159" s="506">
        <v>156</v>
      </c>
      <c r="M159" s="506">
        <v>129</v>
      </c>
      <c r="N159" s="506">
        <v>151</v>
      </c>
      <c r="O159" s="506">
        <v>143</v>
      </c>
      <c r="P159" s="506">
        <v>165</v>
      </c>
      <c r="Q159" s="21">
        <f t="shared" si="49"/>
        <v>744</v>
      </c>
      <c r="R159" s="21"/>
      <c r="S159" s="506"/>
      <c r="T159" s="506"/>
      <c r="U159" s="506"/>
      <c r="V159" s="506"/>
      <c r="W159" s="506"/>
      <c r="X159" s="505"/>
    </row>
    <row r="160" spans="1:24" s="500" customFormat="1" x14ac:dyDescent="0.3">
      <c r="A160" s="74" t="s">
        <v>913</v>
      </c>
      <c r="B160" s="502"/>
      <c r="C160" s="502"/>
      <c r="D160" s="602"/>
      <c r="E160" s="42"/>
      <c r="F160" s="31">
        <f t="shared" si="56"/>
        <v>875</v>
      </c>
      <c r="G160" s="31">
        <f t="shared" si="57"/>
        <v>5</v>
      </c>
      <c r="H160" s="546">
        <f t="shared" si="58"/>
        <v>175</v>
      </c>
      <c r="I160" s="143">
        <f t="shared" si="47"/>
        <v>213</v>
      </c>
      <c r="J160" s="143">
        <f t="shared" si="48"/>
        <v>549</v>
      </c>
      <c r="K160" s="607"/>
      <c r="L160" s="543">
        <v>170</v>
      </c>
      <c r="M160" s="543">
        <v>213</v>
      </c>
      <c r="N160" s="543">
        <v>166</v>
      </c>
      <c r="O160" s="543">
        <v>147</v>
      </c>
      <c r="P160" s="543">
        <v>179</v>
      </c>
      <c r="Q160" s="31">
        <f t="shared" si="49"/>
        <v>875</v>
      </c>
      <c r="R160" s="31">
        <f>Q159+Q160+(K159*5)</f>
        <v>1879</v>
      </c>
    </row>
    <row r="161" spans="1:25" s="500" customFormat="1" x14ac:dyDescent="0.3">
      <c r="A161" s="73" t="s">
        <v>413</v>
      </c>
      <c r="B161" s="502"/>
      <c r="C161" s="502"/>
      <c r="D161" s="592">
        <v>31</v>
      </c>
      <c r="E161" s="43"/>
      <c r="F161" s="21">
        <f t="shared" si="56"/>
        <v>658</v>
      </c>
      <c r="G161" s="21">
        <f t="shared" si="57"/>
        <v>5</v>
      </c>
      <c r="H161" s="23">
        <f t="shared" si="58"/>
        <v>131.6</v>
      </c>
      <c r="I161" s="143">
        <f t="shared" si="47"/>
        <v>152</v>
      </c>
      <c r="J161" s="143">
        <f t="shared" si="48"/>
        <v>404</v>
      </c>
      <c r="K161" s="595">
        <v>63</v>
      </c>
      <c r="L161" s="26">
        <v>152</v>
      </c>
      <c r="M161" s="26">
        <v>128</v>
      </c>
      <c r="N161" s="26">
        <v>124</v>
      </c>
      <c r="O161" s="26">
        <v>111</v>
      </c>
      <c r="P161" s="26">
        <v>143</v>
      </c>
      <c r="Q161" s="21">
        <f t="shared" si="49"/>
        <v>658</v>
      </c>
      <c r="R161" s="27"/>
    </row>
    <row r="162" spans="1:25" s="500" customFormat="1" x14ac:dyDescent="0.3">
      <c r="A162" s="74" t="s">
        <v>1082</v>
      </c>
      <c r="B162" s="502"/>
      <c r="C162" s="502"/>
      <c r="D162" s="602"/>
      <c r="E162" s="42"/>
      <c r="F162" s="31">
        <f t="shared" si="56"/>
        <v>900</v>
      </c>
      <c r="G162" s="31">
        <f t="shared" si="57"/>
        <v>5</v>
      </c>
      <c r="H162" s="546">
        <f t="shared" si="58"/>
        <v>180</v>
      </c>
      <c r="I162" s="143">
        <f t="shared" si="47"/>
        <v>232</v>
      </c>
      <c r="J162" s="143">
        <f t="shared" si="48"/>
        <v>487</v>
      </c>
      <c r="K162" s="607"/>
      <c r="L162" s="543">
        <v>202</v>
      </c>
      <c r="M162" s="543">
        <v>150</v>
      </c>
      <c r="N162" s="543">
        <v>135</v>
      </c>
      <c r="O162" s="543">
        <v>181</v>
      </c>
      <c r="P162" s="543">
        <v>232</v>
      </c>
      <c r="Q162" s="31">
        <f t="shared" si="49"/>
        <v>900</v>
      </c>
      <c r="R162" s="31">
        <f>Q161+Q162+(K161*5)</f>
        <v>1873</v>
      </c>
    </row>
    <row r="163" spans="1:25" s="500" customFormat="1" x14ac:dyDescent="0.3">
      <c r="A163" s="73" t="s">
        <v>757</v>
      </c>
      <c r="B163" s="502"/>
      <c r="C163" s="502"/>
      <c r="D163" s="592">
        <v>32</v>
      </c>
      <c r="E163" s="43"/>
      <c r="F163" s="21">
        <f t="shared" si="56"/>
        <v>592</v>
      </c>
      <c r="G163" s="21">
        <f t="shared" si="57"/>
        <v>5</v>
      </c>
      <c r="H163" s="23">
        <f t="shared" si="58"/>
        <v>118.4</v>
      </c>
      <c r="I163" s="143">
        <f t="shared" si="47"/>
        <v>134</v>
      </c>
      <c r="J163" s="143">
        <f t="shared" si="48"/>
        <v>341</v>
      </c>
      <c r="K163" s="595">
        <v>118</v>
      </c>
      <c r="L163" s="26">
        <v>90</v>
      </c>
      <c r="M163" s="26">
        <v>117</v>
      </c>
      <c r="N163" s="26">
        <v>134</v>
      </c>
      <c r="O163" s="26">
        <v>130</v>
      </c>
      <c r="P163" s="26">
        <v>121</v>
      </c>
      <c r="Q163" s="21">
        <f t="shared" si="49"/>
        <v>592</v>
      </c>
      <c r="R163" s="27"/>
    </row>
    <row r="164" spans="1:25" s="500" customFormat="1" x14ac:dyDescent="0.3">
      <c r="A164" s="74" t="s">
        <v>1083</v>
      </c>
      <c r="B164" s="502"/>
      <c r="C164" s="502"/>
      <c r="D164" s="602"/>
      <c r="E164" s="42"/>
      <c r="F164" s="31">
        <f t="shared" si="56"/>
        <v>675</v>
      </c>
      <c r="G164" s="31">
        <f t="shared" si="57"/>
        <v>5</v>
      </c>
      <c r="H164" s="546">
        <f t="shared" si="58"/>
        <v>135</v>
      </c>
      <c r="I164" s="143">
        <f t="shared" si="47"/>
        <v>149</v>
      </c>
      <c r="J164" s="143">
        <f t="shared" si="48"/>
        <v>432</v>
      </c>
      <c r="K164" s="607"/>
      <c r="L164" s="543">
        <v>148</v>
      </c>
      <c r="M164" s="543">
        <v>149</v>
      </c>
      <c r="N164" s="543">
        <v>135</v>
      </c>
      <c r="O164" s="543">
        <v>134</v>
      </c>
      <c r="P164" s="543">
        <v>109</v>
      </c>
      <c r="Q164" s="31">
        <f t="shared" si="49"/>
        <v>675</v>
      </c>
      <c r="R164" s="31">
        <f>Q163+Q164+(K163*5)</f>
        <v>1857</v>
      </c>
    </row>
    <row r="165" spans="1:25" x14ac:dyDescent="0.3">
      <c r="A165" s="73" t="s">
        <v>165</v>
      </c>
      <c r="B165" s="502"/>
      <c r="C165" s="502"/>
      <c r="D165" s="592">
        <v>33</v>
      </c>
      <c r="E165" s="43"/>
      <c r="F165" s="21">
        <f t="shared" si="56"/>
        <v>679</v>
      </c>
      <c r="G165" s="21">
        <f t="shared" si="57"/>
        <v>5</v>
      </c>
      <c r="H165" s="23">
        <f t="shared" si="58"/>
        <v>135.80000000000001</v>
      </c>
      <c r="I165" s="143">
        <f t="shared" si="47"/>
        <v>159</v>
      </c>
      <c r="J165" s="143">
        <f t="shared" si="48"/>
        <v>400</v>
      </c>
      <c r="K165" s="595">
        <v>26</v>
      </c>
      <c r="L165" s="26">
        <v>133</v>
      </c>
      <c r="M165" s="26">
        <v>138</v>
      </c>
      <c r="N165" s="26">
        <v>129</v>
      </c>
      <c r="O165" s="26">
        <v>120</v>
      </c>
      <c r="P165" s="26">
        <v>159</v>
      </c>
      <c r="Q165" s="21">
        <f t="shared" si="49"/>
        <v>679</v>
      </c>
      <c r="R165" s="27"/>
      <c r="S165" s="19"/>
      <c r="T165" s="19"/>
      <c r="U165" s="19"/>
      <c r="V165" s="19"/>
      <c r="W165" s="19"/>
      <c r="X165" s="16"/>
    </row>
    <row r="166" spans="1:25" x14ac:dyDescent="0.3">
      <c r="A166" s="74" t="s">
        <v>1084</v>
      </c>
      <c r="B166" s="502"/>
      <c r="C166" s="502"/>
      <c r="D166" s="602"/>
      <c r="E166" s="42"/>
      <c r="F166" s="31">
        <f t="shared" si="56"/>
        <v>1025</v>
      </c>
      <c r="G166" s="31">
        <f t="shared" si="57"/>
        <v>5</v>
      </c>
      <c r="H166" s="546">
        <f t="shared" si="58"/>
        <v>205</v>
      </c>
      <c r="I166" s="143">
        <f t="shared" si="47"/>
        <v>218</v>
      </c>
      <c r="J166" s="143">
        <f t="shared" si="48"/>
        <v>637</v>
      </c>
      <c r="K166" s="607"/>
      <c r="L166" s="543">
        <v>216</v>
      </c>
      <c r="M166" s="543">
        <v>218</v>
      </c>
      <c r="N166" s="543">
        <v>203</v>
      </c>
      <c r="O166" s="543">
        <v>209</v>
      </c>
      <c r="P166" s="543">
        <v>179</v>
      </c>
      <c r="Q166" s="31">
        <f t="shared" si="49"/>
        <v>1025</v>
      </c>
      <c r="R166" s="31">
        <f>Q165+Q166+(K165*5)</f>
        <v>1834</v>
      </c>
    </row>
    <row r="167" spans="1:25" x14ac:dyDescent="0.3">
      <c r="A167" s="73" t="s">
        <v>171</v>
      </c>
      <c r="B167" s="502"/>
      <c r="C167" s="502"/>
      <c r="D167" s="592">
        <v>34</v>
      </c>
      <c r="E167" s="43"/>
      <c r="F167" s="21">
        <f t="shared" si="56"/>
        <v>740</v>
      </c>
      <c r="G167" s="21">
        <f t="shared" si="57"/>
        <v>5</v>
      </c>
      <c r="H167" s="23">
        <f t="shared" si="58"/>
        <v>148</v>
      </c>
      <c r="I167" s="143">
        <f t="shared" si="47"/>
        <v>182</v>
      </c>
      <c r="J167" s="143">
        <f t="shared" si="48"/>
        <v>409</v>
      </c>
      <c r="K167" s="595">
        <v>99</v>
      </c>
      <c r="L167" s="26">
        <v>149</v>
      </c>
      <c r="M167" s="26">
        <v>148</v>
      </c>
      <c r="N167" s="26">
        <v>112</v>
      </c>
      <c r="O167" s="26">
        <v>182</v>
      </c>
      <c r="P167" s="26">
        <v>149</v>
      </c>
      <c r="Q167" s="21">
        <f t="shared" si="49"/>
        <v>740</v>
      </c>
      <c r="R167" s="27"/>
    </row>
    <row r="168" spans="1:25" x14ac:dyDescent="0.3">
      <c r="A168" s="74" t="s">
        <v>1085</v>
      </c>
      <c r="B168" s="502"/>
      <c r="C168" s="502"/>
      <c r="D168" s="602"/>
      <c r="E168" s="42"/>
      <c r="F168" s="31">
        <f t="shared" si="56"/>
        <v>593</v>
      </c>
      <c r="G168" s="31">
        <f t="shared" si="57"/>
        <v>5</v>
      </c>
      <c r="H168" s="546">
        <f t="shared" si="58"/>
        <v>118.6</v>
      </c>
      <c r="I168" s="143">
        <f t="shared" si="47"/>
        <v>152</v>
      </c>
      <c r="J168" s="143">
        <f t="shared" si="48"/>
        <v>383</v>
      </c>
      <c r="K168" s="607"/>
      <c r="L168" s="543">
        <v>108</v>
      </c>
      <c r="M168" s="543">
        <v>123</v>
      </c>
      <c r="N168" s="543">
        <v>152</v>
      </c>
      <c r="O168" s="543">
        <v>118</v>
      </c>
      <c r="P168" s="543">
        <v>92</v>
      </c>
      <c r="Q168" s="31">
        <f t="shared" si="49"/>
        <v>593</v>
      </c>
      <c r="R168" s="31">
        <f>Q167+Q168+(K167*5)</f>
        <v>1828</v>
      </c>
    </row>
    <row r="169" spans="1:25" x14ac:dyDescent="0.3">
      <c r="A169" s="73" t="s">
        <v>862</v>
      </c>
      <c r="B169" s="502"/>
      <c r="C169" s="502"/>
      <c r="D169" s="592">
        <v>35</v>
      </c>
      <c r="E169" s="43"/>
      <c r="F169" s="21">
        <f t="shared" si="56"/>
        <v>628</v>
      </c>
      <c r="G169" s="21">
        <f t="shared" si="57"/>
        <v>5</v>
      </c>
      <c r="H169" s="23">
        <f t="shared" si="58"/>
        <v>125.6</v>
      </c>
      <c r="I169" s="143">
        <f t="shared" si="47"/>
        <v>134</v>
      </c>
      <c r="J169" s="143">
        <f t="shared" si="48"/>
        <v>388</v>
      </c>
      <c r="K169" s="595">
        <v>44</v>
      </c>
      <c r="L169" s="26">
        <v>134</v>
      </c>
      <c r="M169" s="26">
        <v>129</v>
      </c>
      <c r="N169" s="26">
        <v>125</v>
      </c>
      <c r="O169" s="26">
        <v>109</v>
      </c>
      <c r="P169" s="26">
        <v>131</v>
      </c>
      <c r="Q169" s="21">
        <f t="shared" si="49"/>
        <v>628</v>
      </c>
      <c r="R169" s="27"/>
    </row>
    <row r="170" spans="1:25" x14ac:dyDescent="0.3">
      <c r="A170" s="74" t="s">
        <v>628</v>
      </c>
      <c r="B170" s="502"/>
      <c r="C170" s="502"/>
      <c r="D170" s="602"/>
      <c r="E170" s="42"/>
      <c r="F170" s="31">
        <f t="shared" si="56"/>
        <v>870</v>
      </c>
      <c r="G170" s="31">
        <f t="shared" si="57"/>
        <v>5</v>
      </c>
      <c r="H170" s="546">
        <f t="shared" si="58"/>
        <v>174</v>
      </c>
      <c r="I170" s="143">
        <f t="shared" si="47"/>
        <v>193</v>
      </c>
      <c r="J170" s="143">
        <f t="shared" si="48"/>
        <v>526</v>
      </c>
      <c r="K170" s="607"/>
      <c r="L170" s="543">
        <v>165</v>
      </c>
      <c r="M170" s="543">
        <v>193</v>
      </c>
      <c r="N170" s="543">
        <v>168</v>
      </c>
      <c r="O170" s="543">
        <v>158</v>
      </c>
      <c r="P170" s="543">
        <v>186</v>
      </c>
      <c r="Q170" s="31">
        <f t="shared" si="49"/>
        <v>870</v>
      </c>
      <c r="R170" s="31">
        <f>Q169+Q170+(K169*5)</f>
        <v>1718</v>
      </c>
    </row>
    <row r="171" spans="1:25" x14ac:dyDescent="0.3">
      <c r="F171" s="21">
        <f>SUM(F101:F170)</f>
        <v>76462</v>
      </c>
      <c r="G171" s="21">
        <f>SUM(G101:G170)</f>
        <v>446</v>
      </c>
      <c r="H171" s="546">
        <f t="shared" si="58"/>
        <v>171.43946188340809</v>
      </c>
      <c r="L171">
        <f>AVERAGE(L101:L170)</f>
        <v>175.4</v>
      </c>
      <c r="M171" s="500">
        <f t="shared" ref="M171:P171" si="59">AVERAGE(M101:M170)</f>
        <v>179.01428571428571</v>
      </c>
      <c r="N171" s="500">
        <f t="shared" si="59"/>
        <v>169.07142857142858</v>
      </c>
      <c r="O171" s="500">
        <f t="shared" si="59"/>
        <v>166.72857142857143</v>
      </c>
      <c r="P171" s="500">
        <f t="shared" si="59"/>
        <v>168.92857142857142</v>
      </c>
      <c r="S171" s="500">
        <f t="shared" ref="S171:U171" si="60">AVERAGE(S101:S170)</f>
        <v>177.85714285714286</v>
      </c>
      <c r="T171" s="500">
        <f t="shared" si="60"/>
        <v>167.32142857142858</v>
      </c>
      <c r="U171" s="500">
        <f t="shared" si="60"/>
        <v>155.57142857142858</v>
      </c>
      <c r="X171" s="124">
        <f t="shared" ref="X171:Y171" si="61">AVERAGE(X101:X170)</f>
        <v>190.375</v>
      </c>
      <c r="Y171" s="124">
        <f t="shared" si="61"/>
        <v>194.5</v>
      </c>
    </row>
  </sheetData>
  <mergeCells count="118">
    <mergeCell ref="D113:D114"/>
    <mergeCell ref="K113:K114"/>
    <mergeCell ref="D115:D116"/>
    <mergeCell ref="K115:K116"/>
    <mergeCell ref="D117:D118"/>
    <mergeCell ref="D101:D102"/>
    <mergeCell ref="K101:K102"/>
    <mergeCell ref="D105:D106"/>
    <mergeCell ref="K105:K106"/>
    <mergeCell ref="D107:D108"/>
    <mergeCell ref="K107:K108"/>
    <mergeCell ref="D109:D110"/>
    <mergeCell ref="K109:K110"/>
    <mergeCell ref="D111:D112"/>
    <mergeCell ref="K111:K112"/>
    <mergeCell ref="D103:D104"/>
    <mergeCell ref="K103:K104"/>
    <mergeCell ref="K117:K118"/>
    <mergeCell ref="K161:K162"/>
    <mergeCell ref="D163:D164"/>
    <mergeCell ref="K163:K164"/>
    <mergeCell ref="K165:K166"/>
    <mergeCell ref="D167:D168"/>
    <mergeCell ref="K167:K168"/>
    <mergeCell ref="D169:D170"/>
    <mergeCell ref="K169:K170"/>
    <mergeCell ref="K153:K154"/>
    <mergeCell ref="K155:K156"/>
    <mergeCell ref="K157:K158"/>
    <mergeCell ref="D153:D154"/>
    <mergeCell ref="D155:D156"/>
    <mergeCell ref="D157:D158"/>
    <mergeCell ref="D165:D166"/>
    <mergeCell ref="D159:D160"/>
    <mergeCell ref="K159:K160"/>
    <mergeCell ref="D161:D162"/>
    <mergeCell ref="D12:D13"/>
    <mergeCell ref="A1:X2"/>
    <mergeCell ref="D4:D5"/>
    <mergeCell ref="D6:D7"/>
    <mergeCell ref="D8:D9"/>
    <mergeCell ref="D10:D11"/>
    <mergeCell ref="D36:D37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8:D39"/>
    <mergeCell ref="D40:D41"/>
    <mergeCell ref="D42:D43"/>
    <mergeCell ref="D44:D45"/>
    <mergeCell ref="D46:D47"/>
    <mergeCell ref="D48:D49"/>
    <mergeCell ref="D50:D51"/>
    <mergeCell ref="D52:D53"/>
    <mergeCell ref="A98:X99"/>
    <mergeCell ref="D54:D55"/>
    <mergeCell ref="D56:D57"/>
    <mergeCell ref="D58:D59"/>
    <mergeCell ref="D86:D87"/>
    <mergeCell ref="D90:D91"/>
    <mergeCell ref="D88:D89"/>
    <mergeCell ref="D92:D93"/>
    <mergeCell ref="D94:D95"/>
    <mergeCell ref="D119:D120"/>
    <mergeCell ref="K119:K120"/>
    <mergeCell ref="D121:D122"/>
    <mergeCell ref="K121:K122"/>
    <mergeCell ref="D123:D124"/>
    <mergeCell ref="K123:K124"/>
    <mergeCell ref="D125:D126"/>
    <mergeCell ref="K125:K126"/>
    <mergeCell ref="K141:K142"/>
    <mergeCell ref="D143:D144"/>
    <mergeCell ref="K143:K144"/>
    <mergeCell ref="D145:D146"/>
    <mergeCell ref="K145:K146"/>
    <mergeCell ref="D127:D128"/>
    <mergeCell ref="K127:K128"/>
    <mergeCell ref="D129:D130"/>
    <mergeCell ref="K129:K130"/>
    <mergeCell ref="D131:D132"/>
    <mergeCell ref="K131:K132"/>
    <mergeCell ref="D133:D134"/>
    <mergeCell ref="K133:K134"/>
    <mergeCell ref="D135:D136"/>
    <mergeCell ref="K135:K136"/>
    <mergeCell ref="D147:D148"/>
    <mergeCell ref="K147:K148"/>
    <mergeCell ref="D149:D150"/>
    <mergeCell ref="K149:K150"/>
    <mergeCell ref="D151:D152"/>
    <mergeCell ref="K151:K152"/>
    <mergeCell ref="D60:D61"/>
    <mergeCell ref="D62:D63"/>
    <mergeCell ref="D64:D65"/>
    <mergeCell ref="D66:D67"/>
    <mergeCell ref="D68:D69"/>
    <mergeCell ref="D80:D81"/>
    <mergeCell ref="D82:D83"/>
    <mergeCell ref="D84:D85"/>
    <mergeCell ref="D70:D71"/>
    <mergeCell ref="D72:D73"/>
    <mergeCell ref="D74:D75"/>
    <mergeCell ref="D76:D77"/>
    <mergeCell ref="D78:D79"/>
    <mergeCell ref="D137:D138"/>
    <mergeCell ref="K137:K138"/>
    <mergeCell ref="D139:D140"/>
    <mergeCell ref="K139:K140"/>
    <mergeCell ref="D141:D142"/>
  </mergeCells>
  <pageMargins left="0.7" right="0.7" top="0.75" bottom="0.75" header="0.3" footer="0.3"/>
  <pageSetup scale="49" orientation="portrait" r:id="rId1"/>
  <rowBreaks count="1" manualBreakCount="1">
    <brk id="97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1:AH80"/>
  <sheetViews>
    <sheetView view="pageBreakPreview" zoomScaleNormal="100" zoomScaleSheetLayoutView="100" workbookViewId="0">
      <selection sqref="A1:AH2"/>
    </sheetView>
  </sheetViews>
  <sheetFormatPr defaultColWidth="9.109375" defaultRowHeight="14.4" x14ac:dyDescent="0.3"/>
  <cols>
    <col min="1" max="1" width="18.88671875" style="88" bestFit="1" customWidth="1"/>
    <col min="2" max="2" width="3" style="88" hidden="1" customWidth="1"/>
    <col min="3" max="3" width="3.10937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ht="15" customHeight="1" x14ac:dyDescent="0.3">
      <c r="A1" s="587" t="s">
        <v>90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ht="15" customHeight="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510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285</v>
      </c>
      <c r="B4" s="3">
        <v>38</v>
      </c>
      <c r="C4" s="3" t="s">
        <v>28</v>
      </c>
      <c r="D4" s="11">
        <v>1</v>
      </c>
      <c r="E4" s="239">
        <v>200</v>
      </c>
      <c r="F4" s="6">
        <f t="shared" ref="F4:F40" si="0">SUM(N4:R4)+T4+V4+X4+AA4+AC4+AE4+AG4</f>
        <v>2214</v>
      </c>
      <c r="G4" s="6">
        <f>COUNT(N4,O4,P4,Q4,R4,#REF!,T4,V4,X4,AA4,AC4, AE4, AG4)</f>
        <v>10</v>
      </c>
      <c r="H4" s="7">
        <f t="shared" ref="H4:H41" si="1">F4/G4</f>
        <v>221.4</v>
      </c>
      <c r="I4" s="159">
        <f t="shared" ref="I4:I17" si="2">((SUM(U4+W4+Y4))/30)+(COUNTIFS(AB4,"W")+(COUNTIFS(AD4,"W")+(COUNTIFS(AF4,"W")+(COUNTIFS(AH4,"W")))))</f>
        <v>4</v>
      </c>
      <c r="J4" s="159">
        <f t="shared" ref="J4:J17" si="3">(3-(SUM(U4+W4+Y4)/30))+(COUNTIFS(AB4,"L"))+(COUNTIFS(AD4,"L"))+(COUNTIFS(AF4,"L"))+(COUNTIFS(AH4,"L"))</f>
        <v>1</v>
      </c>
      <c r="K4" s="52">
        <f t="shared" ref="K4:K40" si="4">MAX(N4,O4,P4,Q4,R4,T4,V4,X4,AA4,AC4,AE4,AG4)</f>
        <v>279</v>
      </c>
      <c r="L4" s="90">
        <f t="shared" ref="L4:L40" si="5">MAX((SUM(N4:P4)), (SUM(T4,V4,X4)), (SUM(AA4,AC4,AE4)), (SUM(AE4,AH4,AJ4)))</f>
        <v>756</v>
      </c>
      <c r="M4" s="157"/>
      <c r="N4" s="122">
        <v>233</v>
      </c>
      <c r="O4" s="122">
        <v>174</v>
      </c>
      <c r="P4" s="122">
        <v>223</v>
      </c>
      <c r="Q4" s="122">
        <v>205</v>
      </c>
      <c r="R4" s="122">
        <v>151</v>
      </c>
      <c r="S4" s="10">
        <f t="shared" ref="S4:S40" si="6">SUM(N4:R4)</f>
        <v>986</v>
      </c>
      <c r="T4" s="105">
        <v>255</v>
      </c>
      <c r="U4" s="122">
        <v>30</v>
      </c>
      <c r="V4" s="122">
        <v>279</v>
      </c>
      <c r="W4" s="122">
        <v>30</v>
      </c>
      <c r="X4" s="122">
        <v>222</v>
      </c>
      <c r="Y4" s="122">
        <v>0</v>
      </c>
      <c r="Z4" s="1">
        <f t="shared" ref="Z4:Z17" si="7">SUM(S4:Y4)</f>
        <v>1802</v>
      </c>
      <c r="AA4" s="122"/>
      <c r="AB4" s="287"/>
      <c r="AC4" s="287"/>
      <c r="AD4" s="287"/>
      <c r="AE4" s="287">
        <v>247</v>
      </c>
      <c r="AF4" s="287" t="s">
        <v>23</v>
      </c>
      <c r="AG4" s="287">
        <v>225</v>
      </c>
      <c r="AH4" s="122" t="s">
        <v>23</v>
      </c>
    </row>
    <row r="5" spans="1:34" x14ac:dyDescent="0.3">
      <c r="A5" s="3" t="s">
        <v>135</v>
      </c>
      <c r="B5" s="3">
        <v>38</v>
      </c>
      <c r="C5" s="3" t="s">
        <v>28</v>
      </c>
      <c r="D5" s="11">
        <v>2</v>
      </c>
      <c r="E5" s="239">
        <v>100</v>
      </c>
      <c r="F5" s="6">
        <f t="shared" si="0"/>
        <v>1925</v>
      </c>
      <c r="G5" s="6">
        <f>COUNT(N5,O5,P5,Q5,R5,#REF!,T5,V5,X5,AA5,AC5, AE5, AG5)</f>
        <v>9</v>
      </c>
      <c r="H5" s="7">
        <f t="shared" si="1"/>
        <v>213.88888888888889</v>
      </c>
      <c r="I5" s="159">
        <f t="shared" si="2"/>
        <v>2</v>
      </c>
      <c r="J5" s="159">
        <f t="shared" si="3"/>
        <v>2</v>
      </c>
      <c r="K5" s="52">
        <f t="shared" si="4"/>
        <v>254</v>
      </c>
      <c r="L5" s="90">
        <f t="shared" si="5"/>
        <v>705</v>
      </c>
      <c r="M5" s="157"/>
      <c r="N5" s="122">
        <v>244</v>
      </c>
      <c r="O5" s="122">
        <v>207</v>
      </c>
      <c r="P5" s="122">
        <v>254</v>
      </c>
      <c r="Q5" s="122">
        <v>185</v>
      </c>
      <c r="R5" s="122">
        <v>216</v>
      </c>
      <c r="S5" s="10">
        <f t="shared" si="6"/>
        <v>1106</v>
      </c>
      <c r="T5" s="105">
        <v>233</v>
      </c>
      <c r="U5" s="122">
        <v>30</v>
      </c>
      <c r="V5" s="122">
        <v>226</v>
      </c>
      <c r="W5" s="122">
        <v>30</v>
      </c>
      <c r="X5" s="122">
        <v>186</v>
      </c>
      <c r="Y5" s="122">
        <v>0</v>
      </c>
      <c r="Z5" s="1">
        <f t="shared" si="7"/>
        <v>1811</v>
      </c>
      <c r="AA5" s="122"/>
      <c r="AB5" s="287"/>
      <c r="AC5" s="287"/>
      <c r="AD5" s="287"/>
      <c r="AE5" s="287"/>
      <c r="AF5" s="287"/>
      <c r="AG5" s="287">
        <v>174</v>
      </c>
      <c r="AH5" s="122" t="s">
        <v>24</v>
      </c>
    </row>
    <row r="6" spans="1:34" x14ac:dyDescent="0.3">
      <c r="A6" s="3" t="s">
        <v>110</v>
      </c>
      <c r="B6" s="3">
        <v>38</v>
      </c>
      <c r="C6" s="3" t="s">
        <v>28</v>
      </c>
      <c r="D6" s="11">
        <v>3</v>
      </c>
      <c r="E6" s="239">
        <v>80</v>
      </c>
      <c r="F6" s="6">
        <f t="shared" si="0"/>
        <v>2366</v>
      </c>
      <c r="G6" s="6">
        <f>COUNT(N6,O6,P6,Q6,R6,#REF!,T6,V6,X6,AA6,AC6, AE6, AG6)</f>
        <v>11</v>
      </c>
      <c r="H6" s="7">
        <f t="shared" si="1"/>
        <v>215.09090909090909</v>
      </c>
      <c r="I6" s="159">
        <f t="shared" si="2"/>
        <v>4</v>
      </c>
      <c r="J6" s="159">
        <f t="shared" si="3"/>
        <v>2</v>
      </c>
      <c r="K6" s="52">
        <f t="shared" si="4"/>
        <v>247</v>
      </c>
      <c r="L6" s="90">
        <f t="shared" si="5"/>
        <v>718</v>
      </c>
      <c r="M6" s="157"/>
      <c r="N6" s="122">
        <v>187</v>
      </c>
      <c r="O6" s="122">
        <v>201</v>
      </c>
      <c r="P6" s="122">
        <v>204</v>
      </c>
      <c r="Q6" s="122">
        <v>202</v>
      </c>
      <c r="R6" s="122">
        <v>187</v>
      </c>
      <c r="S6" s="10">
        <f t="shared" si="6"/>
        <v>981</v>
      </c>
      <c r="T6" s="105">
        <v>201</v>
      </c>
      <c r="U6" s="122">
        <v>0</v>
      </c>
      <c r="V6" s="122">
        <v>225</v>
      </c>
      <c r="W6" s="122">
        <v>30</v>
      </c>
      <c r="X6" s="122">
        <v>241</v>
      </c>
      <c r="Y6" s="122">
        <v>30</v>
      </c>
      <c r="Z6" s="1">
        <f t="shared" si="7"/>
        <v>1708</v>
      </c>
      <c r="AA6" s="122">
        <v>246</v>
      </c>
      <c r="AB6" s="122" t="s">
        <v>23</v>
      </c>
      <c r="AC6" s="122">
        <v>247</v>
      </c>
      <c r="AD6" s="122" t="s">
        <v>23</v>
      </c>
      <c r="AE6" s="122">
        <v>225</v>
      </c>
      <c r="AF6" s="122" t="s">
        <v>24</v>
      </c>
    </row>
    <row r="7" spans="1:34" x14ac:dyDescent="0.3">
      <c r="A7" s="3" t="s">
        <v>109</v>
      </c>
      <c r="B7" s="3">
        <v>38</v>
      </c>
      <c r="C7" s="3" t="s">
        <v>28</v>
      </c>
      <c r="D7" s="11">
        <v>4</v>
      </c>
      <c r="E7" s="316">
        <v>60</v>
      </c>
      <c r="F7" s="6">
        <f t="shared" si="0"/>
        <v>1928</v>
      </c>
      <c r="G7" s="6">
        <f>COUNT(N7,O7,P7,Q7,R7,#REF!,T7,V7,X7,AA7,AC7, AE7, AG7)</f>
        <v>9</v>
      </c>
      <c r="H7" s="7">
        <f t="shared" si="1"/>
        <v>214.22222222222223</v>
      </c>
      <c r="I7" s="159">
        <f t="shared" si="2"/>
        <v>2</v>
      </c>
      <c r="J7" s="159">
        <f t="shared" si="3"/>
        <v>2</v>
      </c>
      <c r="K7" s="52">
        <f t="shared" si="4"/>
        <v>267</v>
      </c>
      <c r="L7" s="90">
        <f t="shared" si="5"/>
        <v>638</v>
      </c>
      <c r="M7" s="157"/>
      <c r="N7" s="122">
        <v>204</v>
      </c>
      <c r="O7" s="122">
        <v>224</v>
      </c>
      <c r="P7" s="122">
        <v>210</v>
      </c>
      <c r="Q7" s="122">
        <v>267</v>
      </c>
      <c r="R7" s="122">
        <v>241</v>
      </c>
      <c r="S7" s="10">
        <f t="shared" si="6"/>
        <v>1146</v>
      </c>
      <c r="T7" s="245">
        <v>226</v>
      </c>
      <c r="U7" s="123">
        <v>30</v>
      </c>
      <c r="V7" s="123">
        <v>180</v>
      </c>
      <c r="W7" s="123">
        <v>0</v>
      </c>
      <c r="X7" s="123">
        <v>187</v>
      </c>
      <c r="Y7" s="123">
        <v>30</v>
      </c>
      <c r="Z7" s="24">
        <f t="shared" si="7"/>
        <v>1799</v>
      </c>
      <c r="AA7" s="122"/>
      <c r="AB7" s="122"/>
      <c r="AC7" s="123">
        <v>189</v>
      </c>
      <c r="AD7" s="122" t="s">
        <v>24</v>
      </c>
    </row>
    <row r="8" spans="1:34" x14ac:dyDescent="0.3">
      <c r="A8" s="3" t="s">
        <v>146</v>
      </c>
      <c r="B8" s="3">
        <v>38</v>
      </c>
      <c r="C8" s="3" t="s">
        <v>28</v>
      </c>
      <c r="D8" s="11">
        <v>5</v>
      </c>
      <c r="E8" s="251">
        <v>40</v>
      </c>
      <c r="F8" s="6">
        <f t="shared" si="0"/>
        <v>1877</v>
      </c>
      <c r="G8" s="6">
        <f>COUNT(N8,O8,P8,Q8,R8,#REF!,T8,V8,X8,AA8,AC8, AE8, AG8)</f>
        <v>9</v>
      </c>
      <c r="H8" s="7">
        <f t="shared" si="1"/>
        <v>208.55555555555554</v>
      </c>
      <c r="I8" s="159">
        <f t="shared" si="2"/>
        <v>2</v>
      </c>
      <c r="J8" s="159">
        <f t="shared" si="3"/>
        <v>2</v>
      </c>
      <c r="K8" s="52">
        <f t="shared" si="4"/>
        <v>247</v>
      </c>
      <c r="L8" s="90">
        <f t="shared" si="5"/>
        <v>662</v>
      </c>
      <c r="M8" s="157"/>
      <c r="N8" s="122">
        <v>213</v>
      </c>
      <c r="O8" s="122">
        <v>203</v>
      </c>
      <c r="P8" s="122">
        <v>136</v>
      </c>
      <c r="Q8" s="122">
        <v>214</v>
      </c>
      <c r="R8" s="122">
        <v>214</v>
      </c>
      <c r="S8" s="10">
        <f t="shared" si="6"/>
        <v>980</v>
      </c>
      <c r="T8" s="245">
        <v>247</v>
      </c>
      <c r="U8" s="123">
        <v>30</v>
      </c>
      <c r="V8" s="123">
        <v>243</v>
      </c>
      <c r="W8" s="123">
        <v>30</v>
      </c>
      <c r="X8" s="123">
        <v>172</v>
      </c>
      <c r="Y8" s="123">
        <v>0</v>
      </c>
      <c r="Z8" s="1">
        <f t="shared" si="7"/>
        <v>1702</v>
      </c>
      <c r="AA8" s="105">
        <v>235</v>
      </c>
      <c r="AB8" s="122" t="s">
        <v>24</v>
      </c>
    </row>
    <row r="9" spans="1:34" x14ac:dyDescent="0.3">
      <c r="A9" s="3" t="s">
        <v>191</v>
      </c>
      <c r="B9" s="3">
        <v>38</v>
      </c>
      <c r="C9" s="3" t="s">
        <v>28</v>
      </c>
      <c r="D9" s="11">
        <v>6</v>
      </c>
      <c r="E9" s="251">
        <v>30</v>
      </c>
      <c r="F9" s="6">
        <f t="shared" si="0"/>
        <v>1628</v>
      </c>
      <c r="G9" s="6">
        <f>COUNT(N9,O9,P9,Q9,R9,#REF!,T9,V9,X9,AA9,AC9, AE9, AG9)</f>
        <v>8</v>
      </c>
      <c r="H9" s="7">
        <f t="shared" si="1"/>
        <v>203.5</v>
      </c>
      <c r="I9" s="159">
        <f t="shared" si="2"/>
        <v>2</v>
      </c>
      <c r="J9" s="159">
        <f t="shared" si="3"/>
        <v>1</v>
      </c>
      <c r="K9" s="52">
        <f t="shared" si="4"/>
        <v>257</v>
      </c>
      <c r="L9" s="90">
        <f t="shared" si="5"/>
        <v>631</v>
      </c>
      <c r="M9" s="157"/>
      <c r="N9" s="123">
        <v>195</v>
      </c>
      <c r="O9" s="123">
        <v>172</v>
      </c>
      <c r="P9" s="123">
        <v>183</v>
      </c>
      <c r="Q9" s="123">
        <v>191</v>
      </c>
      <c r="R9" s="123">
        <v>256</v>
      </c>
      <c r="S9" s="10">
        <f t="shared" si="6"/>
        <v>997</v>
      </c>
      <c r="T9" s="105">
        <v>230</v>
      </c>
      <c r="U9" s="122">
        <v>30</v>
      </c>
      <c r="V9" s="122">
        <v>144</v>
      </c>
      <c r="W9" s="122">
        <v>0</v>
      </c>
      <c r="X9" s="122">
        <v>257</v>
      </c>
      <c r="Y9" s="122">
        <v>30</v>
      </c>
      <c r="Z9" s="1">
        <f t="shared" si="7"/>
        <v>1688</v>
      </c>
    </row>
    <row r="10" spans="1:34" x14ac:dyDescent="0.3">
      <c r="A10" s="3" t="s">
        <v>1004</v>
      </c>
      <c r="B10" s="3">
        <v>38</v>
      </c>
      <c r="C10" s="3" t="s">
        <v>28</v>
      </c>
      <c r="D10" s="11">
        <v>7</v>
      </c>
      <c r="E10" s="511"/>
      <c r="F10" s="6">
        <f t="shared" si="0"/>
        <v>1574</v>
      </c>
      <c r="G10" s="6">
        <f>COUNT(N10,O10,P10,Q10,R10,#REF!,T10,V10,X10,AA10,AC10, AE10, AG10)</f>
        <v>8</v>
      </c>
      <c r="H10" s="7">
        <f t="shared" si="1"/>
        <v>196.75</v>
      </c>
      <c r="I10" s="159">
        <f t="shared" si="2"/>
        <v>3</v>
      </c>
      <c r="J10" s="159">
        <f t="shared" si="3"/>
        <v>0</v>
      </c>
      <c r="K10" s="52">
        <f t="shared" si="4"/>
        <v>233</v>
      </c>
      <c r="L10" s="90">
        <f t="shared" si="5"/>
        <v>564</v>
      </c>
      <c r="M10" s="157"/>
      <c r="N10" s="122">
        <v>166</v>
      </c>
      <c r="O10" s="122">
        <v>184</v>
      </c>
      <c r="P10" s="122">
        <v>204</v>
      </c>
      <c r="Q10" s="122">
        <v>223</v>
      </c>
      <c r="R10" s="122">
        <v>233</v>
      </c>
      <c r="S10" s="10">
        <f t="shared" si="6"/>
        <v>1010</v>
      </c>
      <c r="T10" s="247">
        <v>166</v>
      </c>
      <c r="U10" s="248">
        <v>30</v>
      </c>
      <c r="V10" s="248">
        <v>185</v>
      </c>
      <c r="W10" s="248">
        <v>30</v>
      </c>
      <c r="X10" s="248">
        <v>213</v>
      </c>
      <c r="Y10" s="248">
        <v>30</v>
      </c>
      <c r="Z10" s="1">
        <f t="shared" si="7"/>
        <v>1664</v>
      </c>
    </row>
    <row r="11" spans="1:34" x14ac:dyDescent="0.3">
      <c r="A11" s="3" t="s">
        <v>195</v>
      </c>
      <c r="B11" s="3">
        <v>38</v>
      </c>
      <c r="C11" s="3" t="s">
        <v>28</v>
      </c>
      <c r="D11" s="11">
        <v>8</v>
      </c>
      <c r="E11" s="250"/>
      <c r="F11" s="6">
        <f t="shared" si="0"/>
        <v>1633</v>
      </c>
      <c r="G11" s="6">
        <f>COUNT(N11,O11,P11,Q11,R11,#REF!,T11,V11,X11,AA11,AC11, AE11, AG11)</f>
        <v>8</v>
      </c>
      <c r="H11" s="7">
        <f t="shared" si="1"/>
        <v>204.125</v>
      </c>
      <c r="I11" s="159">
        <f t="shared" si="2"/>
        <v>1</v>
      </c>
      <c r="J11" s="159">
        <f t="shared" si="3"/>
        <v>2</v>
      </c>
      <c r="K11" s="52">
        <f t="shared" si="4"/>
        <v>235</v>
      </c>
      <c r="L11" s="90">
        <f t="shared" si="5"/>
        <v>640</v>
      </c>
      <c r="M11" s="157"/>
      <c r="N11" s="122">
        <v>233</v>
      </c>
      <c r="O11" s="122">
        <v>235</v>
      </c>
      <c r="P11" s="122">
        <v>172</v>
      </c>
      <c r="Q11" s="122">
        <v>214</v>
      </c>
      <c r="R11" s="122">
        <v>203</v>
      </c>
      <c r="S11" s="10">
        <f t="shared" si="6"/>
        <v>1057</v>
      </c>
      <c r="T11" s="122">
        <v>188</v>
      </c>
      <c r="U11" s="122">
        <v>0</v>
      </c>
      <c r="V11" s="122">
        <v>177</v>
      </c>
      <c r="W11" s="122">
        <v>0</v>
      </c>
      <c r="X11" s="122">
        <v>211</v>
      </c>
      <c r="Y11" s="122">
        <v>30</v>
      </c>
      <c r="Z11" s="1">
        <f t="shared" si="7"/>
        <v>1663</v>
      </c>
    </row>
    <row r="12" spans="1:34" x14ac:dyDescent="0.3">
      <c r="A12" s="3" t="s">
        <v>523</v>
      </c>
      <c r="B12" s="3">
        <v>38</v>
      </c>
      <c r="C12" s="3" t="s">
        <v>28</v>
      </c>
      <c r="D12" s="11">
        <v>9</v>
      </c>
      <c r="E12" s="250"/>
      <c r="F12" s="6">
        <f t="shared" si="0"/>
        <v>1626</v>
      </c>
      <c r="G12" s="6">
        <f>COUNT(N12,O12,P12,Q12,R12,#REF!,T12,V12,X12,AA12,AC12, AE12, AG12)</f>
        <v>8</v>
      </c>
      <c r="H12" s="7">
        <f t="shared" si="1"/>
        <v>203.25</v>
      </c>
      <c r="I12" s="159">
        <f t="shared" si="2"/>
        <v>1</v>
      </c>
      <c r="J12" s="159">
        <f t="shared" si="3"/>
        <v>2</v>
      </c>
      <c r="K12" s="52">
        <f t="shared" si="4"/>
        <v>266</v>
      </c>
      <c r="L12" s="90">
        <f t="shared" si="5"/>
        <v>607</v>
      </c>
      <c r="M12" s="157"/>
      <c r="N12" s="122">
        <v>179</v>
      </c>
      <c r="O12" s="122">
        <v>159</v>
      </c>
      <c r="P12" s="122">
        <v>266</v>
      </c>
      <c r="Q12" s="122">
        <v>215</v>
      </c>
      <c r="R12" s="122">
        <v>200</v>
      </c>
      <c r="S12" s="10">
        <f t="shared" si="6"/>
        <v>1019</v>
      </c>
      <c r="T12" s="248">
        <v>215</v>
      </c>
      <c r="U12" s="248">
        <v>30</v>
      </c>
      <c r="V12" s="248">
        <v>200</v>
      </c>
      <c r="W12" s="248">
        <v>0</v>
      </c>
      <c r="X12" s="248">
        <v>192</v>
      </c>
      <c r="Y12" s="248">
        <v>0</v>
      </c>
      <c r="Z12" s="1">
        <f t="shared" si="7"/>
        <v>1656</v>
      </c>
    </row>
    <row r="13" spans="1:34" x14ac:dyDescent="0.3">
      <c r="A13" s="3" t="s">
        <v>187</v>
      </c>
      <c r="B13" s="3">
        <v>38</v>
      </c>
      <c r="C13" s="3" t="s">
        <v>28</v>
      </c>
      <c r="D13" s="11">
        <v>10</v>
      </c>
      <c r="E13" s="250"/>
      <c r="F13" s="6">
        <f t="shared" si="0"/>
        <v>1549</v>
      </c>
      <c r="G13" s="6">
        <f>COUNT(N13,O13,P13,Q13,R13,#REF!,T13,V13,X13,AA13,AC13, AE13, AG13)</f>
        <v>8</v>
      </c>
      <c r="H13" s="7">
        <f t="shared" si="1"/>
        <v>193.625</v>
      </c>
      <c r="I13" s="159">
        <f t="shared" si="2"/>
        <v>3</v>
      </c>
      <c r="J13" s="159">
        <f t="shared" si="3"/>
        <v>0</v>
      </c>
      <c r="K13" s="52">
        <f t="shared" si="4"/>
        <v>218</v>
      </c>
      <c r="L13" s="90">
        <f t="shared" si="5"/>
        <v>616</v>
      </c>
      <c r="M13" s="157"/>
      <c r="N13" s="122">
        <v>215</v>
      </c>
      <c r="O13" s="122">
        <v>192</v>
      </c>
      <c r="P13" s="122">
        <v>209</v>
      </c>
      <c r="Q13" s="122">
        <v>143</v>
      </c>
      <c r="R13" s="122">
        <v>218</v>
      </c>
      <c r="S13" s="10">
        <f t="shared" si="6"/>
        <v>977</v>
      </c>
      <c r="T13" s="105">
        <v>193</v>
      </c>
      <c r="U13" s="122">
        <v>30</v>
      </c>
      <c r="V13" s="122">
        <v>181</v>
      </c>
      <c r="W13" s="122">
        <v>30</v>
      </c>
      <c r="X13" s="122">
        <v>198</v>
      </c>
      <c r="Y13" s="122">
        <v>30</v>
      </c>
      <c r="Z13" s="1">
        <f t="shared" si="7"/>
        <v>1639</v>
      </c>
    </row>
    <row r="14" spans="1:34" x14ac:dyDescent="0.3">
      <c r="A14" s="3" t="s">
        <v>134</v>
      </c>
      <c r="B14" s="3">
        <v>38</v>
      </c>
      <c r="C14" s="3" t="s">
        <v>28</v>
      </c>
      <c r="D14" s="11">
        <v>11</v>
      </c>
      <c r="E14" s="301"/>
      <c r="F14" s="6">
        <f t="shared" si="0"/>
        <v>1554</v>
      </c>
      <c r="G14" s="6">
        <f>COUNT(N14,O14,P14,Q14,R14,#REF!,T14,V14,X14,AA14,AC14, AE14, AG14)</f>
        <v>8</v>
      </c>
      <c r="H14" s="7">
        <f t="shared" si="1"/>
        <v>194.25</v>
      </c>
      <c r="I14" s="159">
        <f t="shared" si="2"/>
        <v>2</v>
      </c>
      <c r="J14" s="159">
        <f t="shared" si="3"/>
        <v>1</v>
      </c>
      <c r="K14" s="52">
        <f t="shared" si="4"/>
        <v>233</v>
      </c>
      <c r="L14" s="90">
        <f t="shared" si="5"/>
        <v>598</v>
      </c>
      <c r="M14" s="157"/>
      <c r="N14" s="123">
        <v>191</v>
      </c>
      <c r="O14" s="123">
        <v>199</v>
      </c>
      <c r="P14" s="123">
        <v>167</v>
      </c>
      <c r="Q14" s="123">
        <v>191</v>
      </c>
      <c r="R14" s="123">
        <v>208</v>
      </c>
      <c r="S14" s="10">
        <f t="shared" si="6"/>
        <v>956</v>
      </c>
      <c r="T14" s="123">
        <v>152</v>
      </c>
      <c r="U14" s="123">
        <v>0</v>
      </c>
      <c r="V14" s="123">
        <v>213</v>
      </c>
      <c r="W14" s="123">
        <v>30</v>
      </c>
      <c r="X14" s="123">
        <v>233</v>
      </c>
      <c r="Y14" s="123">
        <v>30</v>
      </c>
      <c r="Z14" s="1">
        <f t="shared" si="7"/>
        <v>1614</v>
      </c>
    </row>
    <row r="15" spans="1:34" x14ac:dyDescent="0.3">
      <c r="A15" s="3" t="s">
        <v>322</v>
      </c>
      <c r="B15" s="3">
        <v>38</v>
      </c>
      <c r="C15" s="3" t="s">
        <v>28</v>
      </c>
      <c r="D15" s="11">
        <v>12</v>
      </c>
      <c r="E15" s="244"/>
      <c r="F15" s="6">
        <f t="shared" si="0"/>
        <v>1536</v>
      </c>
      <c r="G15" s="6">
        <f>COUNT(N15,O15,P15,Q15,R15,#REF!,T15,V15,X15,AA15,AC15, AE15, AG15)</f>
        <v>8</v>
      </c>
      <c r="H15" s="7">
        <f t="shared" si="1"/>
        <v>192</v>
      </c>
      <c r="I15" s="159">
        <f t="shared" si="2"/>
        <v>0</v>
      </c>
      <c r="J15" s="159">
        <f t="shared" si="3"/>
        <v>3</v>
      </c>
      <c r="K15" s="52">
        <f t="shared" si="4"/>
        <v>266</v>
      </c>
      <c r="L15" s="90">
        <f t="shared" si="5"/>
        <v>545</v>
      </c>
      <c r="M15" s="157"/>
      <c r="N15" s="122">
        <v>160</v>
      </c>
      <c r="O15" s="122">
        <v>190</v>
      </c>
      <c r="P15" s="122">
        <v>195</v>
      </c>
      <c r="Q15" s="122">
        <v>215</v>
      </c>
      <c r="R15" s="122">
        <v>266</v>
      </c>
      <c r="S15" s="10">
        <f t="shared" si="6"/>
        <v>1026</v>
      </c>
      <c r="T15" s="123">
        <v>159</v>
      </c>
      <c r="U15" s="123">
        <v>0</v>
      </c>
      <c r="V15" s="123">
        <v>182</v>
      </c>
      <c r="W15" s="123">
        <v>0</v>
      </c>
      <c r="X15" s="123">
        <v>169</v>
      </c>
      <c r="Y15" s="123">
        <v>0</v>
      </c>
      <c r="Z15" s="1">
        <f t="shared" si="7"/>
        <v>1536</v>
      </c>
    </row>
    <row r="16" spans="1:34" x14ac:dyDescent="0.3">
      <c r="A16" s="3" t="s">
        <v>128</v>
      </c>
      <c r="B16" s="3">
        <v>38</v>
      </c>
      <c r="C16" s="3" t="s">
        <v>28</v>
      </c>
      <c r="D16" s="11">
        <v>13</v>
      </c>
      <c r="E16" s="249"/>
      <c r="F16" s="6">
        <f t="shared" si="0"/>
        <v>1524</v>
      </c>
      <c r="G16" s="6">
        <f>COUNT(N16,O16,P16,Q16,R16,#REF!,T16,V16,X16,AA16,AC16, AE16, AG16)</f>
        <v>8</v>
      </c>
      <c r="H16" s="7">
        <f t="shared" si="1"/>
        <v>190.5</v>
      </c>
      <c r="I16" s="159">
        <f t="shared" si="2"/>
        <v>0</v>
      </c>
      <c r="J16" s="159">
        <f t="shared" si="3"/>
        <v>3</v>
      </c>
      <c r="K16" s="52">
        <f t="shared" si="4"/>
        <v>235</v>
      </c>
      <c r="L16" s="90">
        <f t="shared" si="5"/>
        <v>675</v>
      </c>
      <c r="M16" s="157"/>
      <c r="N16" s="123">
        <v>226</v>
      </c>
      <c r="O16" s="123">
        <v>214</v>
      </c>
      <c r="P16" s="123">
        <v>235</v>
      </c>
      <c r="Q16" s="123">
        <v>156</v>
      </c>
      <c r="R16" s="123">
        <v>176</v>
      </c>
      <c r="S16" s="10">
        <f t="shared" si="6"/>
        <v>1007</v>
      </c>
      <c r="T16" s="123">
        <v>154</v>
      </c>
      <c r="U16" s="123">
        <v>0</v>
      </c>
      <c r="V16" s="123">
        <v>190</v>
      </c>
      <c r="W16" s="123">
        <v>0</v>
      </c>
      <c r="X16" s="123">
        <v>173</v>
      </c>
      <c r="Y16" s="123">
        <v>0</v>
      </c>
      <c r="Z16" s="1">
        <f t="shared" si="7"/>
        <v>1524</v>
      </c>
    </row>
    <row r="17" spans="1:26" x14ac:dyDescent="0.3">
      <c r="A17" s="3" t="s">
        <v>235</v>
      </c>
      <c r="B17" s="3">
        <v>38</v>
      </c>
      <c r="C17" s="3" t="s">
        <v>28</v>
      </c>
      <c r="D17" s="11">
        <v>14</v>
      </c>
      <c r="E17" s="250"/>
      <c r="F17" s="6">
        <f t="shared" si="0"/>
        <v>1496</v>
      </c>
      <c r="G17" s="6">
        <f>COUNT(N17,O17,P17,Q17,R17,#REF!,T17,V17,X17,AA17,AC17, AE17, AG17)</f>
        <v>8</v>
      </c>
      <c r="H17" s="7">
        <f t="shared" si="1"/>
        <v>187</v>
      </c>
      <c r="I17" s="159">
        <f t="shared" si="2"/>
        <v>0</v>
      </c>
      <c r="J17" s="159">
        <f t="shared" si="3"/>
        <v>3</v>
      </c>
      <c r="K17" s="52">
        <f t="shared" si="4"/>
        <v>257</v>
      </c>
      <c r="L17" s="90">
        <f t="shared" si="5"/>
        <v>552</v>
      </c>
      <c r="M17" s="157"/>
      <c r="N17" s="123">
        <v>196</v>
      </c>
      <c r="O17" s="123">
        <v>200</v>
      </c>
      <c r="P17" s="123">
        <v>156</v>
      </c>
      <c r="Q17" s="123">
        <v>257</v>
      </c>
      <c r="R17" s="123">
        <v>186</v>
      </c>
      <c r="S17" s="317">
        <f t="shared" si="6"/>
        <v>995</v>
      </c>
      <c r="T17" s="123">
        <v>191</v>
      </c>
      <c r="U17" s="123">
        <v>0</v>
      </c>
      <c r="V17" s="123">
        <v>175</v>
      </c>
      <c r="W17" s="123">
        <v>0</v>
      </c>
      <c r="X17" s="123">
        <v>135</v>
      </c>
      <c r="Y17" s="123">
        <v>0</v>
      </c>
      <c r="Z17" s="1">
        <f t="shared" si="7"/>
        <v>1496</v>
      </c>
    </row>
    <row r="18" spans="1:26" x14ac:dyDescent="0.3">
      <c r="A18" s="3" t="s">
        <v>145</v>
      </c>
      <c r="B18" s="3">
        <v>38</v>
      </c>
      <c r="C18" s="3" t="s">
        <v>28</v>
      </c>
      <c r="D18" s="11">
        <v>15</v>
      </c>
      <c r="E18" s="246"/>
      <c r="F18" s="6">
        <f t="shared" si="0"/>
        <v>1464</v>
      </c>
      <c r="G18" s="6">
        <f>COUNT(N18,O18,P18,Q18,R18,#REF!,T18,V18,X18,AA18,AC18, AE18, AG18)</f>
        <v>8</v>
      </c>
      <c r="H18" s="7">
        <f t="shared" si="1"/>
        <v>183</v>
      </c>
      <c r="I18" s="159">
        <f>((SUM(U18+W18+Y18))/30)+(COUNTIFS(AB18,"W")+(COUNTIFS(AD18,"W")+(COUNTIFS(AF18,"W")+(COUNTIFS(AH18,"W")))))</f>
        <v>1</v>
      </c>
      <c r="J18" s="159">
        <f>(3-(SUM(U18+W18+Y18)/30))+(COUNTIFS(AB18,"L"))+(COUNTIFS(AD18,"L"))+(COUNTIFS(AF18,"L"))+(COUNTIFS(AH18,"L"))</f>
        <v>2</v>
      </c>
      <c r="K18" s="52">
        <f t="shared" si="4"/>
        <v>216</v>
      </c>
      <c r="L18" s="90">
        <f t="shared" si="5"/>
        <v>561</v>
      </c>
      <c r="M18" s="157"/>
      <c r="N18" s="122">
        <v>152</v>
      </c>
      <c r="O18" s="122">
        <v>216</v>
      </c>
      <c r="P18" s="122">
        <v>193</v>
      </c>
      <c r="Q18" s="122">
        <v>189</v>
      </c>
      <c r="R18" s="122">
        <v>199</v>
      </c>
      <c r="S18" s="10">
        <f t="shared" si="6"/>
        <v>949</v>
      </c>
      <c r="T18" s="123">
        <v>165</v>
      </c>
      <c r="U18" s="123">
        <v>0</v>
      </c>
      <c r="V18" s="123">
        <v>148</v>
      </c>
      <c r="W18" s="123">
        <v>30</v>
      </c>
      <c r="X18" s="123">
        <v>202</v>
      </c>
      <c r="Y18" s="123">
        <v>0</v>
      </c>
      <c r="Z18" s="1">
        <f>SUM(S18:Y18)</f>
        <v>1494</v>
      </c>
    </row>
    <row r="19" spans="1:26" x14ac:dyDescent="0.3">
      <c r="A19" s="3" t="s">
        <v>213</v>
      </c>
      <c r="B19" s="3">
        <v>38</v>
      </c>
      <c r="C19" s="3" t="s">
        <v>28</v>
      </c>
      <c r="D19" s="11">
        <v>16</v>
      </c>
      <c r="E19" s="302"/>
      <c r="F19" s="6">
        <f t="shared" si="0"/>
        <v>1454</v>
      </c>
      <c r="G19" s="6">
        <f>COUNT(N19,O19,P19,Q19,R19,#REF!,T19,V19,X19,AA19,AC19, AE19, AG19)</f>
        <v>8</v>
      </c>
      <c r="H19" s="7">
        <f t="shared" si="1"/>
        <v>181.75</v>
      </c>
      <c r="I19" s="159">
        <f>((SUM(U19+W19+Y19))/30)+(COUNTIFS(AB19,"W")+(COUNTIFS(AD19,"W")+(COUNTIFS(AF19,"W")+(COUNTIFS(AH19,"W")))))</f>
        <v>1</v>
      </c>
      <c r="J19" s="159">
        <f>(3-(SUM(U19+W19+Y19)/30))+(COUNTIFS(AB19,"L"))+(COUNTIFS(AD19,"L"))+(COUNTIFS(AF19,"L"))+(COUNTIFS(AH19,"L"))</f>
        <v>2</v>
      </c>
      <c r="K19" s="52">
        <f t="shared" si="4"/>
        <v>230</v>
      </c>
      <c r="L19" s="90">
        <f t="shared" si="5"/>
        <v>589</v>
      </c>
      <c r="M19" s="157"/>
      <c r="N19" s="122">
        <v>178</v>
      </c>
      <c r="O19" s="122">
        <v>218</v>
      </c>
      <c r="P19" s="122">
        <v>193</v>
      </c>
      <c r="Q19" s="122">
        <v>230</v>
      </c>
      <c r="R19" s="122">
        <v>177</v>
      </c>
      <c r="S19" s="10">
        <f t="shared" si="6"/>
        <v>996</v>
      </c>
      <c r="T19" s="123">
        <v>169</v>
      </c>
      <c r="U19" s="123">
        <v>0</v>
      </c>
      <c r="V19" s="123">
        <v>140</v>
      </c>
      <c r="W19" s="123">
        <v>0</v>
      </c>
      <c r="X19" s="123">
        <v>149</v>
      </c>
      <c r="Y19" s="123">
        <v>30</v>
      </c>
      <c r="Z19" s="1">
        <f>SUM(S19:Y19)</f>
        <v>1484</v>
      </c>
    </row>
    <row r="20" spans="1:26" x14ac:dyDescent="0.3">
      <c r="A20" s="3" t="s">
        <v>352</v>
      </c>
      <c r="B20" s="3">
        <v>38</v>
      </c>
      <c r="C20" s="3" t="s">
        <v>28</v>
      </c>
      <c r="D20" s="11">
        <v>17</v>
      </c>
      <c r="E20" s="249"/>
      <c r="F20" s="6">
        <f t="shared" si="0"/>
        <v>945</v>
      </c>
      <c r="G20" s="6">
        <f>COUNT(N20,O20,P20,Q20,R20,#REF!,T20,V20,X20,AA20,AC20, AE20, AG20)</f>
        <v>5</v>
      </c>
      <c r="H20" s="7">
        <f t="shared" si="1"/>
        <v>189</v>
      </c>
      <c r="I20" s="159">
        <f>((SUM(U20+W20+Y20))/30)+(COUNTIFS(AB20,"W")+(COUNTIFS(AD20,"W")+(COUNTIFS(AF20,"W")+(COUNTIFS(AH20,"W")))))</f>
        <v>0</v>
      </c>
      <c r="J20" s="159">
        <f>(3-(SUM(U20+W20+Y20)/30))+(COUNTIFS(AB20,"L"))+(COUNTIFS(AD20,"L"))+(COUNTIFS(AF20,"L"))+(COUNTIFS(AH20,"L"))</f>
        <v>3</v>
      </c>
      <c r="K20" s="52">
        <f t="shared" si="4"/>
        <v>244</v>
      </c>
      <c r="L20" s="90">
        <f t="shared" si="5"/>
        <v>542</v>
      </c>
      <c r="M20" s="157"/>
      <c r="N20" s="123">
        <v>182</v>
      </c>
      <c r="O20" s="123">
        <v>171</v>
      </c>
      <c r="P20" s="123">
        <v>189</v>
      </c>
      <c r="Q20" s="123">
        <v>159</v>
      </c>
      <c r="R20" s="123">
        <v>244</v>
      </c>
      <c r="S20" s="10">
        <f t="shared" si="6"/>
        <v>945</v>
      </c>
      <c r="T20" s="511"/>
      <c r="U20" s="511"/>
      <c r="V20" s="511"/>
      <c r="W20" s="511"/>
      <c r="X20" s="511"/>
      <c r="Y20" s="511"/>
      <c r="Z20" s="440">
        <f>SUM(S20:Y20)</f>
        <v>945</v>
      </c>
    </row>
    <row r="21" spans="1:26" x14ac:dyDescent="0.3">
      <c r="A21" s="3" t="s">
        <v>244</v>
      </c>
      <c r="B21" s="3">
        <v>38</v>
      </c>
      <c r="C21" s="3" t="s">
        <v>28</v>
      </c>
      <c r="D21" s="11">
        <v>18</v>
      </c>
      <c r="E21" s="250"/>
      <c r="F21" s="6">
        <f t="shared" si="0"/>
        <v>944</v>
      </c>
      <c r="G21" s="6">
        <f>COUNT(N21,O21,P21,Q21,R21,#REF!,T21,V21,X21,AA21,AC21, AE21, AG21)</f>
        <v>5</v>
      </c>
      <c r="H21" s="7">
        <f t="shared" si="1"/>
        <v>188.8</v>
      </c>
      <c r="I21" s="159">
        <f>((SUM(U21+W21+Y21))/30)+(COUNTIFS(AB21,"W")+(COUNTIFS(AD21,"W")+(COUNTIFS(AF21,"W")+(COUNTIFS(AH21,"W")))))</f>
        <v>0</v>
      </c>
      <c r="J21" s="159">
        <f>(3-(SUM(U21+W21+Y21)/30))+(COUNTIFS(AB21,"L"))+(COUNTIFS(AD21,"L"))+(COUNTIFS(AF21,"L"))+(COUNTIFS(AH21,"L"))</f>
        <v>3</v>
      </c>
      <c r="K21" s="52">
        <f t="shared" si="4"/>
        <v>214</v>
      </c>
      <c r="L21" s="90">
        <f t="shared" si="5"/>
        <v>575</v>
      </c>
      <c r="M21" s="157"/>
      <c r="N21" s="122">
        <v>196</v>
      </c>
      <c r="O21" s="122">
        <v>214</v>
      </c>
      <c r="P21" s="122">
        <v>165</v>
      </c>
      <c r="Q21" s="122">
        <v>172</v>
      </c>
      <c r="R21" s="122">
        <v>197</v>
      </c>
      <c r="S21" s="10">
        <f t="shared" si="6"/>
        <v>944</v>
      </c>
      <c r="T21" s="511"/>
      <c r="U21" s="511"/>
      <c r="V21" s="511"/>
      <c r="W21" s="511"/>
      <c r="X21" s="511"/>
      <c r="Y21" s="511"/>
      <c r="Z21" s="440">
        <f>SUM(S21:Y21)</f>
        <v>944</v>
      </c>
    </row>
    <row r="22" spans="1:26" x14ac:dyDescent="0.3">
      <c r="A22" s="3" t="s">
        <v>133</v>
      </c>
      <c r="B22" s="3">
        <v>38</v>
      </c>
      <c r="C22" s="3" t="s">
        <v>28</v>
      </c>
      <c r="D22" s="11">
        <v>19</v>
      </c>
      <c r="E22" s="249"/>
      <c r="F22" s="6">
        <f t="shared" si="0"/>
        <v>943</v>
      </c>
      <c r="G22" s="6">
        <f>COUNT(N22,O22,P22,Q22,R22,#REF!,T22,V22,X22,AA22,AC22, AE22, AG22)</f>
        <v>5</v>
      </c>
      <c r="H22" s="7">
        <f t="shared" si="1"/>
        <v>188.6</v>
      </c>
      <c r="I22" s="185"/>
      <c r="J22" s="185"/>
      <c r="K22" s="52">
        <f t="shared" si="4"/>
        <v>224</v>
      </c>
      <c r="L22" s="90">
        <f t="shared" si="5"/>
        <v>586</v>
      </c>
      <c r="M22" s="157"/>
      <c r="N22" s="123">
        <v>205</v>
      </c>
      <c r="O22" s="123">
        <v>224</v>
      </c>
      <c r="P22" s="123">
        <v>157</v>
      </c>
      <c r="Q22" s="123">
        <v>169</v>
      </c>
      <c r="R22" s="123">
        <v>188</v>
      </c>
      <c r="S22" s="10">
        <f t="shared" si="6"/>
        <v>943</v>
      </c>
      <c r="T22" s="250"/>
      <c r="U22" s="250"/>
      <c r="V22" s="250"/>
      <c r="W22" s="250"/>
      <c r="X22" s="250"/>
      <c r="Y22" s="250"/>
      <c r="Z22" s="56"/>
    </row>
    <row r="23" spans="1:26" x14ac:dyDescent="0.3">
      <c r="A23" s="3" t="s">
        <v>137</v>
      </c>
      <c r="B23" s="3">
        <v>38</v>
      </c>
      <c r="C23" s="3" t="s">
        <v>28</v>
      </c>
      <c r="D23" s="11">
        <v>20</v>
      </c>
      <c r="E23" s="249"/>
      <c r="F23" s="6">
        <f t="shared" si="0"/>
        <v>936</v>
      </c>
      <c r="G23" s="6">
        <f>COUNT(N23,O23,P23,Q23,R23,#REF!,T23,V23,X23,AA23,AC23, AE23, AG23)</f>
        <v>5</v>
      </c>
      <c r="H23" s="7">
        <f t="shared" si="1"/>
        <v>187.2</v>
      </c>
      <c r="I23" s="185"/>
      <c r="J23" s="185"/>
      <c r="K23" s="52">
        <f t="shared" si="4"/>
        <v>196</v>
      </c>
      <c r="L23" s="90">
        <f t="shared" si="5"/>
        <v>572</v>
      </c>
      <c r="M23" s="157"/>
      <c r="N23" s="122">
        <v>186</v>
      </c>
      <c r="O23" s="122">
        <v>191</v>
      </c>
      <c r="P23" s="122">
        <v>195</v>
      </c>
      <c r="Q23" s="122">
        <v>168</v>
      </c>
      <c r="R23" s="122">
        <v>196</v>
      </c>
      <c r="S23" s="10">
        <f t="shared" si="6"/>
        <v>936</v>
      </c>
      <c r="T23" s="250"/>
      <c r="U23" s="250"/>
      <c r="V23" s="250"/>
      <c r="W23" s="250"/>
      <c r="X23" s="250"/>
      <c r="Y23" s="250"/>
      <c r="Z23" s="56"/>
    </row>
    <row r="24" spans="1:26" x14ac:dyDescent="0.3">
      <c r="A24" s="3" t="s">
        <v>200</v>
      </c>
      <c r="B24" s="3">
        <v>38</v>
      </c>
      <c r="C24" s="3" t="s">
        <v>28</v>
      </c>
      <c r="D24" s="11">
        <v>21</v>
      </c>
      <c r="E24" s="249"/>
      <c r="F24" s="6">
        <f t="shared" si="0"/>
        <v>936</v>
      </c>
      <c r="G24" s="6">
        <f>COUNT(N24,O24,P24,Q24,R24,#REF!,T24,V24,X24,AA24,AC24, AE24, AG24)</f>
        <v>5</v>
      </c>
      <c r="H24" s="7">
        <f t="shared" si="1"/>
        <v>187.2</v>
      </c>
      <c r="I24" s="270"/>
      <c r="J24" s="270"/>
      <c r="K24" s="52">
        <f t="shared" si="4"/>
        <v>212</v>
      </c>
      <c r="L24" s="90">
        <f t="shared" si="5"/>
        <v>534</v>
      </c>
      <c r="M24" s="157"/>
      <c r="N24" s="123">
        <v>212</v>
      </c>
      <c r="O24" s="123">
        <v>124</v>
      </c>
      <c r="P24" s="123">
        <v>198</v>
      </c>
      <c r="Q24" s="123">
        <v>211</v>
      </c>
      <c r="R24" s="123">
        <v>191</v>
      </c>
      <c r="S24" s="10">
        <f t="shared" si="6"/>
        <v>936</v>
      </c>
      <c r="T24" s="244"/>
      <c r="U24" s="244"/>
      <c r="V24" s="244"/>
      <c r="W24" s="244"/>
      <c r="X24" s="244"/>
      <c r="Y24" s="244"/>
      <c r="Z24" s="56"/>
    </row>
    <row r="25" spans="1:26" x14ac:dyDescent="0.3">
      <c r="A25" s="3" t="s">
        <v>108</v>
      </c>
      <c r="B25" s="3">
        <v>38</v>
      </c>
      <c r="C25" s="3" t="s">
        <v>28</v>
      </c>
      <c r="D25" s="11">
        <v>22</v>
      </c>
      <c r="E25" s="249"/>
      <c r="F25" s="6">
        <f t="shared" si="0"/>
        <v>933</v>
      </c>
      <c r="G25" s="6">
        <f>COUNT(N25,O25,P25,Q25,R25,#REF!,T25,V25,X25,AA25,AC25, AE25, AG25)</f>
        <v>5</v>
      </c>
      <c r="H25" s="7">
        <f t="shared" si="1"/>
        <v>186.6</v>
      </c>
      <c r="I25" s="270"/>
      <c r="J25" s="270"/>
      <c r="K25" s="52">
        <f t="shared" si="4"/>
        <v>212</v>
      </c>
      <c r="L25" s="90">
        <f t="shared" si="5"/>
        <v>524</v>
      </c>
      <c r="M25" s="157"/>
      <c r="N25" s="123">
        <v>151</v>
      </c>
      <c r="O25" s="123">
        <v>212</v>
      </c>
      <c r="P25" s="122">
        <v>161</v>
      </c>
      <c r="Q25" s="123">
        <v>198</v>
      </c>
      <c r="R25" s="123">
        <v>211</v>
      </c>
      <c r="S25" s="10">
        <f t="shared" si="6"/>
        <v>933</v>
      </c>
      <c r="T25" s="244"/>
      <c r="U25" s="244"/>
      <c r="V25" s="244"/>
      <c r="W25" s="244"/>
      <c r="X25" s="244"/>
      <c r="Y25" s="244"/>
      <c r="Z25" s="56"/>
    </row>
    <row r="26" spans="1:26" x14ac:dyDescent="0.3">
      <c r="A26" s="3" t="s">
        <v>125</v>
      </c>
      <c r="B26" s="3">
        <v>38</v>
      </c>
      <c r="C26" s="3" t="s">
        <v>28</v>
      </c>
      <c r="D26" s="11">
        <v>23</v>
      </c>
      <c r="E26" s="249"/>
      <c r="F26" s="6">
        <f t="shared" si="0"/>
        <v>927</v>
      </c>
      <c r="G26" s="6">
        <f>COUNT(N26,O26,P26,Q26,R26,#REF!,T26,V26,X26,AA26,AC26, AE26, AG26)</f>
        <v>5</v>
      </c>
      <c r="H26" s="7">
        <f t="shared" si="1"/>
        <v>185.4</v>
      </c>
      <c r="I26" s="270"/>
      <c r="J26" s="270"/>
      <c r="K26" s="52">
        <f t="shared" si="4"/>
        <v>226</v>
      </c>
      <c r="L26" s="90">
        <f t="shared" si="5"/>
        <v>592</v>
      </c>
      <c r="M26" s="157"/>
      <c r="N26" s="123">
        <v>194</v>
      </c>
      <c r="O26" s="123">
        <v>226</v>
      </c>
      <c r="P26" s="122">
        <v>172</v>
      </c>
      <c r="Q26" s="123">
        <v>176</v>
      </c>
      <c r="R26" s="123">
        <v>159</v>
      </c>
      <c r="S26" s="10">
        <f t="shared" si="6"/>
        <v>927</v>
      </c>
      <c r="T26" s="244"/>
      <c r="U26" s="244"/>
      <c r="V26" s="244"/>
      <c r="W26" s="244"/>
      <c r="X26" s="244"/>
      <c r="Y26" s="244"/>
      <c r="Z26" s="56"/>
    </row>
    <row r="27" spans="1:26" x14ac:dyDescent="0.3">
      <c r="A27" s="3" t="s">
        <v>243</v>
      </c>
      <c r="B27" s="3">
        <v>38</v>
      </c>
      <c r="C27" s="3" t="s">
        <v>28</v>
      </c>
      <c r="D27" s="11">
        <v>24</v>
      </c>
      <c r="E27" s="249"/>
      <c r="F27" s="6">
        <f t="shared" si="0"/>
        <v>919</v>
      </c>
      <c r="G27" s="6">
        <f>COUNT(N27,O27,P27,Q27,R27,#REF!,T27,V27,X27,AA27,AC27, AE27, AG27)</f>
        <v>5</v>
      </c>
      <c r="H27" s="7">
        <f t="shared" si="1"/>
        <v>183.8</v>
      </c>
      <c r="I27" s="270"/>
      <c r="J27" s="270"/>
      <c r="K27" s="52">
        <f t="shared" si="4"/>
        <v>210</v>
      </c>
      <c r="L27" s="90">
        <f t="shared" si="5"/>
        <v>522</v>
      </c>
      <c r="M27" s="157"/>
      <c r="N27" s="123">
        <v>184</v>
      </c>
      <c r="O27" s="123">
        <v>157</v>
      </c>
      <c r="P27" s="122">
        <v>181</v>
      </c>
      <c r="Q27" s="123">
        <v>210</v>
      </c>
      <c r="R27" s="123">
        <v>187</v>
      </c>
      <c r="S27" s="10">
        <f t="shared" si="6"/>
        <v>919</v>
      </c>
      <c r="T27" s="244"/>
      <c r="U27" s="244"/>
      <c r="V27" s="244"/>
      <c r="W27" s="244"/>
      <c r="X27" s="244"/>
      <c r="Y27" s="244"/>
      <c r="Z27" s="56"/>
    </row>
    <row r="28" spans="1:26" x14ac:dyDescent="0.3">
      <c r="A28" s="3" t="s">
        <v>197</v>
      </c>
      <c r="B28" s="3">
        <v>38</v>
      </c>
      <c r="C28" s="3" t="s">
        <v>28</v>
      </c>
      <c r="D28" s="11">
        <v>25</v>
      </c>
      <c r="E28" s="249"/>
      <c r="F28" s="6">
        <f t="shared" si="0"/>
        <v>908</v>
      </c>
      <c r="G28" s="6">
        <f>COUNT(N28,O28,P28,Q28,R28,#REF!,T28,V28,X28,AA28,AC28, AE28, AG28)</f>
        <v>5</v>
      </c>
      <c r="H28" s="7">
        <f t="shared" si="1"/>
        <v>181.6</v>
      </c>
      <c r="I28" s="270"/>
      <c r="J28" s="270"/>
      <c r="K28" s="52">
        <f t="shared" si="4"/>
        <v>211</v>
      </c>
      <c r="L28" s="90">
        <f t="shared" si="5"/>
        <v>525</v>
      </c>
      <c r="M28" s="157"/>
      <c r="N28" s="123">
        <v>147</v>
      </c>
      <c r="O28" s="123">
        <v>167</v>
      </c>
      <c r="P28" s="122">
        <v>211</v>
      </c>
      <c r="Q28" s="123">
        <v>184</v>
      </c>
      <c r="R28" s="123">
        <v>199</v>
      </c>
      <c r="S28" s="10">
        <f t="shared" si="6"/>
        <v>908</v>
      </c>
      <c r="T28" s="244"/>
      <c r="U28" s="244"/>
      <c r="V28" s="244"/>
      <c r="W28" s="244"/>
      <c r="X28" s="244"/>
      <c r="Y28" s="244"/>
      <c r="Z28" s="56"/>
    </row>
    <row r="29" spans="1:26" x14ac:dyDescent="0.3">
      <c r="A29" s="3" t="s">
        <v>196</v>
      </c>
      <c r="B29" s="3">
        <v>38</v>
      </c>
      <c r="C29" s="3" t="s">
        <v>28</v>
      </c>
      <c r="D29" s="11">
        <v>26</v>
      </c>
      <c r="E29" s="249"/>
      <c r="F29" s="6">
        <f t="shared" si="0"/>
        <v>905</v>
      </c>
      <c r="G29" s="6">
        <f>COUNT(N29,O29,P29,Q29,R29,#REF!,T29,V29,X29,AA29,AC29, AE29, AG29)</f>
        <v>5</v>
      </c>
      <c r="H29" s="7">
        <f t="shared" si="1"/>
        <v>181</v>
      </c>
      <c r="I29" s="270"/>
      <c r="J29" s="270"/>
      <c r="K29" s="52">
        <f t="shared" si="4"/>
        <v>198</v>
      </c>
      <c r="L29" s="90">
        <f t="shared" si="5"/>
        <v>542</v>
      </c>
      <c r="M29" s="157"/>
      <c r="N29" s="123">
        <v>198</v>
      </c>
      <c r="O29" s="123">
        <v>169</v>
      </c>
      <c r="P29" s="122">
        <v>175</v>
      </c>
      <c r="Q29" s="123">
        <v>180</v>
      </c>
      <c r="R29" s="123">
        <v>183</v>
      </c>
      <c r="S29" s="10">
        <f t="shared" si="6"/>
        <v>905</v>
      </c>
      <c r="T29" s="244"/>
      <c r="U29" s="244"/>
      <c r="V29" s="244"/>
      <c r="W29" s="244"/>
      <c r="X29" s="244"/>
      <c r="Y29" s="244"/>
      <c r="Z29" s="56"/>
    </row>
    <row r="30" spans="1:26" x14ac:dyDescent="0.3">
      <c r="A30" s="3" t="s">
        <v>179</v>
      </c>
      <c r="B30" s="3">
        <v>38</v>
      </c>
      <c r="C30" s="3" t="s">
        <v>28</v>
      </c>
      <c r="D30" s="11">
        <v>27</v>
      </c>
      <c r="E30" s="249"/>
      <c r="F30" s="6">
        <f t="shared" si="0"/>
        <v>885</v>
      </c>
      <c r="G30" s="6">
        <f>COUNT(N30,O30,P30,Q30,R30,#REF!,T30,V30,X30,AA30,AC30, AE30, AG30)</f>
        <v>5</v>
      </c>
      <c r="H30" s="7">
        <f t="shared" si="1"/>
        <v>177</v>
      </c>
      <c r="I30" s="270"/>
      <c r="J30" s="270"/>
      <c r="K30" s="52">
        <f t="shared" si="4"/>
        <v>214</v>
      </c>
      <c r="L30" s="90">
        <f t="shared" si="5"/>
        <v>493</v>
      </c>
      <c r="M30" s="157"/>
      <c r="N30" s="123">
        <v>158</v>
      </c>
      <c r="O30" s="123">
        <v>141</v>
      </c>
      <c r="P30" s="122">
        <v>194</v>
      </c>
      <c r="Q30" s="123">
        <v>178</v>
      </c>
      <c r="R30" s="123">
        <v>214</v>
      </c>
      <c r="S30" s="10">
        <f t="shared" si="6"/>
        <v>885</v>
      </c>
      <c r="T30" s="244"/>
      <c r="U30" s="244"/>
      <c r="V30" s="244"/>
      <c r="W30" s="244"/>
      <c r="X30" s="244"/>
      <c r="Y30" s="244"/>
      <c r="Z30" s="56"/>
    </row>
    <row r="31" spans="1:26" x14ac:dyDescent="0.3">
      <c r="A31" s="3" t="s">
        <v>284</v>
      </c>
      <c r="B31" s="3">
        <v>38</v>
      </c>
      <c r="C31" s="3" t="s">
        <v>28</v>
      </c>
      <c r="D31" s="11">
        <v>28</v>
      </c>
      <c r="E31" s="249"/>
      <c r="F31" s="6">
        <f t="shared" si="0"/>
        <v>878</v>
      </c>
      <c r="G31" s="6">
        <f>COUNT(N31,O31,P31,Q31,R31,#REF!,T31,V31,X31,AA31,AC31, AE31, AG31)</f>
        <v>5</v>
      </c>
      <c r="H31" s="7">
        <f t="shared" si="1"/>
        <v>175.6</v>
      </c>
      <c r="I31" s="270"/>
      <c r="J31" s="270"/>
      <c r="K31" s="52">
        <f t="shared" si="4"/>
        <v>203</v>
      </c>
      <c r="L31" s="90">
        <f t="shared" si="5"/>
        <v>561</v>
      </c>
      <c r="M31" s="157"/>
      <c r="N31" s="123">
        <v>190</v>
      </c>
      <c r="O31" s="123">
        <v>168</v>
      </c>
      <c r="P31" s="122">
        <v>203</v>
      </c>
      <c r="Q31" s="123">
        <v>145</v>
      </c>
      <c r="R31" s="123">
        <v>172</v>
      </c>
      <c r="S31" s="10">
        <f t="shared" si="6"/>
        <v>878</v>
      </c>
      <c r="T31" s="244"/>
      <c r="U31" s="244"/>
      <c r="V31" s="244"/>
      <c r="W31" s="244"/>
      <c r="X31" s="244"/>
      <c r="Y31" s="244"/>
      <c r="Z31" s="56"/>
    </row>
    <row r="32" spans="1:26" x14ac:dyDescent="0.3">
      <c r="A32" s="3" t="s">
        <v>713</v>
      </c>
      <c r="B32" s="3">
        <v>38</v>
      </c>
      <c r="C32" s="3" t="s">
        <v>28</v>
      </c>
      <c r="D32" s="11">
        <v>29</v>
      </c>
      <c r="E32" s="249"/>
      <c r="F32" s="6">
        <f t="shared" si="0"/>
        <v>878</v>
      </c>
      <c r="G32" s="6">
        <f>COUNT(N32,O32,P32,Q32,R32,#REF!,T32,V32,X32,AA32,AC32, AE32, AG32)</f>
        <v>5</v>
      </c>
      <c r="H32" s="7">
        <f t="shared" si="1"/>
        <v>175.6</v>
      </c>
      <c r="I32" s="270"/>
      <c r="J32" s="270"/>
      <c r="K32" s="52">
        <f t="shared" si="4"/>
        <v>203</v>
      </c>
      <c r="L32" s="90">
        <f t="shared" si="5"/>
        <v>571</v>
      </c>
      <c r="M32" s="157"/>
      <c r="N32" s="123">
        <v>193</v>
      </c>
      <c r="O32" s="123">
        <v>175</v>
      </c>
      <c r="P32" s="122">
        <v>203</v>
      </c>
      <c r="Q32" s="123">
        <v>169</v>
      </c>
      <c r="R32" s="123">
        <v>138</v>
      </c>
      <c r="S32" s="10">
        <f t="shared" si="6"/>
        <v>878</v>
      </c>
      <c r="T32" s="244"/>
      <c r="U32" s="244"/>
      <c r="V32" s="244"/>
      <c r="W32" s="244"/>
      <c r="X32" s="244"/>
      <c r="Y32" s="244"/>
      <c r="Z32" s="56"/>
    </row>
    <row r="33" spans="1:34" x14ac:dyDescent="0.3">
      <c r="A33" s="3" t="s">
        <v>242</v>
      </c>
      <c r="B33" s="3">
        <v>38</v>
      </c>
      <c r="C33" s="3" t="s">
        <v>28</v>
      </c>
      <c r="D33" s="11">
        <v>30</v>
      </c>
      <c r="E33" s="249"/>
      <c r="F33" s="6">
        <f t="shared" si="0"/>
        <v>875</v>
      </c>
      <c r="G33" s="6">
        <f>COUNT(N33,O33,P33,Q33,R33,#REF!,T33,V33,X33,AA33,AC33, AE33, AG33)</f>
        <v>5</v>
      </c>
      <c r="H33" s="7">
        <f t="shared" si="1"/>
        <v>175</v>
      </c>
      <c r="I33" s="270"/>
      <c r="J33" s="270"/>
      <c r="K33" s="52">
        <f t="shared" si="4"/>
        <v>186</v>
      </c>
      <c r="L33" s="90">
        <f t="shared" si="5"/>
        <v>538</v>
      </c>
      <c r="M33" s="157"/>
      <c r="N33" s="123">
        <v>186</v>
      </c>
      <c r="O33" s="123">
        <v>166</v>
      </c>
      <c r="P33" s="122">
        <v>186</v>
      </c>
      <c r="Q33" s="123">
        <v>173</v>
      </c>
      <c r="R33" s="123">
        <v>164</v>
      </c>
      <c r="S33" s="10">
        <f t="shared" si="6"/>
        <v>875</v>
      </c>
      <c r="T33" s="244"/>
      <c r="U33" s="244"/>
      <c r="V33" s="244"/>
      <c r="W33" s="244"/>
      <c r="X33" s="244"/>
      <c r="Y33" s="244"/>
      <c r="Z33" s="56"/>
    </row>
    <row r="34" spans="1:34" x14ac:dyDescent="0.3">
      <c r="A34" s="3" t="s">
        <v>1086</v>
      </c>
      <c r="B34" s="3">
        <v>38</v>
      </c>
      <c r="C34" s="3" t="s">
        <v>28</v>
      </c>
      <c r="D34" s="11">
        <v>31</v>
      </c>
      <c r="E34" s="249"/>
      <c r="F34" s="6">
        <f t="shared" si="0"/>
        <v>872</v>
      </c>
      <c r="G34" s="6">
        <f>COUNT(N34,O34,P34,Q34,R34,#REF!,T34,V34,X34,AA34,AC34, AE34, AG34)</f>
        <v>5</v>
      </c>
      <c r="H34" s="7">
        <f t="shared" si="1"/>
        <v>174.4</v>
      </c>
      <c r="I34" s="270"/>
      <c r="J34" s="270"/>
      <c r="K34" s="52">
        <f t="shared" si="4"/>
        <v>210</v>
      </c>
      <c r="L34" s="90">
        <f t="shared" si="5"/>
        <v>521</v>
      </c>
      <c r="M34" s="157"/>
      <c r="N34" s="123">
        <v>130</v>
      </c>
      <c r="O34" s="123">
        <v>181</v>
      </c>
      <c r="P34" s="122">
        <v>210</v>
      </c>
      <c r="Q34" s="123">
        <v>203</v>
      </c>
      <c r="R34" s="123">
        <v>148</v>
      </c>
      <c r="S34" s="10">
        <f t="shared" si="6"/>
        <v>872</v>
      </c>
      <c r="T34" s="244"/>
      <c r="U34" s="244"/>
      <c r="V34" s="244"/>
      <c r="W34" s="244"/>
      <c r="X34" s="244"/>
      <c r="Y34" s="244"/>
      <c r="Z34" s="56"/>
    </row>
    <row r="35" spans="1:34" x14ac:dyDescent="0.3">
      <c r="A35" s="3" t="s">
        <v>745</v>
      </c>
      <c r="B35" s="3">
        <v>38</v>
      </c>
      <c r="C35" s="3" t="s">
        <v>28</v>
      </c>
      <c r="D35" s="11">
        <v>32</v>
      </c>
      <c r="E35" s="249"/>
      <c r="F35" s="6">
        <f t="shared" si="0"/>
        <v>865</v>
      </c>
      <c r="G35" s="6">
        <f>COUNT(N35,O35,P35,Q35,R35,#REF!,T35,V35,X35,AA35,AC35, AE35, AG35)</f>
        <v>5</v>
      </c>
      <c r="H35" s="7">
        <f t="shared" si="1"/>
        <v>173</v>
      </c>
      <c r="I35" s="270"/>
      <c r="J35" s="270"/>
      <c r="K35" s="52">
        <f t="shared" si="4"/>
        <v>191</v>
      </c>
      <c r="L35" s="90">
        <f t="shared" si="5"/>
        <v>518</v>
      </c>
      <c r="M35" s="157"/>
      <c r="N35" s="123">
        <v>168</v>
      </c>
      <c r="O35" s="123">
        <v>165</v>
      </c>
      <c r="P35" s="122">
        <v>185</v>
      </c>
      <c r="Q35" s="123">
        <v>191</v>
      </c>
      <c r="R35" s="123">
        <v>156</v>
      </c>
      <c r="S35" s="10">
        <f t="shared" si="6"/>
        <v>865</v>
      </c>
      <c r="T35" s="244"/>
      <c r="U35" s="244"/>
      <c r="V35" s="244"/>
      <c r="W35" s="244"/>
      <c r="X35" s="244"/>
      <c r="Y35" s="244"/>
      <c r="Z35" s="56"/>
    </row>
    <row r="36" spans="1:34" x14ac:dyDescent="0.3">
      <c r="A36" s="3" t="s">
        <v>697</v>
      </c>
      <c r="B36" s="3">
        <v>38</v>
      </c>
      <c r="C36" s="3" t="s">
        <v>28</v>
      </c>
      <c r="D36" s="11">
        <v>33</v>
      </c>
      <c r="E36" s="249"/>
      <c r="F36" s="6">
        <f t="shared" si="0"/>
        <v>832</v>
      </c>
      <c r="G36" s="6">
        <f>COUNT(N36,O36,P36,Q36,R36,#REF!,T36,V36,X36,AA36,AC36, AE36, AG36)</f>
        <v>5</v>
      </c>
      <c r="H36" s="7">
        <f t="shared" si="1"/>
        <v>166.4</v>
      </c>
      <c r="I36" s="270"/>
      <c r="J36" s="270"/>
      <c r="K36" s="52">
        <f t="shared" si="4"/>
        <v>222</v>
      </c>
      <c r="L36" s="90">
        <f t="shared" si="5"/>
        <v>525</v>
      </c>
      <c r="M36" s="157"/>
      <c r="N36" s="123">
        <v>147</v>
      </c>
      <c r="O36" s="123">
        <v>222</v>
      </c>
      <c r="P36" s="122">
        <v>156</v>
      </c>
      <c r="Q36" s="123">
        <v>159</v>
      </c>
      <c r="R36" s="123">
        <v>148</v>
      </c>
      <c r="S36" s="10">
        <f t="shared" si="6"/>
        <v>832</v>
      </c>
      <c r="T36" s="244"/>
      <c r="U36" s="244"/>
      <c r="V36" s="244"/>
      <c r="W36" s="244"/>
      <c r="X36" s="244"/>
      <c r="Y36" s="244"/>
      <c r="Z36" s="56"/>
    </row>
    <row r="37" spans="1:34" x14ac:dyDescent="0.3">
      <c r="A37" s="3" t="s">
        <v>734</v>
      </c>
      <c r="B37" s="3">
        <v>38</v>
      </c>
      <c r="C37" s="3" t="s">
        <v>28</v>
      </c>
      <c r="D37" s="11">
        <v>34</v>
      </c>
      <c r="E37" s="249"/>
      <c r="F37" s="6">
        <f t="shared" si="0"/>
        <v>819</v>
      </c>
      <c r="G37" s="6">
        <f>COUNT(N37,O37,P37,Q37,R37,#REF!,T37,V37,X37,AA37,AC37, AE37, AG37)</f>
        <v>5</v>
      </c>
      <c r="H37" s="7">
        <f t="shared" si="1"/>
        <v>163.80000000000001</v>
      </c>
      <c r="I37" s="270"/>
      <c r="J37" s="270"/>
      <c r="K37" s="52">
        <f t="shared" si="4"/>
        <v>180</v>
      </c>
      <c r="L37" s="90">
        <f t="shared" si="5"/>
        <v>484</v>
      </c>
      <c r="M37" s="157"/>
      <c r="N37" s="123">
        <v>162</v>
      </c>
      <c r="O37" s="123">
        <v>168</v>
      </c>
      <c r="P37" s="122">
        <v>154</v>
      </c>
      <c r="Q37" s="123">
        <v>180</v>
      </c>
      <c r="R37" s="123">
        <v>155</v>
      </c>
      <c r="S37" s="10">
        <f t="shared" si="6"/>
        <v>819</v>
      </c>
      <c r="T37" s="244"/>
      <c r="U37" s="244"/>
      <c r="V37" s="244"/>
      <c r="W37" s="244"/>
      <c r="X37" s="244"/>
      <c r="Y37" s="244"/>
      <c r="Z37" s="56"/>
    </row>
    <row r="38" spans="1:34" x14ac:dyDescent="0.3">
      <c r="A38" s="3" t="s">
        <v>209</v>
      </c>
      <c r="B38" s="3">
        <v>38</v>
      </c>
      <c r="C38" s="3" t="s">
        <v>28</v>
      </c>
      <c r="D38" s="11">
        <v>35</v>
      </c>
      <c r="E38" s="249"/>
      <c r="F38" s="6">
        <f t="shared" si="0"/>
        <v>793</v>
      </c>
      <c r="G38" s="6">
        <f>COUNT(N38,O38,P38,Q38,R38,#REF!,T38,V38,X38,AA38,AC38, AE38, AG38)</f>
        <v>5</v>
      </c>
      <c r="H38" s="7">
        <f t="shared" si="1"/>
        <v>158.6</v>
      </c>
      <c r="I38" s="270"/>
      <c r="J38" s="270"/>
      <c r="K38" s="52">
        <f t="shared" si="4"/>
        <v>190</v>
      </c>
      <c r="L38" s="90">
        <f t="shared" si="5"/>
        <v>494</v>
      </c>
      <c r="M38" s="157"/>
      <c r="N38" s="123">
        <v>190</v>
      </c>
      <c r="O38" s="123">
        <v>169</v>
      </c>
      <c r="P38" s="122">
        <v>135</v>
      </c>
      <c r="Q38" s="123">
        <v>171</v>
      </c>
      <c r="R38" s="123">
        <v>128</v>
      </c>
      <c r="S38" s="10">
        <f t="shared" si="6"/>
        <v>793</v>
      </c>
      <c r="T38" s="244"/>
      <c r="U38" s="244"/>
      <c r="V38" s="244"/>
      <c r="W38" s="244"/>
      <c r="X38" s="244"/>
      <c r="Y38" s="244"/>
      <c r="Z38" s="56"/>
    </row>
    <row r="39" spans="1:34" x14ac:dyDescent="0.3">
      <c r="A39" s="3" t="s">
        <v>215</v>
      </c>
      <c r="B39" s="3">
        <v>38</v>
      </c>
      <c r="C39" s="3" t="s">
        <v>28</v>
      </c>
      <c r="D39" s="11">
        <v>36</v>
      </c>
      <c r="E39" s="249"/>
      <c r="F39" s="6">
        <f t="shared" si="0"/>
        <v>792</v>
      </c>
      <c r="G39" s="6">
        <f>COUNT(N39,O39,P39,Q39,R39,#REF!,T39,V39,X39,AA39,AC39, AE39, AG39)</f>
        <v>5</v>
      </c>
      <c r="H39" s="7">
        <f t="shared" si="1"/>
        <v>158.4</v>
      </c>
      <c r="I39" s="270"/>
      <c r="J39" s="270"/>
      <c r="K39" s="52">
        <f t="shared" si="4"/>
        <v>178</v>
      </c>
      <c r="L39" s="90">
        <f t="shared" si="5"/>
        <v>478</v>
      </c>
      <c r="M39" s="157"/>
      <c r="N39" s="123">
        <v>124</v>
      </c>
      <c r="O39" s="123">
        <v>178</v>
      </c>
      <c r="P39" s="122">
        <v>176</v>
      </c>
      <c r="Q39" s="123">
        <v>164</v>
      </c>
      <c r="R39" s="123">
        <v>150</v>
      </c>
      <c r="S39" s="10">
        <f t="shared" si="6"/>
        <v>792</v>
      </c>
      <c r="T39" s="244"/>
      <c r="U39" s="244"/>
      <c r="V39" s="244"/>
      <c r="W39" s="244"/>
      <c r="X39" s="244"/>
      <c r="Y39" s="244"/>
      <c r="Z39" s="56"/>
    </row>
    <row r="40" spans="1:34" x14ac:dyDescent="0.3">
      <c r="A40" s="3" t="s">
        <v>1087</v>
      </c>
      <c r="B40" s="3">
        <v>38</v>
      </c>
      <c r="C40" s="3" t="s">
        <v>28</v>
      </c>
      <c r="D40" s="11">
        <v>37</v>
      </c>
      <c r="E40" s="249"/>
      <c r="F40" s="6">
        <f t="shared" si="0"/>
        <v>784</v>
      </c>
      <c r="G40" s="6">
        <f>COUNT(N40,O40,P40,Q40,R40,#REF!,T40,V40,X40,AA40,AC40, AE40, AG40)</f>
        <v>5</v>
      </c>
      <c r="H40" s="7">
        <f t="shared" si="1"/>
        <v>156.80000000000001</v>
      </c>
      <c r="I40" s="270"/>
      <c r="J40" s="270"/>
      <c r="K40" s="52">
        <f t="shared" si="4"/>
        <v>198</v>
      </c>
      <c r="L40" s="90">
        <f t="shared" si="5"/>
        <v>520</v>
      </c>
      <c r="M40" s="157"/>
      <c r="N40" s="123">
        <v>165</v>
      </c>
      <c r="O40" s="123">
        <v>198</v>
      </c>
      <c r="P40" s="122">
        <v>157</v>
      </c>
      <c r="Q40" s="123">
        <v>137</v>
      </c>
      <c r="R40" s="123">
        <v>127</v>
      </c>
      <c r="S40" s="10">
        <f t="shared" si="6"/>
        <v>784</v>
      </c>
      <c r="T40" s="244"/>
      <c r="U40" s="244"/>
      <c r="V40" s="244"/>
      <c r="W40" s="244"/>
      <c r="X40" s="244"/>
      <c r="Y40" s="244"/>
      <c r="Z40" s="56"/>
    </row>
    <row r="41" spans="1:34" x14ac:dyDescent="0.3">
      <c r="A41" s="222"/>
      <c r="B41" s="222"/>
      <c r="C41" s="222"/>
      <c r="D41" s="222"/>
      <c r="E41" s="222"/>
      <c r="F41" s="6">
        <f>SUM(F4:F26)</f>
        <v>33912</v>
      </c>
      <c r="G41" s="6">
        <f>SUM(G4:G26)</f>
        <v>171</v>
      </c>
      <c r="H41" s="7">
        <f t="shared" si="1"/>
        <v>198.31578947368422</v>
      </c>
      <c r="I41" s="222"/>
      <c r="J41" s="222"/>
      <c r="K41" s="222"/>
      <c r="L41" s="222"/>
      <c r="M41" s="222"/>
      <c r="N41" s="222">
        <f>AVERAGE(N4:N40)</f>
        <v>184.86486486486487</v>
      </c>
      <c r="O41" s="509">
        <f t="shared" ref="O41:X41" si="8">AVERAGE(O4:O40)</f>
        <v>188.48648648648648</v>
      </c>
      <c r="P41" s="509">
        <f t="shared" si="8"/>
        <v>188.18918918918919</v>
      </c>
      <c r="Q41" s="509">
        <f t="shared" si="8"/>
        <v>189.02702702702703</v>
      </c>
      <c r="R41" s="509">
        <f t="shared" si="8"/>
        <v>188.81081081081081</v>
      </c>
      <c r="S41" s="222"/>
      <c r="T41" s="509">
        <f t="shared" si="8"/>
        <v>196.5</v>
      </c>
      <c r="U41" s="222"/>
      <c r="V41" s="509">
        <f t="shared" si="8"/>
        <v>193</v>
      </c>
      <c r="W41" s="222"/>
      <c r="X41" s="509">
        <f t="shared" si="8"/>
        <v>196.25</v>
      </c>
      <c r="Y41" s="222"/>
      <c r="Z41" s="222"/>
      <c r="AA41" s="509">
        <f t="shared" ref="AA41" si="9">AVERAGE(AA4:AA40)</f>
        <v>240.5</v>
      </c>
      <c r="AB41" s="222"/>
      <c r="AC41" s="509">
        <f t="shared" ref="AC41" si="10">AVERAGE(AC4:AC40)</f>
        <v>218</v>
      </c>
      <c r="AD41" s="222"/>
      <c r="AE41" s="509">
        <f t="shared" ref="AE41" si="11">AVERAGE(AE4:AE40)</f>
        <v>236</v>
      </c>
      <c r="AF41" s="222"/>
      <c r="AG41" s="509">
        <f t="shared" ref="AG41" si="12">AVERAGE(AG4:AG40)</f>
        <v>199.5</v>
      </c>
      <c r="AH41" s="222"/>
    </row>
    <row r="42" spans="1:34" x14ac:dyDescent="0.3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</row>
    <row r="43" spans="1:34" ht="15" customHeight="1" x14ac:dyDescent="0.3">
      <c r="A43" s="587" t="s">
        <v>91</v>
      </c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</row>
    <row r="44" spans="1:34" ht="15" customHeight="1" x14ac:dyDescent="0.3">
      <c r="A44" s="590"/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</row>
    <row r="45" spans="1:34" x14ac:dyDescent="0.3">
      <c r="A45" s="10" t="s">
        <v>0</v>
      </c>
      <c r="B45" s="10"/>
      <c r="C45" s="10"/>
      <c r="D45" s="10" t="s">
        <v>2</v>
      </c>
      <c r="E45" s="77">
        <f>SUM(E46:E51)</f>
        <v>510</v>
      </c>
      <c r="F45" s="11" t="s">
        <v>4</v>
      </c>
      <c r="G45" s="10" t="s">
        <v>5</v>
      </c>
      <c r="H45" s="10" t="s">
        <v>6</v>
      </c>
      <c r="I45" s="1" t="s">
        <v>23</v>
      </c>
      <c r="J45" s="1" t="s">
        <v>24</v>
      </c>
      <c r="K45" s="1" t="s">
        <v>25</v>
      </c>
      <c r="L45" s="1" t="s">
        <v>26</v>
      </c>
      <c r="M45" s="10" t="s">
        <v>9</v>
      </c>
      <c r="N45" s="10">
        <v>1</v>
      </c>
      <c r="O45" s="10">
        <v>2</v>
      </c>
      <c r="P45" s="10">
        <v>3</v>
      </c>
      <c r="Q45" s="10">
        <v>4</v>
      </c>
      <c r="R45" s="10">
        <v>5</v>
      </c>
      <c r="S45" s="10" t="s">
        <v>8</v>
      </c>
      <c r="T45" s="10">
        <v>6</v>
      </c>
      <c r="U45" s="10" t="s">
        <v>7</v>
      </c>
      <c r="V45" s="10">
        <v>7</v>
      </c>
      <c r="W45" s="10" t="s">
        <v>7</v>
      </c>
      <c r="X45" s="10">
        <v>8</v>
      </c>
      <c r="Y45" s="10" t="s">
        <v>7</v>
      </c>
      <c r="Z45" s="10" t="s">
        <v>8</v>
      </c>
      <c r="AA45" s="10">
        <v>9</v>
      </c>
      <c r="AB45" s="10"/>
      <c r="AC45" s="10">
        <v>10</v>
      </c>
      <c r="AD45" s="10"/>
      <c r="AE45" s="10">
        <v>11</v>
      </c>
      <c r="AF45" s="10"/>
      <c r="AG45" s="10">
        <v>12</v>
      </c>
      <c r="AH45" s="10"/>
    </row>
    <row r="46" spans="1:34" x14ac:dyDescent="0.3">
      <c r="A46" s="3" t="s">
        <v>283</v>
      </c>
      <c r="B46" s="3">
        <v>38</v>
      </c>
      <c r="C46" s="3" t="s">
        <v>28</v>
      </c>
      <c r="D46" s="10">
        <v>1</v>
      </c>
      <c r="E46" s="463">
        <v>200</v>
      </c>
      <c r="F46" s="11">
        <f t="shared" ref="F46:F73" si="13">SUM(N46:R46)+T46+V46+X46+AA46+AC46+AE46+AG46</f>
        <v>1630</v>
      </c>
      <c r="G46" s="10">
        <f>COUNT(N46,O46,P46,Q46,R46,#REF!,T46,V46,X46,AA46,AC46,AE46,AG46)</f>
        <v>9</v>
      </c>
      <c r="H46" s="15">
        <f t="shared" ref="H46:H73" si="14">F46/G46</f>
        <v>181.11111111111111</v>
      </c>
      <c r="I46" s="159">
        <f t="shared" ref="I46:I57" si="15">((SUM(U46+W46+Y46))/30)+(COUNTIFS(AB46,"W")+(COUNTIFS(AD46,"W")+(COUNTIFS(AF46,"W")+(COUNTIFS(AH46,"W")))))</f>
        <v>3</v>
      </c>
      <c r="J46" s="159">
        <f t="shared" ref="J46:J57" si="16">(3-(SUM(U46+W46+Y46)/30))+(COUNTIFS(AB46,"L"))+(COUNTIFS(AD46,"L"))+(COUNTIFS(AF46,"L"))+(COUNTIFS(AH46,"L"))</f>
        <v>1</v>
      </c>
      <c r="K46" s="52">
        <f t="shared" ref="K46:K79" si="17">MAX(N46,O46,P46,Q46,R46,T46,V46,X46,AA46,AC46,AE46,AG46)</f>
        <v>202</v>
      </c>
      <c r="L46" s="90">
        <f t="shared" ref="L46:L79" si="18">MAX((SUM(N46:P46)), (SUM(T46,V46,X46)), (SUM(AA46,AC46,AE46)), (SUM(AE46,AG46,AC46)))</f>
        <v>538</v>
      </c>
      <c r="M46" s="182">
        <v>12</v>
      </c>
      <c r="N46" s="90">
        <v>151</v>
      </c>
      <c r="O46" s="90">
        <v>177</v>
      </c>
      <c r="P46" s="90">
        <v>194</v>
      </c>
      <c r="Q46" s="90">
        <v>167</v>
      </c>
      <c r="R46" s="90">
        <v>201</v>
      </c>
      <c r="S46" s="10">
        <f t="shared" ref="S46:S79" si="19">SUM(N46:R46)+(M46*5)</f>
        <v>950</v>
      </c>
      <c r="T46" s="90">
        <v>171</v>
      </c>
      <c r="U46" s="90">
        <v>30</v>
      </c>
      <c r="V46" s="90">
        <v>175</v>
      </c>
      <c r="W46" s="90">
        <v>30</v>
      </c>
      <c r="X46" s="90">
        <v>192</v>
      </c>
      <c r="Y46" s="90">
        <v>0</v>
      </c>
      <c r="Z46" s="10">
        <f t="shared" ref="Z46:Z57" si="20">SUM(S46:Y46)+(M46*3)</f>
        <v>1584</v>
      </c>
      <c r="AA46" s="95"/>
      <c r="AB46" s="95"/>
      <c r="AC46" s="95"/>
      <c r="AD46" s="95"/>
      <c r="AE46" s="90"/>
      <c r="AF46" s="95"/>
      <c r="AG46" s="90">
        <v>202</v>
      </c>
      <c r="AH46" s="95" t="s">
        <v>23</v>
      </c>
    </row>
    <row r="47" spans="1:34" x14ac:dyDescent="0.3">
      <c r="A47" s="3" t="s">
        <v>105</v>
      </c>
      <c r="B47" s="3">
        <v>38</v>
      </c>
      <c r="C47" s="3" t="s">
        <v>28</v>
      </c>
      <c r="D47" s="10">
        <v>2</v>
      </c>
      <c r="E47" s="463">
        <v>100</v>
      </c>
      <c r="F47" s="11">
        <f t="shared" si="13"/>
        <v>1654</v>
      </c>
      <c r="G47" s="10">
        <f>COUNT(N47,O47,P47,Q47,R47,#REF!,T47,V47,X47,AA47,AC47,AE47,AG47)</f>
        <v>10</v>
      </c>
      <c r="H47" s="15">
        <f t="shared" si="14"/>
        <v>165.4</v>
      </c>
      <c r="I47" s="159">
        <f t="shared" si="15"/>
        <v>3</v>
      </c>
      <c r="J47" s="159">
        <f t="shared" si="16"/>
        <v>2</v>
      </c>
      <c r="K47" s="52">
        <f t="shared" si="17"/>
        <v>189</v>
      </c>
      <c r="L47" s="90">
        <f t="shared" si="18"/>
        <v>488</v>
      </c>
      <c r="M47" s="182">
        <v>28</v>
      </c>
      <c r="N47" s="90">
        <v>145</v>
      </c>
      <c r="O47" s="90">
        <v>159</v>
      </c>
      <c r="P47" s="90">
        <v>174</v>
      </c>
      <c r="Q47" s="90">
        <v>180</v>
      </c>
      <c r="R47" s="90">
        <v>153</v>
      </c>
      <c r="S47" s="10">
        <f t="shared" si="19"/>
        <v>951</v>
      </c>
      <c r="T47" s="90">
        <v>151</v>
      </c>
      <c r="U47" s="90">
        <v>30</v>
      </c>
      <c r="V47" s="90">
        <v>148</v>
      </c>
      <c r="W47" s="90">
        <v>0</v>
      </c>
      <c r="X47" s="90">
        <v>189</v>
      </c>
      <c r="Y47" s="90">
        <v>30</v>
      </c>
      <c r="Z47" s="10">
        <f t="shared" si="20"/>
        <v>1583</v>
      </c>
      <c r="AA47" s="95"/>
      <c r="AB47" s="95"/>
      <c r="AC47" s="95"/>
      <c r="AD47" s="95"/>
      <c r="AE47" s="90">
        <v>184</v>
      </c>
      <c r="AF47" s="95" t="s">
        <v>23</v>
      </c>
      <c r="AG47" s="90">
        <v>171</v>
      </c>
      <c r="AH47" s="95" t="s">
        <v>24</v>
      </c>
    </row>
    <row r="48" spans="1:34" x14ac:dyDescent="0.3">
      <c r="A48" s="3" t="s">
        <v>171</v>
      </c>
      <c r="B48" s="3">
        <v>38</v>
      </c>
      <c r="C48" s="3" t="s">
        <v>28</v>
      </c>
      <c r="D48" s="10">
        <v>3</v>
      </c>
      <c r="E48" s="463">
        <v>80</v>
      </c>
      <c r="F48" s="11">
        <f t="shared" si="13"/>
        <v>1578</v>
      </c>
      <c r="G48" s="10">
        <f>COUNT(N48,O48,P48,Q48,R48,#REF!,T48,V48,X48,AA48,AC48,AE48,AG48)</f>
        <v>11</v>
      </c>
      <c r="H48" s="15">
        <f t="shared" si="14"/>
        <v>143.45454545454547</v>
      </c>
      <c r="I48" s="159">
        <f t="shared" si="15"/>
        <v>3.5</v>
      </c>
      <c r="J48" s="159">
        <f t="shared" si="16"/>
        <v>2.5</v>
      </c>
      <c r="K48" s="52">
        <f t="shared" si="17"/>
        <v>172</v>
      </c>
      <c r="L48" s="90">
        <f t="shared" si="18"/>
        <v>466</v>
      </c>
      <c r="M48" s="182">
        <v>44</v>
      </c>
      <c r="N48" s="90">
        <v>140</v>
      </c>
      <c r="O48" s="90">
        <v>154</v>
      </c>
      <c r="P48" s="90">
        <v>172</v>
      </c>
      <c r="Q48" s="90">
        <v>162</v>
      </c>
      <c r="R48" s="90">
        <v>151</v>
      </c>
      <c r="S48" s="10">
        <f t="shared" si="19"/>
        <v>999</v>
      </c>
      <c r="T48" s="90">
        <v>114</v>
      </c>
      <c r="U48" s="90">
        <v>0</v>
      </c>
      <c r="V48" s="90">
        <v>129</v>
      </c>
      <c r="W48" s="90">
        <v>15</v>
      </c>
      <c r="X48" s="90">
        <v>131</v>
      </c>
      <c r="Y48" s="90">
        <v>30</v>
      </c>
      <c r="Z48" s="10">
        <f t="shared" si="20"/>
        <v>1550</v>
      </c>
      <c r="AA48" s="90">
        <v>145</v>
      </c>
      <c r="AB48" s="95" t="s">
        <v>23</v>
      </c>
      <c r="AC48" s="90">
        <v>136</v>
      </c>
      <c r="AD48" s="90" t="s">
        <v>23</v>
      </c>
      <c r="AE48" s="90">
        <v>144</v>
      </c>
      <c r="AF48" s="95" t="s">
        <v>24</v>
      </c>
      <c r="AG48" s="92"/>
      <c r="AH48" s="92"/>
    </row>
    <row r="49" spans="1:34" x14ac:dyDescent="0.3">
      <c r="A49" s="3" t="s">
        <v>106</v>
      </c>
      <c r="B49" s="3">
        <v>38</v>
      </c>
      <c r="C49" s="3" t="s">
        <v>28</v>
      </c>
      <c r="D49" s="10">
        <v>4</v>
      </c>
      <c r="E49" s="479">
        <v>60</v>
      </c>
      <c r="F49" s="11">
        <f t="shared" si="13"/>
        <v>1489</v>
      </c>
      <c r="G49" s="10">
        <f>COUNT(N49,O49,P49,Q49,R49,#REF!,T49,V49,X49,AA49,AC49,AE49,AG49)</f>
        <v>9</v>
      </c>
      <c r="H49" s="15">
        <f t="shared" si="14"/>
        <v>165.44444444444446</v>
      </c>
      <c r="I49" s="159">
        <f t="shared" si="15"/>
        <v>2.5</v>
      </c>
      <c r="J49" s="159">
        <f t="shared" si="16"/>
        <v>1.5</v>
      </c>
      <c r="K49" s="52">
        <f t="shared" si="17"/>
        <v>192</v>
      </c>
      <c r="L49" s="90">
        <f t="shared" si="18"/>
        <v>514</v>
      </c>
      <c r="M49" s="182">
        <v>21</v>
      </c>
      <c r="N49" s="90">
        <v>171</v>
      </c>
      <c r="O49" s="90">
        <v>150</v>
      </c>
      <c r="P49" s="90">
        <v>170</v>
      </c>
      <c r="Q49" s="90">
        <v>136</v>
      </c>
      <c r="R49" s="90">
        <v>191</v>
      </c>
      <c r="S49" s="10">
        <f t="shared" si="19"/>
        <v>923</v>
      </c>
      <c r="T49" s="90">
        <v>158</v>
      </c>
      <c r="U49" s="90">
        <v>15</v>
      </c>
      <c r="V49" s="90">
        <v>164</v>
      </c>
      <c r="W49" s="90">
        <v>30</v>
      </c>
      <c r="X49" s="90">
        <v>192</v>
      </c>
      <c r="Y49" s="90">
        <v>30</v>
      </c>
      <c r="Z49" s="10">
        <f t="shared" si="20"/>
        <v>1575</v>
      </c>
      <c r="AA49" s="90"/>
      <c r="AB49" s="95"/>
      <c r="AC49" s="90">
        <v>157</v>
      </c>
      <c r="AD49" s="95" t="s">
        <v>24</v>
      </c>
      <c r="AE49" s="92"/>
      <c r="AF49" s="92"/>
      <c r="AG49" s="92"/>
      <c r="AH49" s="92"/>
    </row>
    <row r="50" spans="1:34" x14ac:dyDescent="0.3">
      <c r="A50" s="3" t="s">
        <v>1035</v>
      </c>
      <c r="B50" s="3">
        <v>38</v>
      </c>
      <c r="C50" s="3" t="s">
        <v>28</v>
      </c>
      <c r="D50" s="10">
        <v>5</v>
      </c>
      <c r="E50" s="470">
        <v>40</v>
      </c>
      <c r="F50" s="11">
        <f t="shared" si="13"/>
        <v>1272</v>
      </c>
      <c r="G50" s="10">
        <f>COUNT(N50,O50,P50,Q50,R50,#REF!,T50,V50,X50,AA50,AC50,AE50,AG50)</f>
        <v>9</v>
      </c>
      <c r="H50" s="15">
        <f t="shared" si="14"/>
        <v>141.33333333333334</v>
      </c>
      <c r="I50" s="159">
        <f t="shared" si="15"/>
        <v>2</v>
      </c>
      <c r="J50" s="159">
        <f t="shared" si="16"/>
        <v>2</v>
      </c>
      <c r="K50" s="52">
        <f t="shared" si="17"/>
        <v>196</v>
      </c>
      <c r="L50" s="90">
        <f t="shared" si="18"/>
        <v>427</v>
      </c>
      <c r="M50" s="182">
        <v>41</v>
      </c>
      <c r="N50" s="90">
        <v>144</v>
      </c>
      <c r="O50" s="90">
        <v>116</v>
      </c>
      <c r="P50" s="90">
        <v>150</v>
      </c>
      <c r="Q50" s="90">
        <v>133</v>
      </c>
      <c r="R50" s="90">
        <v>196</v>
      </c>
      <c r="S50" s="10">
        <f t="shared" si="19"/>
        <v>944</v>
      </c>
      <c r="T50" s="89">
        <v>148</v>
      </c>
      <c r="U50" s="89">
        <v>30</v>
      </c>
      <c r="V50" s="89">
        <v>149</v>
      </c>
      <c r="W50" s="89">
        <v>30</v>
      </c>
      <c r="X50" s="89">
        <v>130</v>
      </c>
      <c r="Y50" s="89">
        <v>0</v>
      </c>
      <c r="Z50" s="10">
        <f t="shared" si="20"/>
        <v>1554</v>
      </c>
      <c r="AA50" s="90">
        <v>106</v>
      </c>
      <c r="AB50" s="95" t="s">
        <v>24</v>
      </c>
      <c r="AC50" s="92"/>
      <c r="AD50" s="92"/>
      <c r="AE50" s="92"/>
      <c r="AF50" s="92"/>
      <c r="AG50" s="92"/>
      <c r="AH50" s="92"/>
    </row>
    <row r="51" spans="1:34" x14ac:dyDescent="0.3">
      <c r="A51" s="12" t="s">
        <v>124</v>
      </c>
      <c r="B51" s="3">
        <v>38</v>
      </c>
      <c r="C51" s="3" t="s">
        <v>28</v>
      </c>
      <c r="D51" s="10">
        <v>6</v>
      </c>
      <c r="E51" s="470">
        <v>30</v>
      </c>
      <c r="F51" s="11">
        <f t="shared" si="13"/>
        <v>1401</v>
      </c>
      <c r="G51" s="10">
        <f>COUNT(N51,O51,P51,Q51,R51,#REF!,T51,V51,X51,AA51,AC51,AE51,AG51)</f>
        <v>8</v>
      </c>
      <c r="H51" s="15">
        <f t="shared" si="14"/>
        <v>175.125</v>
      </c>
      <c r="I51" s="159">
        <f t="shared" si="15"/>
        <v>2</v>
      </c>
      <c r="J51" s="159">
        <f t="shared" si="16"/>
        <v>1</v>
      </c>
      <c r="K51" s="52">
        <f t="shared" si="17"/>
        <v>220</v>
      </c>
      <c r="L51" s="90">
        <f t="shared" si="18"/>
        <v>538</v>
      </c>
      <c r="M51" s="183">
        <v>11</v>
      </c>
      <c r="N51" s="91">
        <v>184</v>
      </c>
      <c r="O51" s="91">
        <v>148</v>
      </c>
      <c r="P51" s="91">
        <v>168</v>
      </c>
      <c r="Q51" s="91">
        <v>220</v>
      </c>
      <c r="R51" s="91">
        <v>143</v>
      </c>
      <c r="S51" s="10">
        <f t="shared" si="19"/>
        <v>918</v>
      </c>
      <c r="T51" s="305">
        <v>149</v>
      </c>
      <c r="U51" s="305">
        <v>0</v>
      </c>
      <c r="V51" s="305">
        <v>187</v>
      </c>
      <c r="W51" s="305">
        <v>30</v>
      </c>
      <c r="X51" s="305">
        <v>202</v>
      </c>
      <c r="Y51" s="89">
        <v>30</v>
      </c>
      <c r="Z51" s="10">
        <f t="shared" si="20"/>
        <v>1549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821</v>
      </c>
      <c r="B52" s="3">
        <v>38</v>
      </c>
      <c r="C52" s="3" t="s">
        <v>28</v>
      </c>
      <c r="D52" s="10">
        <v>7</v>
      </c>
      <c r="E52" s="511"/>
      <c r="F52" s="11">
        <f t="shared" si="13"/>
        <v>1293</v>
      </c>
      <c r="G52" s="10">
        <f>COUNT(N52,O52,P52,Q52,R52,#REF!,T52,V52,X52,AA52,AC52,AE52,AG52)</f>
        <v>8</v>
      </c>
      <c r="H52" s="15">
        <f t="shared" si="14"/>
        <v>161.625</v>
      </c>
      <c r="I52" s="159">
        <f t="shared" si="15"/>
        <v>1</v>
      </c>
      <c r="J52" s="159">
        <f t="shared" si="16"/>
        <v>2</v>
      </c>
      <c r="K52" s="52">
        <f t="shared" si="17"/>
        <v>204</v>
      </c>
      <c r="L52" s="90">
        <f t="shared" si="18"/>
        <v>512</v>
      </c>
      <c r="M52" s="182">
        <v>25</v>
      </c>
      <c r="N52" s="90">
        <v>197</v>
      </c>
      <c r="O52" s="90">
        <v>182</v>
      </c>
      <c r="P52" s="90">
        <v>133</v>
      </c>
      <c r="Q52" s="90">
        <v>152</v>
      </c>
      <c r="R52" s="90">
        <v>204</v>
      </c>
      <c r="S52" s="10">
        <f t="shared" si="19"/>
        <v>993</v>
      </c>
      <c r="T52" s="89">
        <v>148</v>
      </c>
      <c r="U52" s="89">
        <v>30</v>
      </c>
      <c r="V52" s="89">
        <v>139</v>
      </c>
      <c r="W52" s="89">
        <v>0</v>
      </c>
      <c r="X52" s="89">
        <v>138</v>
      </c>
      <c r="Y52" s="89">
        <v>0</v>
      </c>
      <c r="Z52" s="10">
        <f t="shared" si="20"/>
        <v>1523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167</v>
      </c>
      <c r="B53" s="3">
        <v>38</v>
      </c>
      <c r="C53" s="3" t="s">
        <v>28</v>
      </c>
      <c r="D53" s="10">
        <v>8</v>
      </c>
      <c r="E53" s="250"/>
      <c r="F53" s="11">
        <f t="shared" si="13"/>
        <v>1097</v>
      </c>
      <c r="G53" s="10">
        <f>COUNT(N53,O53,P53,Q53,R53,#REF!,T53,V53,X53,AA53,AC53,AE53,AG53)</f>
        <v>8</v>
      </c>
      <c r="H53" s="15">
        <f t="shared" si="14"/>
        <v>137.125</v>
      </c>
      <c r="I53" s="159">
        <f t="shared" si="15"/>
        <v>2</v>
      </c>
      <c r="J53" s="159">
        <f t="shared" si="16"/>
        <v>1</v>
      </c>
      <c r="K53" s="52">
        <f t="shared" si="17"/>
        <v>163</v>
      </c>
      <c r="L53" s="90">
        <f t="shared" si="18"/>
        <v>402</v>
      </c>
      <c r="M53" s="182">
        <v>45</v>
      </c>
      <c r="N53" s="90">
        <v>145</v>
      </c>
      <c r="O53" s="90">
        <v>122</v>
      </c>
      <c r="P53" s="90">
        <v>128</v>
      </c>
      <c r="Q53" s="90">
        <v>163</v>
      </c>
      <c r="R53" s="90">
        <v>137</v>
      </c>
      <c r="S53" s="10">
        <f t="shared" si="19"/>
        <v>920</v>
      </c>
      <c r="T53" s="89">
        <v>140</v>
      </c>
      <c r="U53" s="89">
        <v>30</v>
      </c>
      <c r="V53" s="89">
        <v>122</v>
      </c>
      <c r="W53" s="89">
        <v>0</v>
      </c>
      <c r="X53" s="89">
        <v>140</v>
      </c>
      <c r="Y53" s="89">
        <v>30</v>
      </c>
      <c r="Z53" s="10">
        <f t="shared" si="20"/>
        <v>1517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535</v>
      </c>
      <c r="B54" s="3">
        <v>38</v>
      </c>
      <c r="C54" s="3" t="s">
        <v>28</v>
      </c>
      <c r="D54" s="10">
        <v>9</v>
      </c>
      <c r="E54" s="250"/>
      <c r="F54" s="11">
        <f t="shared" si="13"/>
        <v>1353</v>
      </c>
      <c r="G54" s="10">
        <f>COUNT(N54,O54,P54,Q54,R54,#REF!,T54,V54,X54,AA54,AC54,AE54,AG54)</f>
        <v>8</v>
      </c>
      <c r="H54" s="15">
        <f t="shared" si="14"/>
        <v>169.125</v>
      </c>
      <c r="I54" s="159">
        <f t="shared" si="15"/>
        <v>1.5</v>
      </c>
      <c r="J54" s="159">
        <f t="shared" si="16"/>
        <v>1.5</v>
      </c>
      <c r="K54" s="52">
        <f t="shared" si="17"/>
        <v>189</v>
      </c>
      <c r="L54" s="90">
        <f t="shared" si="18"/>
        <v>509</v>
      </c>
      <c r="M54" s="182">
        <v>14</v>
      </c>
      <c r="N54" s="89">
        <v>135</v>
      </c>
      <c r="O54" s="89">
        <v>187</v>
      </c>
      <c r="P54" s="89">
        <v>187</v>
      </c>
      <c r="Q54" s="89">
        <v>178</v>
      </c>
      <c r="R54" s="89">
        <v>189</v>
      </c>
      <c r="S54" s="10">
        <f t="shared" si="19"/>
        <v>946</v>
      </c>
      <c r="T54" s="89">
        <v>165</v>
      </c>
      <c r="U54" s="89">
        <v>15</v>
      </c>
      <c r="V54" s="89">
        <v>150</v>
      </c>
      <c r="W54" s="89">
        <v>0</v>
      </c>
      <c r="X54" s="89">
        <v>162</v>
      </c>
      <c r="Y54" s="89">
        <v>30</v>
      </c>
      <c r="Z54" s="10">
        <f t="shared" si="20"/>
        <v>1510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365</v>
      </c>
      <c r="B55" s="3">
        <v>38</v>
      </c>
      <c r="C55" s="3" t="s">
        <v>28</v>
      </c>
      <c r="D55" s="10">
        <v>10</v>
      </c>
      <c r="E55" s="268"/>
      <c r="F55" s="11">
        <f t="shared" si="13"/>
        <v>1088</v>
      </c>
      <c r="G55" s="10">
        <f>COUNT(N55,O55,P55,Q55,R55,#REF!,T55,V55,X55,AA55,AC55,AE55,AG55)</f>
        <v>8</v>
      </c>
      <c r="H55" s="15">
        <f t="shared" si="14"/>
        <v>136</v>
      </c>
      <c r="I55" s="159">
        <f t="shared" si="15"/>
        <v>2</v>
      </c>
      <c r="J55" s="159">
        <f t="shared" si="16"/>
        <v>1</v>
      </c>
      <c r="K55" s="52">
        <f t="shared" si="17"/>
        <v>179</v>
      </c>
      <c r="L55" s="90">
        <f t="shared" si="18"/>
        <v>435</v>
      </c>
      <c r="M55" s="182">
        <v>45</v>
      </c>
      <c r="N55" s="89">
        <v>135</v>
      </c>
      <c r="O55" s="89">
        <v>121</v>
      </c>
      <c r="P55" s="89">
        <v>179</v>
      </c>
      <c r="Q55" s="89">
        <v>143</v>
      </c>
      <c r="R55" s="89">
        <v>103</v>
      </c>
      <c r="S55" s="10">
        <f t="shared" si="19"/>
        <v>906</v>
      </c>
      <c r="T55" s="89">
        <v>126</v>
      </c>
      <c r="U55" s="89">
        <v>0</v>
      </c>
      <c r="V55" s="89">
        <v>156</v>
      </c>
      <c r="W55" s="89">
        <v>30</v>
      </c>
      <c r="X55" s="89">
        <v>125</v>
      </c>
      <c r="Y55" s="89">
        <v>30</v>
      </c>
      <c r="Z55" s="10">
        <f t="shared" si="20"/>
        <v>1508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3" t="s">
        <v>182</v>
      </c>
      <c r="B56" s="3">
        <v>38</v>
      </c>
      <c r="C56" s="3" t="s">
        <v>28</v>
      </c>
      <c r="D56" s="10">
        <v>11</v>
      </c>
      <c r="E56" s="268"/>
      <c r="F56" s="11">
        <f t="shared" si="13"/>
        <v>1245</v>
      </c>
      <c r="G56" s="10">
        <f>COUNT(N56,O56,P56,Q56,R56,#REF!,T56,V56,X56,AA56,AC56,AE56,AG56)</f>
        <v>8</v>
      </c>
      <c r="H56" s="15">
        <f t="shared" si="14"/>
        <v>155.625</v>
      </c>
      <c r="I56" s="159">
        <f t="shared" si="15"/>
        <v>1</v>
      </c>
      <c r="J56" s="159">
        <f t="shared" si="16"/>
        <v>2</v>
      </c>
      <c r="K56" s="52">
        <f t="shared" si="17"/>
        <v>186</v>
      </c>
      <c r="L56" s="90">
        <f t="shared" si="18"/>
        <v>455</v>
      </c>
      <c r="M56" s="182">
        <v>26</v>
      </c>
      <c r="N56" s="90">
        <v>140</v>
      </c>
      <c r="O56" s="90">
        <v>160</v>
      </c>
      <c r="P56" s="90">
        <v>134</v>
      </c>
      <c r="Q56" s="90">
        <v>186</v>
      </c>
      <c r="R56" s="90">
        <v>170</v>
      </c>
      <c r="S56" s="10">
        <f t="shared" si="19"/>
        <v>920</v>
      </c>
      <c r="T56" s="89">
        <v>162</v>
      </c>
      <c r="U56" s="89">
        <v>30</v>
      </c>
      <c r="V56" s="89">
        <v>148</v>
      </c>
      <c r="W56" s="89">
        <v>0</v>
      </c>
      <c r="X56" s="89">
        <v>145</v>
      </c>
      <c r="Y56" s="89">
        <v>0</v>
      </c>
      <c r="Z56" s="10">
        <f t="shared" si="20"/>
        <v>1483</v>
      </c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A57" s="3" t="s">
        <v>634</v>
      </c>
      <c r="B57" s="3">
        <v>38</v>
      </c>
      <c r="C57" s="3" t="s">
        <v>28</v>
      </c>
      <c r="D57" s="10">
        <v>12</v>
      </c>
      <c r="E57" s="93"/>
      <c r="F57" s="11">
        <f t="shared" si="13"/>
        <v>1123</v>
      </c>
      <c r="G57" s="10">
        <f>COUNT(N57,O57,P57,Q57,R57,#REF!,T57,V57,X57,AA57,AC57,AE57,AG57)</f>
        <v>8</v>
      </c>
      <c r="H57" s="15">
        <f t="shared" si="14"/>
        <v>140.375</v>
      </c>
      <c r="I57" s="159">
        <f t="shared" si="15"/>
        <v>0.5</v>
      </c>
      <c r="J57" s="159">
        <f t="shared" si="16"/>
        <v>2.5</v>
      </c>
      <c r="K57" s="52">
        <f t="shared" si="17"/>
        <v>172</v>
      </c>
      <c r="L57" s="90">
        <f t="shared" si="18"/>
        <v>400</v>
      </c>
      <c r="M57" s="182">
        <v>37</v>
      </c>
      <c r="N57" s="90">
        <v>135</v>
      </c>
      <c r="O57" s="90">
        <v>151</v>
      </c>
      <c r="P57" s="90">
        <v>114</v>
      </c>
      <c r="Q57" s="90">
        <v>160</v>
      </c>
      <c r="R57" s="90">
        <v>172</v>
      </c>
      <c r="S57" s="10">
        <f t="shared" si="19"/>
        <v>917</v>
      </c>
      <c r="T57" s="89">
        <v>125</v>
      </c>
      <c r="U57" s="89">
        <v>0</v>
      </c>
      <c r="V57" s="89">
        <v>136</v>
      </c>
      <c r="W57" s="89">
        <v>15</v>
      </c>
      <c r="X57" s="89">
        <v>130</v>
      </c>
      <c r="Y57" s="89">
        <v>0</v>
      </c>
      <c r="Z57" s="10">
        <f t="shared" si="20"/>
        <v>1434</v>
      </c>
      <c r="AA57" s="92"/>
      <c r="AB57" s="92"/>
      <c r="AC57" s="92"/>
      <c r="AD57" s="92"/>
      <c r="AE57" s="92"/>
      <c r="AF57" s="92"/>
      <c r="AG57" s="92"/>
      <c r="AH57" s="92"/>
    </row>
    <row r="58" spans="1:34" x14ac:dyDescent="0.3">
      <c r="A58" s="3" t="s">
        <v>795</v>
      </c>
      <c r="B58" s="3">
        <v>38</v>
      </c>
      <c r="C58" s="3" t="s">
        <v>28</v>
      </c>
      <c r="D58" s="10">
        <v>13</v>
      </c>
      <c r="E58" s="250"/>
      <c r="F58" s="11">
        <f t="shared" si="13"/>
        <v>1144</v>
      </c>
      <c r="G58" s="10">
        <f>COUNT(N58,O58,P58,Q58,R58,#REF!,T58,V58,X58,AA58,AC58,AE58,AG58)</f>
        <v>8</v>
      </c>
      <c r="H58" s="15">
        <f t="shared" si="14"/>
        <v>143</v>
      </c>
      <c r="I58" s="159">
        <f t="shared" ref="I58:I59" si="21">((SUM(U58+W58+Y58))/30)+(COUNTIFS(AB58,"W")+(COUNTIFS(AD58,"W")+(COUNTIFS(AF58,"W")+(COUNTIFS(AH58,"W")))))</f>
        <v>1</v>
      </c>
      <c r="J58" s="159">
        <f t="shared" ref="J58:J59" si="22">(3-(SUM(U58+W58+Y58)/30))+(COUNTIFS(AB58,"L"))+(COUNTIFS(AD58,"L"))+(COUNTIFS(AF58,"L"))+(COUNTIFS(AH58,"L"))</f>
        <v>2</v>
      </c>
      <c r="K58" s="52">
        <f t="shared" si="17"/>
        <v>170</v>
      </c>
      <c r="L58" s="90">
        <f t="shared" si="18"/>
        <v>462</v>
      </c>
      <c r="M58" s="182">
        <v>31</v>
      </c>
      <c r="N58" s="90">
        <v>170</v>
      </c>
      <c r="O58" s="90">
        <v>134</v>
      </c>
      <c r="P58" s="90">
        <v>158</v>
      </c>
      <c r="Q58" s="90">
        <v>145</v>
      </c>
      <c r="R58" s="90">
        <v>146</v>
      </c>
      <c r="S58" s="10">
        <f t="shared" si="19"/>
        <v>908</v>
      </c>
      <c r="T58" s="89">
        <v>120</v>
      </c>
      <c r="U58" s="89">
        <v>0</v>
      </c>
      <c r="V58" s="89">
        <v>150</v>
      </c>
      <c r="W58" s="89">
        <v>30</v>
      </c>
      <c r="X58" s="89">
        <v>121</v>
      </c>
      <c r="Y58" s="89">
        <v>0</v>
      </c>
      <c r="Z58" s="10">
        <f t="shared" ref="Z58:Z79" si="23">SUM(S58:Y58)+(M58*3)</f>
        <v>1422</v>
      </c>
      <c r="AA58" s="92"/>
      <c r="AB58" s="92"/>
      <c r="AC58" s="92"/>
      <c r="AD58" s="92"/>
      <c r="AE58" s="92"/>
      <c r="AF58" s="92"/>
      <c r="AG58" s="92"/>
      <c r="AH58" s="92"/>
    </row>
    <row r="59" spans="1:34" x14ac:dyDescent="0.3">
      <c r="A59" s="3" t="s">
        <v>174</v>
      </c>
      <c r="B59" s="3">
        <v>38</v>
      </c>
      <c r="C59" s="3" t="s">
        <v>28</v>
      </c>
      <c r="D59" s="10">
        <v>14</v>
      </c>
      <c r="E59" s="302"/>
      <c r="F59" s="11">
        <f t="shared" si="13"/>
        <v>1195</v>
      </c>
      <c r="G59" s="10">
        <f>COUNT(N59,O59,P59,Q59,R59,#REF!,T59,V59,X59,AA59,AC59,AE59,AG59)</f>
        <v>8</v>
      </c>
      <c r="H59" s="15">
        <f t="shared" si="14"/>
        <v>149.375</v>
      </c>
      <c r="I59" s="457">
        <f t="shared" si="21"/>
        <v>0</v>
      </c>
      <c r="J59" s="309">
        <f t="shared" si="22"/>
        <v>3</v>
      </c>
      <c r="K59" s="439">
        <f t="shared" si="17"/>
        <v>181</v>
      </c>
      <c r="L59" s="90">
        <f t="shared" si="18"/>
        <v>465</v>
      </c>
      <c r="M59" s="182">
        <v>25</v>
      </c>
      <c r="N59" s="90">
        <v>147</v>
      </c>
      <c r="O59" s="90">
        <v>144</v>
      </c>
      <c r="P59" s="90">
        <v>174</v>
      </c>
      <c r="Q59" s="90">
        <v>181</v>
      </c>
      <c r="R59" s="90">
        <v>165</v>
      </c>
      <c r="S59" s="10">
        <f t="shared" si="19"/>
        <v>936</v>
      </c>
      <c r="T59" s="89">
        <v>106</v>
      </c>
      <c r="U59" s="89">
        <v>0</v>
      </c>
      <c r="V59" s="89">
        <v>155</v>
      </c>
      <c r="W59" s="89">
        <v>0</v>
      </c>
      <c r="X59" s="89">
        <v>123</v>
      </c>
      <c r="Y59" s="89">
        <v>0</v>
      </c>
      <c r="Z59" s="10">
        <f t="shared" si="23"/>
        <v>1395</v>
      </c>
      <c r="AA59" s="92"/>
      <c r="AB59" s="92"/>
      <c r="AC59" s="92"/>
      <c r="AD59" s="92"/>
      <c r="AE59" s="92"/>
      <c r="AF59" s="92"/>
      <c r="AG59" s="92"/>
      <c r="AH59" s="92"/>
    </row>
    <row r="60" spans="1:34" x14ac:dyDescent="0.3">
      <c r="A60" s="3" t="s">
        <v>155</v>
      </c>
      <c r="B60" s="3">
        <v>38</v>
      </c>
      <c r="C60" s="3" t="s">
        <v>28</v>
      </c>
      <c r="D60" s="10">
        <v>15</v>
      </c>
      <c r="E60" s="92"/>
      <c r="F60" s="11">
        <f t="shared" si="13"/>
        <v>754</v>
      </c>
      <c r="G60" s="10">
        <f>COUNT(N60,O60,P60,Q60,R60,#REF!,T60,V60,X60,AA60,AC60,AE60,AG60)</f>
        <v>5</v>
      </c>
      <c r="H60" s="551">
        <f t="shared" si="14"/>
        <v>150.80000000000001</v>
      </c>
      <c r="I60" s="460"/>
      <c r="J60" s="460"/>
      <c r="K60" s="439">
        <f t="shared" si="17"/>
        <v>192</v>
      </c>
      <c r="L60" s="90">
        <f t="shared" si="18"/>
        <v>457</v>
      </c>
      <c r="M60" s="182">
        <v>29</v>
      </c>
      <c r="N60" s="90">
        <v>124</v>
      </c>
      <c r="O60" s="90">
        <v>192</v>
      </c>
      <c r="P60" s="90">
        <v>141</v>
      </c>
      <c r="Q60" s="90">
        <v>134</v>
      </c>
      <c r="R60" s="90">
        <v>163</v>
      </c>
      <c r="S60" s="10">
        <f t="shared" si="19"/>
        <v>899</v>
      </c>
      <c r="T60" s="449"/>
      <c r="U60" s="449"/>
      <c r="V60" s="449"/>
      <c r="W60" s="449"/>
      <c r="X60" s="449"/>
      <c r="Y60" s="449"/>
      <c r="Z60" s="440">
        <f t="shared" si="23"/>
        <v>986</v>
      </c>
      <c r="AA60" s="92"/>
      <c r="AB60" s="92"/>
      <c r="AC60" s="92"/>
      <c r="AD60" s="92"/>
      <c r="AE60" s="92"/>
      <c r="AF60" s="92"/>
      <c r="AG60" s="92"/>
      <c r="AH60" s="92"/>
    </row>
    <row r="61" spans="1:34" x14ac:dyDescent="0.3">
      <c r="A61" s="3" t="s">
        <v>1088</v>
      </c>
      <c r="B61" s="3">
        <v>38</v>
      </c>
      <c r="C61" s="3" t="s">
        <v>28</v>
      </c>
      <c r="D61" s="10">
        <v>16</v>
      </c>
      <c r="E61" s="92"/>
      <c r="F61" s="11">
        <f t="shared" si="13"/>
        <v>750</v>
      </c>
      <c r="G61" s="10">
        <f>COUNT(N61,O61,P61,Q61,R61,#REF!,T61,V61,X61,AA61,AC61,AE61,AG61)</f>
        <v>5</v>
      </c>
      <c r="H61" s="551">
        <f t="shared" si="14"/>
        <v>150</v>
      </c>
      <c r="I61" s="460"/>
      <c r="J61" s="460"/>
      <c r="K61" s="439">
        <f t="shared" si="17"/>
        <v>186</v>
      </c>
      <c r="L61" s="90">
        <f t="shared" si="18"/>
        <v>450</v>
      </c>
      <c r="M61" s="182">
        <v>28</v>
      </c>
      <c r="N61" s="90">
        <v>138</v>
      </c>
      <c r="O61" s="90">
        <v>126</v>
      </c>
      <c r="P61" s="90">
        <v>186</v>
      </c>
      <c r="Q61" s="90">
        <v>160</v>
      </c>
      <c r="R61" s="90">
        <v>140</v>
      </c>
      <c r="S61" s="10">
        <f t="shared" si="19"/>
        <v>890</v>
      </c>
      <c r="T61" s="449"/>
      <c r="U61" s="449"/>
      <c r="V61" s="449"/>
      <c r="W61" s="449"/>
      <c r="X61" s="449"/>
      <c r="Y61" s="449"/>
      <c r="Z61" s="440">
        <f t="shared" si="23"/>
        <v>974</v>
      </c>
      <c r="AA61" s="92"/>
      <c r="AB61" s="92"/>
      <c r="AC61" s="92"/>
      <c r="AD61" s="92"/>
      <c r="AE61" s="92"/>
      <c r="AF61" s="92"/>
      <c r="AG61" s="92"/>
      <c r="AH61" s="92"/>
    </row>
    <row r="62" spans="1:34" x14ac:dyDescent="0.3">
      <c r="A62" s="3" t="s">
        <v>366</v>
      </c>
      <c r="B62" s="3">
        <v>38</v>
      </c>
      <c r="C62" s="3" t="s">
        <v>28</v>
      </c>
      <c r="D62" s="10">
        <v>17</v>
      </c>
      <c r="E62" s="92"/>
      <c r="F62" s="11">
        <f t="shared" si="13"/>
        <v>766</v>
      </c>
      <c r="G62" s="10">
        <f>COUNT(N62,O62,P62,Q62,R62,#REF!,T62,V62,X62,AA62,AC62,AE62,AG62)</f>
        <v>5</v>
      </c>
      <c r="H62" s="551">
        <f t="shared" si="14"/>
        <v>153.19999999999999</v>
      </c>
      <c r="I62" s="460"/>
      <c r="J62" s="460"/>
      <c r="K62" s="439">
        <f t="shared" si="17"/>
        <v>178</v>
      </c>
      <c r="L62" s="90">
        <f t="shared" si="18"/>
        <v>433</v>
      </c>
      <c r="M62" s="182">
        <v>23</v>
      </c>
      <c r="N62" s="90">
        <v>136</v>
      </c>
      <c r="O62" s="90">
        <v>139</v>
      </c>
      <c r="P62" s="90">
        <v>158</v>
      </c>
      <c r="Q62" s="90">
        <v>155</v>
      </c>
      <c r="R62" s="90">
        <v>178</v>
      </c>
      <c r="S62" s="10">
        <f t="shared" si="19"/>
        <v>881</v>
      </c>
      <c r="T62" s="449"/>
      <c r="U62" s="449"/>
      <c r="V62" s="449"/>
      <c r="W62" s="449"/>
      <c r="X62" s="449"/>
      <c r="Y62" s="449"/>
      <c r="Z62" s="440">
        <f t="shared" si="23"/>
        <v>950</v>
      </c>
      <c r="AA62" s="92"/>
      <c r="AB62" s="92"/>
      <c r="AC62" s="92"/>
      <c r="AD62" s="92"/>
      <c r="AE62" s="92"/>
      <c r="AF62" s="92"/>
      <c r="AG62" s="92"/>
      <c r="AH62" s="92"/>
    </row>
    <row r="63" spans="1:34" x14ac:dyDescent="0.3">
      <c r="A63" s="3" t="s">
        <v>170</v>
      </c>
      <c r="B63" s="3">
        <v>38</v>
      </c>
      <c r="C63" s="3" t="s">
        <v>28</v>
      </c>
      <c r="D63" s="10">
        <v>18</v>
      </c>
      <c r="E63" s="92"/>
      <c r="F63" s="11">
        <f t="shared" si="13"/>
        <v>834</v>
      </c>
      <c r="G63" s="10">
        <f>COUNT(N63,O63,P63,Q63,R63,#REF!,T63,V63,X63,AA63,AC63,AE63,AG63)</f>
        <v>5</v>
      </c>
      <c r="H63" s="551">
        <f t="shared" si="14"/>
        <v>166.8</v>
      </c>
      <c r="I63" s="460"/>
      <c r="J63" s="460"/>
      <c r="K63" s="439">
        <f t="shared" si="17"/>
        <v>200</v>
      </c>
      <c r="L63" s="90">
        <f t="shared" si="18"/>
        <v>519</v>
      </c>
      <c r="M63" s="182">
        <v>9</v>
      </c>
      <c r="N63" s="90">
        <v>151</v>
      </c>
      <c r="O63" s="90">
        <v>183</v>
      </c>
      <c r="P63" s="90">
        <v>185</v>
      </c>
      <c r="Q63" s="90">
        <v>115</v>
      </c>
      <c r="R63" s="90">
        <v>200</v>
      </c>
      <c r="S63" s="10">
        <f t="shared" si="19"/>
        <v>879</v>
      </c>
      <c r="T63" s="449"/>
      <c r="U63" s="449"/>
      <c r="V63" s="449"/>
      <c r="W63" s="449"/>
      <c r="X63" s="449"/>
      <c r="Y63" s="449"/>
      <c r="Z63" s="440">
        <f t="shared" si="23"/>
        <v>906</v>
      </c>
      <c r="AA63" s="92"/>
      <c r="AB63" s="92"/>
      <c r="AC63" s="92"/>
      <c r="AD63" s="92"/>
      <c r="AE63" s="92"/>
      <c r="AF63" s="92"/>
      <c r="AG63" s="92"/>
      <c r="AH63" s="92"/>
    </row>
    <row r="64" spans="1:34" x14ac:dyDescent="0.3">
      <c r="A64" s="3" t="s">
        <v>114</v>
      </c>
      <c r="B64" s="3">
        <v>38</v>
      </c>
      <c r="C64" s="3" t="s">
        <v>28</v>
      </c>
      <c r="D64" s="10">
        <v>19</v>
      </c>
      <c r="E64" s="92"/>
      <c r="F64" s="11">
        <f t="shared" si="13"/>
        <v>847</v>
      </c>
      <c r="G64" s="10">
        <f>COUNT(N64,O64,P64,Q64,R64,#REF!,T64,V64,X64,AA64,AC64,AE64,AG64)</f>
        <v>5</v>
      </c>
      <c r="H64" s="15">
        <f t="shared" si="14"/>
        <v>169.4</v>
      </c>
      <c r="I64" s="270"/>
      <c r="J64" s="270"/>
      <c r="K64" s="439">
        <f t="shared" si="17"/>
        <v>214</v>
      </c>
      <c r="L64" s="90">
        <f t="shared" si="18"/>
        <v>510</v>
      </c>
      <c r="M64" s="182">
        <v>5</v>
      </c>
      <c r="N64" s="90">
        <v>158</v>
      </c>
      <c r="O64" s="90">
        <v>214</v>
      </c>
      <c r="P64" s="90">
        <v>138</v>
      </c>
      <c r="Q64" s="90">
        <v>169</v>
      </c>
      <c r="R64" s="90">
        <v>168</v>
      </c>
      <c r="S64" s="10">
        <f t="shared" si="19"/>
        <v>872</v>
      </c>
      <c r="T64" s="94"/>
      <c r="U64" s="94"/>
      <c r="V64" s="94"/>
      <c r="W64" s="94"/>
      <c r="X64" s="94"/>
      <c r="Y64" s="94"/>
      <c r="Z64" s="56">
        <f t="shared" si="23"/>
        <v>887</v>
      </c>
      <c r="AA64" s="92"/>
      <c r="AB64" s="92"/>
      <c r="AC64" s="92"/>
      <c r="AD64" s="92"/>
      <c r="AE64" s="92"/>
      <c r="AF64" s="92"/>
      <c r="AG64" s="92"/>
      <c r="AH64" s="92"/>
    </row>
    <row r="65" spans="1:34" x14ac:dyDescent="0.3">
      <c r="A65" s="3" t="s">
        <v>287</v>
      </c>
      <c r="B65" s="3">
        <v>38</v>
      </c>
      <c r="C65" s="3" t="s">
        <v>28</v>
      </c>
      <c r="D65" s="10">
        <v>20</v>
      </c>
      <c r="E65" s="92"/>
      <c r="F65" s="11">
        <f t="shared" si="13"/>
        <v>767</v>
      </c>
      <c r="G65" s="10">
        <f>COUNT(N65,O65,P65,Q65,R65,#REF!,T65,V65,X65,AA65,AC65,AE65,AG65)</f>
        <v>5</v>
      </c>
      <c r="H65" s="15">
        <f t="shared" si="14"/>
        <v>153.4</v>
      </c>
      <c r="I65" s="270"/>
      <c r="J65" s="270"/>
      <c r="K65" s="439">
        <f t="shared" si="17"/>
        <v>174</v>
      </c>
      <c r="L65" s="90">
        <f t="shared" si="18"/>
        <v>432</v>
      </c>
      <c r="M65" s="182">
        <v>21</v>
      </c>
      <c r="N65" s="90">
        <v>134</v>
      </c>
      <c r="O65" s="90">
        <v>134</v>
      </c>
      <c r="P65" s="90">
        <v>164</v>
      </c>
      <c r="Q65" s="90">
        <v>174</v>
      </c>
      <c r="R65" s="90">
        <v>161</v>
      </c>
      <c r="S65" s="10">
        <f t="shared" si="19"/>
        <v>872</v>
      </c>
      <c r="T65" s="94"/>
      <c r="U65" s="94"/>
      <c r="V65" s="94"/>
      <c r="W65" s="94"/>
      <c r="X65" s="94"/>
      <c r="Y65" s="94"/>
      <c r="Z65" s="56">
        <f t="shared" si="23"/>
        <v>935</v>
      </c>
      <c r="AA65" s="92"/>
      <c r="AB65" s="92"/>
      <c r="AC65" s="92"/>
      <c r="AD65" s="92"/>
      <c r="AE65" s="92"/>
      <c r="AF65" s="92"/>
      <c r="AG65" s="92"/>
      <c r="AH65" s="92"/>
    </row>
    <row r="66" spans="1:34" x14ac:dyDescent="0.3">
      <c r="A66" s="3" t="s">
        <v>152</v>
      </c>
      <c r="B66" s="3">
        <v>38</v>
      </c>
      <c r="C66" s="3" t="s">
        <v>28</v>
      </c>
      <c r="D66" s="10">
        <v>21</v>
      </c>
      <c r="E66" s="92"/>
      <c r="F66" s="11">
        <f t="shared" si="13"/>
        <v>584</v>
      </c>
      <c r="G66" s="10">
        <f>COUNT(N66,O66,P66,Q66,R66,#REF!,T66,V66,X66,AA66,AC66,AE66,AG66)</f>
        <v>5</v>
      </c>
      <c r="H66" s="15">
        <f t="shared" si="14"/>
        <v>116.8</v>
      </c>
      <c r="I66" s="270"/>
      <c r="J66" s="270"/>
      <c r="K66" s="439">
        <f t="shared" si="17"/>
        <v>137</v>
      </c>
      <c r="L66" s="90">
        <f t="shared" si="18"/>
        <v>354</v>
      </c>
      <c r="M66" s="182">
        <v>56</v>
      </c>
      <c r="N66" s="90">
        <v>105</v>
      </c>
      <c r="O66" s="90">
        <v>137</v>
      </c>
      <c r="P66" s="90">
        <v>112</v>
      </c>
      <c r="Q66" s="90">
        <v>106</v>
      </c>
      <c r="R66" s="90">
        <v>124</v>
      </c>
      <c r="S66" s="10">
        <f t="shared" si="19"/>
        <v>864</v>
      </c>
      <c r="T66" s="94"/>
      <c r="U66" s="94"/>
      <c r="V66" s="94"/>
      <c r="W66" s="94"/>
      <c r="X66" s="94"/>
      <c r="Y66" s="94"/>
      <c r="Z66" s="56">
        <f t="shared" si="23"/>
        <v>1032</v>
      </c>
      <c r="AA66" s="92"/>
      <c r="AB66" s="92"/>
      <c r="AC66" s="92"/>
      <c r="AD66" s="92"/>
      <c r="AE66" s="92"/>
      <c r="AF66" s="92"/>
      <c r="AG66" s="92"/>
      <c r="AH66" s="92"/>
    </row>
    <row r="67" spans="1:34" x14ac:dyDescent="0.3">
      <c r="A67" s="3" t="s">
        <v>325</v>
      </c>
      <c r="B67" s="3">
        <v>38</v>
      </c>
      <c r="C67" s="3" t="s">
        <v>28</v>
      </c>
      <c r="D67" s="10">
        <v>22</v>
      </c>
      <c r="E67" s="92"/>
      <c r="F67" s="11">
        <f t="shared" si="13"/>
        <v>642</v>
      </c>
      <c r="G67" s="10">
        <f>COUNT(N67,O67,P67,Q67,R67,#REF!,T67,V67,X67,AA67,AC67,AE67,AG67)</f>
        <v>5</v>
      </c>
      <c r="H67" s="15">
        <f t="shared" si="14"/>
        <v>128.4</v>
      </c>
      <c r="I67" s="270"/>
      <c r="J67" s="270"/>
      <c r="K67" s="439">
        <f t="shared" si="17"/>
        <v>141</v>
      </c>
      <c r="L67" s="90">
        <f t="shared" si="18"/>
        <v>397</v>
      </c>
      <c r="M67" s="182">
        <v>43</v>
      </c>
      <c r="N67" s="90">
        <v>135</v>
      </c>
      <c r="O67" s="90">
        <v>130</v>
      </c>
      <c r="P67" s="90">
        <v>132</v>
      </c>
      <c r="Q67" s="90">
        <v>141</v>
      </c>
      <c r="R67" s="90">
        <v>104</v>
      </c>
      <c r="S67" s="10">
        <f t="shared" si="19"/>
        <v>857</v>
      </c>
      <c r="T67" s="94"/>
      <c r="U67" s="94"/>
      <c r="V67" s="94"/>
      <c r="W67" s="94"/>
      <c r="X67" s="94"/>
      <c r="Y67" s="94"/>
      <c r="Z67" s="56">
        <f t="shared" si="23"/>
        <v>986</v>
      </c>
      <c r="AA67" s="92"/>
      <c r="AB67" s="92"/>
      <c r="AC67" s="92"/>
      <c r="AD67" s="92"/>
      <c r="AE67" s="92"/>
      <c r="AF67" s="92"/>
      <c r="AG67" s="92"/>
      <c r="AH67" s="92"/>
    </row>
    <row r="68" spans="1:34" x14ac:dyDescent="0.3">
      <c r="A68" s="3" t="s">
        <v>841</v>
      </c>
      <c r="B68" s="3">
        <v>38</v>
      </c>
      <c r="C68" s="3" t="s">
        <v>28</v>
      </c>
      <c r="D68" s="10">
        <v>23</v>
      </c>
      <c r="E68" s="92"/>
      <c r="F68" s="11">
        <f t="shared" si="13"/>
        <v>789</v>
      </c>
      <c r="G68" s="10">
        <f>COUNT(N68,O68,P68,Q68,R68,#REF!,T68,V68,X68,AA68,AC68,AE68,AG68)</f>
        <v>5</v>
      </c>
      <c r="H68" s="15">
        <f t="shared" si="14"/>
        <v>157.80000000000001</v>
      </c>
      <c r="I68" s="270"/>
      <c r="J68" s="270"/>
      <c r="K68" s="439">
        <f t="shared" si="17"/>
        <v>182</v>
      </c>
      <c r="L68" s="90">
        <f t="shared" si="18"/>
        <v>486</v>
      </c>
      <c r="M68" s="182">
        <v>13</v>
      </c>
      <c r="N68" s="90">
        <v>140</v>
      </c>
      <c r="O68" s="90">
        <v>164</v>
      </c>
      <c r="P68" s="90">
        <v>182</v>
      </c>
      <c r="Q68" s="90">
        <v>155</v>
      </c>
      <c r="R68" s="90">
        <v>148</v>
      </c>
      <c r="S68" s="10">
        <f t="shared" si="19"/>
        <v>854</v>
      </c>
      <c r="T68" s="94"/>
      <c r="U68" s="94"/>
      <c r="V68" s="94"/>
      <c r="W68" s="94"/>
      <c r="X68" s="94"/>
      <c r="Y68" s="94"/>
      <c r="Z68" s="56">
        <f t="shared" si="23"/>
        <v>893</v>
      </c>
      <c r="AA68" s="92"/>
      <c r="AB68" s="92"/>
      <c r="AC68" s="92"/>
      <c r="AD68" s="92"/>
      <c r="AE68" s="92"/>
      <c r="AF68" s="92"/>
      <c r="AG68" s="92"/>
      <c r="AH68" s="92"/>
    </row>
    <row r="69" spans="1:34" x14ac:dyDescent="0.3">
      <c r="A69" s="3" t="s">
        <v>730</v>
      </c>
      <c r="B69" s="3">
        <v>38</v>
      </c>
      <c r="C69" s="3" t="s">
        <v>28</v>
      </c>
      <c r="D69" s="10">
        <v>24</v>
      </c>
      <c r="E69" s="92"/>
      <c r="F69" s="11">
        <f t="shared" si="13"/>
        <v>605</v>
      </c>
      <c r="G69" s="10">
        <f>COUNT(N69,O69,P69,Q69,R69,#REF!,T69,V69,X69,AA69,AC69,AE69,AG69)</f>
        <v>5</v>
      </c>
      <c r="H69" s="15">
        <f t="shared" si="14"/>
        <v>121</v>
      </c>
      <c r="I69" s="270"/>
      <c r="J69" s="270"/>
      <c r="K69" s="439">
        <f t="shared" si="17"/>
        <v>133</v>
      </c>
      <c r="L69" s="90">
        <f t="shared" si="18"/>
        <v>347</v>
      </c>
      <c r="M69" s="182">
        <v>47</v>
      </c>
      <c r="N69" s="90">
        <v>131</v>
      </c>
      <c r="O69" s="90">
        <v>117</v>
      </c>
      <c r="P69" s="90">
        <v>99</v>
      </c>
      <c r="Q69" s="90">
        <v>125</v>
      </c>
      <c r="R69" s="90">
        <v>133</v>
      </c>
      <c r="S69" s="10">
        <f t="shared" si="19"/>
        <v>840</v>
      </c>
      <c r="T69" s="94"/>
      <c r="U69" s="94"/>
      <c r="V69" s="94"/>
      <c r="W69" s="94"/>
      <c r="X69" s="94"/>
      <c r="Y69" s="94"/>
      <c r="Z69" s="56">
        <f t="shared" si="23"/>
        <v>981</v>
      </c>
      <c r="AA69" s="92"/>
      <c r="AB69" s="92"/>
      <c r="AC69" s="92"/>
      <c r="AD69" s="92"/>
      <c r="AE69" s="92"/>
      <c r="AF69" s="92"/>
      <c r="AG69" s="92"/>
      <c r="AH69" s="92"/>
    </row>
    <row r="70" spans="1:34" x14ac:dyDescent="0.3">
      <c r="A70" s="3" t="s">
        <v>126</v>
      </c>
      <c r="B70" s="3">
        <v>38</v>
      </c>
      <c r="C70" s="3" t="s">
        <v>28</v>
      </c>
      <c r="D70" s="10">
        <v>25</v>
      </c>
      <c r="E70" s="92"/>
      <c r="F70" s="11">
        <f t="shared" si="13"/>
        <v>648</v>
      </c>
      <c r="G70" s="10">
        <f>COUNT(N70,O70,P70,Q70,R70,#REF!,T70,V70,X70,AA70,AC70,AE70,AG70)</f>
        <v>5</v>
      </c>
      <c r="H70" s="15">
        <f t="shared" si="14"/>
        <v>129.6</v>
      </c>
      <c r="I70" s="270"/>
      <c r="J70" s="270"/>
      <c r="K70" s="439">
        <f t="shared" si="17"/>
        <v>156</v>
      </c>
      <c r="L70" s="90">
        <f t="shared" si="18"/>
        <v>421</v>
      </c>
      <c r="M70" s="182">
        <v>38</v>
      </c>
      <c r="N70" s="90">
        <v>156</v>
      </c>
      <c r="O70" s="90">
        <v>130</v>
      </c>
      <c r="P70" s="90">
        <v>135</v>
      </c>
      <c r="Q70" s="90">
        <v>128</v>
      </c>
      <c r="R70" s="90">
        <v>99</v>
      </c>
      <c r="S70" s="10">
        <f t="shared" si="19"/>
        <v>838</v>
      </c>
      <c r="T70" s="94"/>
      <c r="U70" s="94"/>
      <c r="V70" s="94"/>
      <c r="W70" s="94"/>
      <c r="X70" s="94"/>
      <c r="Y70" s="94"/>
      <c r="Z70" s="56">
        <f t="shared" si="23"/>
        <v>952</v>
      </c>
      <c r="AA70" s="92"/>
      <c r="AB70" s="92"/>
      <c r="AC70" s="92"/>
      <c r="AD70" s="92"/>
      <c r="AE70" s="92"/>
      <c r="AF70" s="92"/>
      <c r="AG70" s="92"/>
      <c r="AH70" s="92"/>
    </row>
    <row r="71" spans="1:34" x14ac:dyDescent="0.3">
      <c r="A71" s="3" t="s">
        <v>175</v>
      </c>
      <c r="B71" s="3">
        <v>38</v>
      </c>
      <c r="C71" s="3" t="s">
        <v>28</v>
      </c>
      <c r="D71" s="10">
        <v>26</v>
      </c>
      <c r="E71" s="92"/>
      <c r="F71" s="11">
        <f t="shared" si="13"/>
        <v>742</v>
      </c>
      <c r="G71" s="10">
        <f>COUNT(N71,O71,P71,Q71,R71,#REF!,T71,V71,X71,AA71,AC71,AE71,AG71)</f>
        <v>5</v>
      </c>
      <c r="H71" s="15">
        <f t="shared" si="14"/>
        <v>148.4</v>
      </c>
      <c r="I71" s="270"/>
      <c r="J71" s="270"/>
      <c r="K71" s="439">
        <f t="shared" si="17"/>
        <v>176</v>
      </c>
      <c r="L71" s="90">
        <f t="shared" si="18"/>
        <v>440</v>
      </c>
      <c r="M71" s="182">
        <v>18</v>
      </c>
      <c r="N71" s="90">
        <v>132</v>
      </c>
      <c r="O71" s="90">
        <v>176</v>
      </c>
      <c r="P71" s="90">
        <v>132</v>
      </c>
      <c r="Q71" s="90">
        <v>174</v>
      </c>
      <c r="R71" s="90">
        <v>128</v>
      </c>
      <c r="S71" s="10">
        <f t="shared" si="19"/>
        <v>832</v>
      </c>
      <c r="T71" s="94"/>
      <c r="U71" s="94"/>
      <c r="V71" s="94"/>
      <c r="W71" s="94"/>
      <c r="X71" s="94"/>
      <c r="Y71" s="94"/>
      <c r="Z71" s="56">
        <f t="shared" si="23"/>
        <v>886</v>
      </c>
      <c r="AA71" s="92"/>
      <c r="AB71" s="92"/>
      <c r="AC71" s="92"/>
      <c r="AD71" s="92"/>
      <c r="AE71" s="92"/>
      <c r="AF71" s="92"/>
      <c r="AG71" s="92"/>
      <c r="AH71" s="92"/>
    </row>
    <row r="72" spans="1:34" x14ac:dyDescent="0.3">
      <c r="A72" s="3" t="s">
        <v>173</v>
      </c>
      <c r="B72" s="3">
        <v>38</v>
      </c>
      <c r="C72" s="3" t="s">
        <v>28</v>
      </c>
      <c r="D72" s="10">
        <v>27</v>
      </c>
      <c r="E72" s="92"/>
      <c r="F72" s="11">
        <f t="shared" si="13"/>
        <v>778</v>
      </c>
      <c r="G72" s="10">
        <f>COUNT(N72,O72,P72,Q72,R72,#REF!,T72,V72,X72,AA72,AC72,AE72,AG72)</f>
        <v>5</v>
      </c>
      <c r="H72" s="15">
        <f t="shared" si="14"/>
        <v>155.6</v>
      </c>
      <c r="I72" s="270"/>
      <c r="J72" s="270"/>
      <c r="K72" s="439">
        <f t="shared" si="17"/>
        <v>173</v>
      </c>
      <c r="L72" s="90">
        <f t="shared" si="18"/>
        <v>453</v>
      </c>
      <c r="M72" s="182">
        <v>10</v>
      </c>
      <c r="N72" s="90">
        <v>163</v>
      </c>
      <c r="O72" s="90">
        <v>144</v>
      </c>
      <c r="P72" s="90">
        <v>146</v>
      </c>
      <c r="Q72" s="90">
        <v>152</v>
      </c>
      <c r="R72" s="90">
        <v>173</v>
      </c>
      <c r="S72" s="10">
        <f t="shared" si="19"/>
        <v>828</v>
      </c>
      <c r="T72" s="94"/>
      <c r="U72" s="94"/>
      <c r="V72" s="94"/>
      <c r="W72" s="94"/>
      <c r="X72" s="94"/>
      <c r="Y72" s="94"/>
      <c r="Z72" s="56">
        <f t="shared" si="23"/>
        <v>858</v>
      </c>
      <c r="AA72" s="92"/>
      <c r="AB72" s="92"/>
      <c r="AC72" s="92"/>
      <c r="AD72" s="92"/>
      <c r="AE72" s="92"/>
      <c r="AF72" s="92"/>
      <c r="AG72" s="92"/>
      <c r="AH72" s="92"/>
    </row>
    <row r="73" spans="1:34" x14ac:dyDescent="0.3">
      <c r="A73" s="3" t="s">
        <v>495</v>
      </c>
      <c r="B73" s="3">
        <v>38</v>
      </c>
      <c r="C73" s="3" t="s">
        <v>28</v>
      </c>
      <c r="D73" s="10">
        <v>28</v>
      </c>
      <c r="E73" s="92"/>
      <c r="F73" s="11">
        <f t="shared" si="13"/>
        <v>649</v>
      </c>
      <c r="G73" s="10">
        <f>COUNT(N73,O73,P73,Q73,R73,#REF!,T73,V73,X73,AA73,AC73,AE73,AG73)</f>
        <v>5</v>
      </c>
      <c r="H73" s="15">
        <f t="shared" si="14"/>
        <v>129.80000000000001</v>
      </c>
      <c r="I73" s="270"/>
      <c r="J73" s="270"/>
      <c r="K73" s="439">
        <f t="shared" si="17"/>
        <v>142</v>
      </c>
      <c r="L73" s="90">
        <f t="shared" si="18"/>
        <v>372</v>
      </c>
      <c r="M73" s="182">
        <v>34</v>
      </c>
      <c r="N73" s="90">
        <v>135</v>
      </c>
      <c r="O73" s="90">
        <v>127</v>
      </c>
      <c r="P73" s="90">
        <v>110</v>
      </c>
      <c r="Q73" s="90">
        <v>135</v>
      </c>
      <c r="R73" s="90">
        <v>142</v>
      </c>
      <c r="S73" s="10">
        <f t="shared" si="19"/>
        <v>819</v>
      </c>
      <c r="T73" s="94"/>
      <c r="U73" s="94"/>
      <c r="V73" s="94"/>
      <c r="W73" s="94"/>
      <c r="X73" s="94"/>
      <c r="Y73" s="94"/>
      <c r="Z73" s="56">
        <f t="shared" si="23"/>
        <v>921</v>
      </c>
      <c r="AA73" s="92"/>
      <c r="AB73" s="92"/>
      <c r="AC73" s="92"/>
      <c r="AD73" s="92"/>
      <c r="AE73" s="92"/>
      <c r="AF73" s="92"/>
      <c r="AG73" s="92"/>
      <c r="AH73" s="92"/>
    </row>
    <row r="74" spans="1:34" x14ac:dyDescent="0.3">
      <c r="A74" s="3" t="s">
        <v>153</v>
      </c>
      <c r="B74" s="3">
        <v>38</v>
      </c>
      <c r="C74" s="3" t="s">
        <v>28</v>
      </c>
      <c r="D74" s="10">
        <v>29</v>
      </c>
      <c r="E74" s="92"/>
      <c r="F74" s="11">
        <f t="shared" ref="F74:F79" si="24">SUM(N74:R74)+T74+V74+X74+AA74+AC74+AE74+AG74</f>
        <v>656</v>
      </c>
      <c r="G74" s="10">
        <f>COUNT(N74,O74,P74,Q74,R74,#REF!,T74,V74,X74,AA74,AC74,AE74,AG74)</f>
        <v>5</v>
      </c>
      <c r="H74" s="15">
        <f t="shared" ref="H74:H80" si="25">F74/G74</f>
        <v>131.19999999999999</v>
      </c>
      <c r="I74" s="270"/>
      <c r="J74" s="270"/>
      <c r="K74" s="52">
        <f t="shared" si="17"/>
        <v>139</v>
      </c>
      <c r="L74" s="90">
        <f t="shared" si="18"/>
        <v>388</v>
      </c>
      <c r="M74" s="182">
        <v>32</v>
      </c>
      <c r="N74" s="90">
        <v>110</v>
      </c>
      <c r="O74" s="90">
        <v>139</v>
      </c>
      <c r="P74" s="90">
        <v>139</v>
      </c>
      <c r="Q74" s="90">
        <v>135</v>
      </c>
      <c r="R74" s="90">
        <v>133</v>
      </c>
      <c r="S74" s="10">
        <f t="shared" si="19"/>
        <v>816</v>
      </c>
      <c r="Z74" s="440">
        <f t="shared" si="23"/>
        <v>912</v>
      </c>
    </row>
    <row r="75" spans="1:34" x14ac:dyDescent="0.3">
      <c r="A75" s="3" t="s">
        <v>156</v>
      </c>
      <c r="B75" s="3">
        <v>38</v>
      </c>
      <c r="C75" s="3" t="s">
        <v>28</v>
      </c>
      <c r="D75" s="10">
        <v>30</v>
      </c>
      <c r="E75" s="92"/>
      <c r="F75" s="11">
        <f t="shared" si="24"/>
        <v>804</v>
      </c>
      <c r="G75" s="10">
        <f>COUNT(N75,O75,P75,Q75,R75,#REF!,T75,V75,X75,AA75,AC75,AE75,AG75)</f>
        <v>5</v>
      </c>
      <c r="H75" s="15">
        <f t="shared" si="25"/>
        <v>160.80000000000001</v>
      </c>
      <c r="I75" s="270"/>
      <c r="J75" s="270"/>
      <c r="K75" s="52">
        <f t="shared" si="17"/>
        <v>182</v>
      </c>
      <c r="L75" s="90">
        <f t="shared" si="18"/>
        <v>470</v>
      </c>
      <c r="M75" s="182">
        <v>1</v>
      </c>
      <c r="N75" s="90">
        <v>157</v>
      </c>
      <c r="O75" s="90">
        <v>151</v>
      </c>
      <c r="P75" s="90">
        <v>162</v>
      </c>
      <c r="Q75" s="90">
        <v>182</v>
      </c>
      <c r="R75" s="90">
        <v>152</v>
      </c>
      <c r="S75" s="10">
        <f t="shared" si="19"/>
        <v>809</v>
      </c>
      <c r="Z75" s="440">
        <f t="shared" si="23"/>
        <v>812</v>
      </c>
    </row>
    <row r="76" spans="1:34" x14ac:dyDescent="0.3">
      <c r="A76" s="3" t="s">
        <v>176</v>
      </c>
      <c r="B76" s="3">
        <v>38</v>
      </c>
      <c r="C76" s="3" t="s">
        <v>28</v>
      </c>
      <c r="D76" s="10">
        <v>31</v>
      </c>
      <c r="E76" s="92"/>
      <c r="F76" s="11">
        <f t="shared" si="24"/>
        <v>769</v>
      </c>
      <c r="G76" s="10">
        <f>COUNT(N76,O76,P76,Q76,R76,#REF!,T76,V76,X76,AA76,AC76,AE76,AG76)</f>
        <v>5</v>
      </c>
      <c r="H76" s="15">
        <f t="shared" si="25"/>
        <v>153.80000000000001</v>
      </c>
      <c r="I76" s="270"/>
      <c r="J76" s="270"/>
      <c r="K76" s="52">
        <f t="shared" si="17"/>
        <v>196</v>
      </c>
      <c r="L76" s="90">
        <f t="shared" si="18"/>
        <v>482</v>
      </c>
      <c r="M76" s="182">
        <v>7</v>
      </c>
      <c r="N76" s="90">
        <v>134</v>
      </c>
      <c r="O76" s="90">
        <v>196</v>
      </c>
      <c r="P76" s="90">
        <v>152</v>
      </c>
      <c r="Q76" s="90">
        <v>128</v>
      </c>
      <c r="R76" s="90">
        <v>159</v>
      </c>
      <c r="S76" s="10">
        <f t="shared" si="19"/>
        <v>804</v>
      </c>
      <c r="Z76" s="440">
        <f t="shared" si="23"/>
        <v>825</v>
      </c>
    </row>
    <row r="77" spans="1:34" x14ac:dyDescent="0.3">
      <c r="A77" s="3" t="s">
        <v>337</v>
      </c>
      <c r="B77" s="3">
        <v>38</v>
      </c>
      <c r="C77" s="3" t="s">
        <v>28</v>
      </c>
      <c r="D77" s="10">
        <v>32</v>
      </c>
      <c r="E77" s="92"/>
      <c r="F77" s="11">
        <f t="shared" si="24"/>
        <v>785</v>
      </c>
      <c r="G77" s="10">
        <f>COUNT(N77,O77,P77,Q77,R77,#REF!,T77,V77,X77,AA77,AC77,AE77,AG77)</f>
        <v>5</v>
      </c>
      <c r="H77" s="15">
        <f t="shared" si="25"/>
        <v>157</v>
      </c>
      <c r="I77" s="270"/>
      <c r="J77" s="270"/>
      <c r="K77" s="52">
        <f t="shared" si="17"/>
        <v>189</v>
      </c>
      <c r="L77" s="90">
        <f t="shared" si="18"/>
        <v>489</v>
      </c>
      <c r="M77" s="182">
        <v>2</v>
      </c>
      <c r="N77" s="90">
        <v>172</v>
      </c>
      <c r="O77" s="90">
        <v>189</v>
      </c>
      <c r="P77" s="90">
        <v>128</v>
      </c>
      <c r="Q77" s="90">
        <v>155</v>
      </c>
      <c r="R77" s="90">
        <v>141</v>
      </c>
      <c r="S77" s="10">
        <f t="shared" si="19"/>
        <v>795</v>
      </c>
      <c r="Z77" s="440">
        <f t="shared" si="23"/>
        <v>801</v>
      </c>
    </row>
    <row r="78" spans="1:34" x14ac:dyDescent="0.3">
      <c r="A78" s="321" t="s">
        <v>151</v>
      </c>
      <c r="B78" s="3">
        <v>38</v>
      </c>
      <c r="C78" s="3" t="s">
        <v>28</v>
      </c>
      <c r="D78" s="10">
        <v>33</v>
      </c>
      <c r="E78" s="92"/>
      <c r="F78" s="11">
        <f t="shared" si="24"/>
        <v>572</v>
      </c>
      <c r="G78" s="10">
        <f>COUNT(N78,O78,P78,Q78,R78,#REF!,T78,V78,X78,AA78,AC78,AE78,AG78)</f>
        <v>5</v>
      </c>
      <c r="H78" s="15">
        <f t="shared" si="25"/>
        <v>114.4</v>
      </c>
      <c r="I78" s="270"/>
      <c r="J78" s="270"/>
      <c r="K78" s="322">
        <f t="shared" si="17"/>
        <v>135</v>
      </c>
      <c r="L78" s="323">
        <f t="shared" si="18"/>
        <v>330</v>
      </c>
      <c r="M78" s="324">
        <v>43</v>
      </c>
      <c r="N78" s="323">
        <v>105</v>
      </c>
      <c r="O78" s="323">
        <v>98</v>
      </c>
      <c r="P78" s="323">
        <v>127</v>
      </c>
      <c r="Q78" s="323">
        <v>107</v>
      </c>
      <c r="R78" s="323">
        <v>135</v>
      </c>
      <c r="S78" s="317">
        <f t="shared" si="19"/>
        <v>787</v>
      </c>
      <c r="Z78" s="440">
        <f t="shared" si="23"/>
        <v>916</v>
      </c>
    </row>
    <row r="79" spans="1:34" x14ac:dyDescent="0.3">
      <c r="A79" s="3" t="s">
        <v>533</v>
      </c>
      <c r="B79" s="3">
        <v>38</v>
      </c>
      <c r="C79" s="3" t="s">
        <v>28</v>
      </c>
      <c r="D79" s="10">
        <v>34</v>
      </c>
      <c r="E79" s="122"/>
      <c r="F79" s="11">
        <f t="shared" si="24"/>
        <v>672</v>
      </c>
      <c r="G79" s="10">
        <f>COUNT(N79,O79,P79,Q79,R79,#REF!,T79,V79,X79,AA79,AC79,AE79,AG79)</f>
        <v>5</v>
      </c>
      <c r="H79" s="15">
        <f t="shared" si="25"/>
        <v>134.4</v>
      </c>
      <c r="I79" s="270"/>
      <c r="J79" s="270"/>
      <c r="K79" s="52">
        <f t="shared" si="17"/>
        <v>146</v>
      </c>
      <c r="L79" s="89">
        <f t="shared" si="18"/>
        <v>398</v>
      </c>
      <c r="M79" s="182">
        <v>18</v>
      </c>
      <c r="N79" s="89">
        <v>146</v>
      </c>
      <c r="O79" s="89">
        <v>123</v>
      </c>
      <c r="P79" s="89">
        <v>129</v>
      </c>
      <c r="Q79" s="89">
        <v>132</v>
      </c>
      <c r="R79" s="89">
        <v>142</v>
      </c>
      <c r="S79" s="10">
        <f t="shared" si="19"/>
        <v>762</v>
      </c>
      <c r="Z79" s="440">
        <f t="shared" si="23"/>
        <v>816</v>
      </c>
    </row>
    <row r="80" spans="1:34" x14ac:dyDescent="0.3">
      <c r="F80" s="64">
        <f>SUM(F46:F79)</f>
        <v>32975</v>
      </c>
      <c r="G80" s="63">
        <f>SUM(G46:G79)</f>
        <v>220</v>
      </c>
      <c r="H80" s="65">
        <f t="shared" si="25"/>
        <v>149.88636363636363</v>
      </c>
      <c r="N80" s="88">
        <f>AVERAGE(N46:N79)</f>
        <v>144.14705882352942</v>
      </c>
      <c r="O80" s="443">
        <f t="shared" ref="O80:X80" si="26">AVERAGE(O46:O79)</f>
        <v>150.41176470588235</v>
      </c>
      <c r="P80" s="443">
        <f t="shared" si="26"/>
        <v>149.76470588235293</v>
      </c>
      <c r="Q80" s="443">
        <f t="shared" si="26"/>
        <v>152</v>
      </c>
      <c r="R80" s="443">
        <f t="shared" si="26"/>
        <v>154.23529411764707</v>
      </c>
      <c r="T80" s="443">
        <f t="shared" si="26"/>
        <v>141.64285714285714</v>
      </c>
      <c r="V80" s="443">
        <f t="shared" si="26"/>
        <v>150.57142857142858</v>
      </c>
      <c r="X80" s="443">
        <f t="shared" si="26"/>
        <v>151.42857142857142</v>
      </c>
      <c r="AA80" s="443">
        <f t="shared" ref="AA80" si="27">AVERAGE(AA46:AA79)</f>
        <v>125.5</v>
      </c>
      <c r="AC80" s="443">
        <f t="shared" ref="AC80:AG80" si="28">AVERAGE(AC46:AC79)</f>
        <v>146.5</v>
      </c>
      <c r="AE80" s="443">
        <f t="shared" si="28"/>
        <v>164</v>
      </c>
      <c r="AG80" s="443">
        <f t="shared" si="28"/>
        <v>186.5</v>
      </c>
    </row>
  </sheetData>
  <sortState ref="A5:U8">
    <sortCondition ref="U5:U8"/>
  </sortState>
  <mergeCells count="2">
    <mergeCell ref="A1:AH2"/>
    <mergeCell ref="A43:AH44"/>
  </mergeCells>
  <pageMargins left="0.7" right="0.7" top="0.75" bottom="0.75" header="0.3" footer="0.3"/>
  <pageSetup scale="48" orientation="landscape" r:id="rId1"/>
  <rowBreaks count="1" manualBreakCount="1">
    <brk id="42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AI84"/>
  <sheetViews>
    <sheetView view="pageBreakPreview" zoomScaleNormal="100" zoomScaleSheetLayoutView="100" workbookViewId="0">
      <selection sqref="A1:AI2"/>
    </sheetView>
  </sheetViews>
  <sheetFormatPr defaultRowHeight="14.4" x14ac:dyDescent="0.3"/>
  <cols>
    <col min="1" max="1" width="18" bestFit="1" customWidth="1"/>
    <col min="2" max="2" width="3" hidden="1" customWidth="1"/>
    <col min="3" max="3" width="3.109375" hidden="1" customWidth="1"/>
    <col min="4" max="5" width="5.66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9" width="4" bestFit="1" customWidth="1"/>
    <col min="20" max="20" width="6.5546875" bestFit="1" customWidth="1"/>
    <col min="21" max="21" width="4" bestFit="1" customWidth="1"/>
    <col min="22" max="22" width="3" bestFit="1" customWidth="1"/>
    <col min="23" max="23" width="4" bestFit="1" customWidth="1"/>
    <col min="24" max="24" width="3" bestFit="1" customWidth="1"/>
    <col min="25" max="25" width="4" bestFit="1" customWidth="1"/>
    <col min="26" max="26" width="3" bestFit="1" customWidth="1"/>
    <col min="27" max="27" width="6.5546875" bestFit="1" customWidth="1"/>
    <col min="28" max="28" width="4" bestFit="1" customWidth="1"/>
    <col min="29" max="29" width="2.88671875" bestFit="1" customWidth="1"/>
    <col min="30" max="30" width="4" bestFit="1" customWidth="1"/>
    <col min="31" max="31" width="2.88671875" bestFit="1" customWidth="1"/>
    <col min="32" max="32" width="4" style="500" bestFit="1" customWidth="1"/>
    <col min="33" max="33" width="2.88671875" style="500" customWidth="1"/>
    <col min="34" max="34" width="4" bestFit="1" customWidth="1"/>
    <col min="35" max="35" width="2.88671875" bestFit="1" customWidth="1"/>
  </cols>
  <sheetData>
    <row r="1" spans="1:35" x14ac:dyDescent="0.3">
      <c r="A1" s="587" t="s">
        <v>92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</row>
    <row r="2" spans="1:35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587"/>
    </row>
    <row r="3" spans="1:35" x14ac:dyDescent="0.3">
      <c r="A3" s="10" t="s">
        <v>0</v>
      </c>
      <c r="B3" s="10"/>
      <c r="C3" s="10"/>
      <c r="D3" s="11" t="s">
        <v>2</v>
      </c>
      <c r="E3" s="77">
        <f>SUM(E4:E13)</f>
        <v>655</v>
      </c>
      <c r="F3" s="10" t="s">
        <v>4</v>
      </c>
      <c r="G3" s="10" t="s">
        <v>5</v>
      </c>
      <c r="H3" s="10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0"/>
      <c r="N3" s="10">
        <v>1</v>
      </c>
      <c r="O3" s="10">
        <v>2</v>
      </c>
      <c r="P3" s="10">
        <v>3</v>
      </c>
      <c r="Q3" s="10">
        <v>4</v>
      </c>
      <c r="R3" s="10">
        <v>5</v>
      </c>
      <c r="S3" s="10">
        <v>6</v>
      </c>
      <c r="T3" s="10" t="s">
        <v>8</v>
      </c>
      <c r="U3" s="10">
        <v>7</v>
      </c>
      <c r="V3" s="10" t="s">
        <v>1</v>
      </c>
      <c r="W3" s="10">
        <v>8</v>
      </c>
      <c r="X3" s="10" t="s">
        <v>1</v>
      </c>
      <c r="Y3" s="10">
        <v>9</v>
      </c>
      <c r="Z3" s="10" t="s">
        <v>1</v>
      </c>
      <c r="AA3" s="10" t="s">
        <v>8</v>
      </c>
      <c r="AB3" s="1">
        <v>10</v>
      </c>
      <c r="AC3" s="1"/>
      <c r="AD3" s="1">
        <v>11</v>
      </c>
      <c r="AE3" s="1"/>
      <c r="AF3" s="429">
        <v>12</v>
      </c>
      <c r="AG3" s="429"/>
      <c r="AH3" s="1">
        <v>13</v>
      </c>
      <c r="AI3" s="1"/>
    </row>
    <row r="4" spans="1:35" x14ac:dyDescent="0.3">
      <c r="A4" s="9" t="s">
        <v>109</v>
      </c>
      <c r="B4" s="3">
        <v>39</v>
      </c>
      <c r="C4" s="3" t="s">
        <v>28</v>
      </c>
      <c r="D4" s="11">
        <v>1</v>
      </c>
      <c r="E4" s="239">
        <v>300</v>
      </c>
      <c r="F4" s="6">
        <f>SUM(N4:S4)+U4+W4+Y4+AB4+AD4+AH4+AF4</f>
        <v>2268</v>
      </c>
      <c r="G4" s="6">
        <f xml:space="preserve"> COUNT(N4,O4,P4,Q4,R4,S4,U4,W4,Y4,AB4,AH4,AF4,AD4)</f>
        <v>10</v>
      </c>
      <c r="H4" s="7">
        <f t="shared" ref="H4:H36" si="0">F4/G4</f>
        <v>226.8</v>
      </c>
      <c r="I4" s="457">
        <f>(SUM(V4+X4+Z4)/30)+(COUNTIFS(AC4,"W"))+(COUNTIFS(AE4,"W"))+(COUNTIFS(AI4,"W"))+(COUNTIFS(AK4,"W"))+(COUNTIFS(AG4,"W"))</f>
        <v>3</v>
      </c>
      <c r="J4" s="457">
        <f>(3-(SUM(V4+X4+Z4)/30))+(COUNTIFS(AC4,"L")+(COUNTIFS(AE4,"L"))+(COUNTIFS(AI4,"L"))+(COUNTIFS(AK4,"L"))+(COUNTIFS(AG4,"L")))</f>
        <v>1</v>
      </c>
      <c r="K4" s="52">
        <f t="shared" ref="K4:K35" si="1">MAX(N4:S4,U4:Z4,AB4:AJ4)</f>
        <v>279</v>
      </c>
      <c r="L4" s="90">
        <f t="shared" ref="L4:L35" si="2">MAX((SUM(N4:P4)), (SUM(Q4:S4)), (SUM(U4,W4,Y4)))</f>
        <v>692</v>
      </c>
      <c r="M4" s="3"/>
      <c r="N4" s="122">
        <v>279</v>
      </c>
      <c r="O4" s="122">
        <v>181</v>
      </c>
      <c r="P4" s="122">
        <v>214</v>
      </c>
      <c r="Q4" s="122">
        <v>200</v>
      </c>
      <c r="R4" s="122">
        <v>278</v>
      </c>
      <c r="S4" s="122">
        <v>214</v>
      </c>
      <c r="T4" s="10">
        <f t="shared" ref="T4:T35" si="3">SUM(N4:S4)</f>
        <v>1366</v>
      </c>
      <c r="U4" s="245">
        <v>245</v>
      </c>
      <c r="V4" s="123">
        <v>30</v>
      </c>
      <c r="W4" s="123">
        <v>209</v>
      </c>
      <c r="X4" s="123">
        <v>30</v>
      </c>
      <c r="Y4" s="123">
        <v>206</v>
      </c>
      <c r="Z4" s="123">
        <v>0</v>
      </c>
      <c r="AA4" s="10">
        <f t="shared" ref="AA4:AA17" si="4">SUM(T4:Z4)</f>
        <v>2086</v>
      </c>
      <c r="AB4" s="240"/>
      <c r="AC4" s="269"/>
      <c r="AD4" s="242"/>
      <c r="AE4" s="76"/>
      <c r="AF4" s="76"/>
      <c r="AG4" s="76"/>
      <c r="AH4" s="242">
        <v>242</v>
      </c>
      <c r="AI4" s="297" t="s">
        <v>23</v>
      </c>
    </row>
    <row r="5" spans="1:35" x14ac:dyDescent="0.3">
      <c r="A5" s="9" t="s">
        <v>187</v>
      </c>
      <c r="B5" s="3">
        <v>39</v>
      </c>
      <c r="C5" s="3" t="s">
        <v>28</v>
      </c>
      <c r="D5" s="11">
        <v>2</v>
      </c>
      <c r="E5" s="239">
        <v>150</v>
      </c>
      <c r="F5" s="432">
        <f t="shared" ref="F5:F35" si="5">SUM(N5:S5)+U5+W5+Y5+AB5+AD5+AH5+AF5</f>
        <v>2363</v>
      </c>
      <c r="G5" s="432">
        <f t="shared" ref="G5:G35" si="6" xml:space="preserve"> COUNT(N5,O5,P5,Q5,R5,S5,U5,W5,Y5,AB5,AH5,AF5,AD5)</f>
        <v>11</v>
      </c>
      <c r="H5" s="7">
        <f t="shared" si="0"/>
        <v>214.81818181818181</v>
      </c>
      <c r="I5" s="457">
        <f t="shared" ref="I5:I17" si="7">(SUM(V5+X5+Z5)/30)+(COUNTIFS(AC5,"W"))+(COUNTIFS(AE5,"W"))+(COUNTIFS(AI5,"W"))+(COUNTIFS(AK5,"W"))+(COUNTIFS(AG5,"W"))</f>
        <v>2</v>
      </c>
      <c r="J5" s="457">
        <f t="shared" ref="J5:J17" si="8">(3-(SUM(V5+X5+Z5)/30))+(COUNTIFS(AC5,"L")+(COUNTIFS(AE5,"L"))+(COUNTIFS(AI5,"L"))+(COUNTIFS(AK5,"L"))+(COUNTIFS(AG5,"L")))</f>
        <v>3</v>
      </c>
      <c r="K5" s="52">
        <f t="shared" si="1"/>
        <v>254</v>
      </c>
      <c r="L5" s="90">
        <f t="shared" si="2"/>
        <v>669</v>
      </c>
      <c r="M5" s="3"/>
      <c r="N5" s="122">
        <v>234</v>
      </c>
      <c r="O5" s="122">
        <v>197</v>
      </c>
      <c r="P5" s="122">
        <v>206</v>
      </c>
      <c r="Q5" s="122">
        <v>181</v>
      </c>
      <c r="R5" s="122">
        <v>203</v>
      </c>
      <c r="S5" s="122">
        <v>254</v>
      </c>
      <c r="T5" s="10">
        <f t="shared" si="3"/>
        <v>1275</v>
      </c>
      <c r="U5" s="105">
        <v>243</v>
      </c>
      <c r="V5" s="122">
        <v>0</v>
      </c>
      <c r="W5" s="122">
        <v>194</v>
      </c>
      <c r="X5" s="122">
        <v>0</v>
      </c>
      <c r="Y5" s="122">
        <v>232</v>
      </c>
      <c r="Z5" s="122">
        <v>30</v>
      </c>
      <c r="AA5" s="10">
        <f t="shared" si="4"/>
        <v>1974</v>
      </c>
      <c r="AB5" s="105"/>
      <c r="AC5" s="297"/>
      <c r="AD5" s="122"/>
      <c r="AE5" s="297"/>
      <c r="AF5" s="552">
        <v>237</v>
      </c>
      <c r="AG5" s="552" t="s">
        <v>23</v>
      </c>
      <c r="AH5" s="122">
        <v>182</v>
      </c>
      <c r="AI5" s="297" t="s">
        <v>24</v>
      </c>
    </row>
    <row r="6" spans="1:35" x14ac:dyDescent="0.3">
      <c r="A6" s="9" t="s">
        <v>127</v>
      </c>
      <c r="B6" s="3">
        <v>39</v>
      </c>
      <c r="C6" s="3" t="s">
        <v>28</v>
      </c>
      <c r="D6" s="11">
        <v>3</v>
      </c>
      <c r="E6" s="239">
        <v>75</v>
      </c>
      <c r="F6" s="432">
        <f t="shared" si="5"/>
        <v>2323</v>
      </c>
      <c r="G6" s="432">
        <f t="shared" si="6"/>
        <v>11</v>
      </c>
      <c r="H6" s="7">
        <f t="shared" si="0"/>
        <v>211.18181818181819</v>
      </c>
      <c r="I6" s="457">
        <f t="shared" si="7"/>
        <v>2</v>
      </c>
      <c r="J6" s="457">
        <f t="shared" si="8"/>
        <v>3</v>
      </c>
      <c r="K6" s="52">
        <f t="shared" si="1"/>
        <v>265</v>
      </c>
      <c r="L6" s="90">
        <f t="shared" si="2"/>
        <v>707</v>
      </c>
      <c r="M6" s="3"/>
      <c r="N6" s="122">
        <v>178</v>
      </c>
      <c r="O6" s="122">
        <v>185</v>
      </c>
      <c r="P6" s="122">
        <v>226</v>
      </c>
      <c r="Q6" s="122">
        <v>265</v>
      </c>
      <c r="R6" s="122">
        <v>200</v>
      </c>
      <c r="S6" s="122">
        <v>242</v>
      </c>
      <c r="T6" s="10">
        <f t="shared" si="3"/>
        <v>1296</v>
      </c>
      <c r="U6" s="105">
        <v>213</v>
      </c>
      <c r="V6" s="122">
        <v>0</v>
      </c>
      <c r="W6" s="122">
        <v>177</v>
      </c>
      <c r="X6" s="122">
        <v>0</v>
      </c>
      <c r="Y6" s="122">
        <v>222</v>
      </c>
      <c r="Z6" s="122">
        <v>30</v>
      </c>
      <c r="AA6" s="10">
        <f t="shared" si="4"/>
        <v>1938</v>
      </c>
      <c r="AB6" s="122"/>
      <c r="AC6" s="297"/>
      <c r="AD6" s="123">
        <v>235</v>
      </c>
      <c r="AE6" s="297" t="s">
        <v>23</v>
      </c>
      <c r="AF6" s="552">
        <v>180</v>
      </c>
      <c r="AG6" s="552" t="s">
        <v>24</v>
      </c>
      <c r="AH6" s="88"/>
      <c r="AI6" s="92"/>
    </row>
    <row r="7" spans="1:35" x14ac:dyDescent="0.3">
      <c r="A7" s="9" t="s">
        <v>523</v>
      </c>
      <c r="B7" s="3">
        <v>39</v>
      </c>
      <c r="C7" s="3" t="s">
        <v>28</v>
      </c>
      <c r="D7" s="11">
        <v>4</v>
      </c>
      <c r="E7" s="239">
        <v>50</v>
      </c>
      <c r="F7" s="432">
        <f t="shared" si="5"/>
        <v>2197</v>
      </c>
      <c r="G7" s="432">
        <f t="shared" si="6"/>
        <v>11</v>
      </c>
      <c r="H7" s="7">
        <f t="shared" si="0"/>
        <v>199.72727272727272</v>
      </c>
      <c r="I7" s="457">
        <f t="shared" si="7"/>
        <v>2</v>
      </c>
      <c r="J7" s="457">
        <f t="shared" si="8"/>
        <v>3</v>
      </c>
      <c r="K7" s="52">
        <f t="shared" si="1"/>
        <v>245</v>
      </c>
      <c r="L7" s="90">
        <f t="shared" si="2"/>
        <v>649</v>
      </c>
      <c r="M7" s="3"/>
      <c r="N7" s="122">
        <v>188</v>
      </c>
      <c r="O7" s="122">
        <v>245</v>
      </c>
      <c r="P7" s="122">
        <v>216</v>
      </c>
      <c r="Q7" s="122">
        <v>216</v>
      </c>
      <c r="R7" s="122">
        <v>210</v>
      </c>
      <c r="S7" s="122">
        <v>188</v>
      </c>
      <c r="T7" s="10">
        <f t="shared" si="3"/>
        <v>1263</v>
      </c>
      <c r="U7" s="105">
        <v>183</v>
      </c>
      <c r="V7" s="122">
        <v>0</v>
      </c>
      <c r="W7" s="122">
        <v>196</v>
      </c>
      <c r="X7" s="122">
        <v>30</v>
      </c>
      <c r="Y7" s="122">
        <v>170</v>
      </c>
      <c r="Z7" s="122">
        <v>0</v>
      </c>
      <c r="AA7" s="10">
        <f t="shared" si="4"/>
        <v>1842</v>
      </c>
      <c r="AB7" s="122">
        <v>205</v>
      </c>
      <c r="AC7" s="297" t="s">
        <v>23</v>
      </c>
      <c r="AD7" s="453">
        <v>180</v>
      </c>
      <c r="AE7" s="445" t="s">
        <v>24</v>
      </c>
      <c r="AF7" s="286"/>
      <c r="AG7" s="286"/>
      <c r="AH7" s="88"/>
      <c r="AI7" s="92"/>
    </row>
    <row r="8" spans="1:35" x14ac:dyDescent="0.3">
      <c r="A8" s="9" t="s">
        <v>269</v>
      </c>
      <c r="B8" s="3">
        <v>39</v>
      </c>
      <c r="C8" s="3" t="s">
        <v>28</v>
      </c>
      <c r="D8" s="11">
        <v>5</v>
      </c>
      <c r="E8" s="239">
        <v>40</v>
      </c>
      <c r="F8" s="432">
        <f t="shared" si="5"/>
        <v>1967</v>
      </c>
      <c r="G8" s="432">
        <f t="shared" si="6"/>
        <v>10</v>
      </c>
      <c r="H8" s="7">
        <f t="shared" si="0"/>
        <v>196.7</v>
      </c>
      <c r="I8" s="457">
        <f t="shared" si="7"/>
        <v>1</v>
      </c>
      <c r="J8" s="457">
        <f t="shared" si="8"/>
        <v>3</v>
      </c>
      <c r="K8" s="52">
        <f t="shared" si="1"/>
        <v>256</v>
      </c>
      <c r="L8" s="90">
        <f t="shared" si="2"/>
        <v>679</v>
      </c>
      <c r="M8" s="3"/>
      <c r="N8" s="122">
        <v>190</v>
      </c>
      <c r="O8" s="122">
        <v>187</v>
      </c>
      <c r="P8" s="122">
        <v>178</v>
      </c>
      <c r="Q8" s="122">
        <v>221</v>
      </c>
      <c r="R8" s="122">
        <v>202</v>
      </c>
      <c r="S8" s="122">
        <v>256</v>
      </c>
      <c r="T8" s="10">
        <f t="shared" si="3"/>
        <v>1234</v>
      </c>
      <c r="U8" s="105">
        <v>188</v>
      </c>
      <c r="V8" s="122">
        <v>30</v>
      </c>
      <c r="W8" s="122">
        <v>180</v>
      </c>
      <c r="X8" s="122">
        <v>0</v>
      </c>
      <c r="Y8" s="122">
        <v>184</v>
      </c>
      <c r="Z8" s="122">
        <v>0</v>
      </c>
      <c r="AA8" s="10">
        <f t="shared" si="4"/>
        <v>1816</v>
      </c>
      <c r="AB8" s="453">
        <v>181</v>
      </c>
      <c r="AC8" s="445" t="s">
        <v>24</v>
      </c>
      <c r="AD8" s="244"/>
      <c r="AE8" s="92"/>
      <c r="AF8" s="447"/>
      <c r="AG8" s="447"/>
      <c r="AH8" s="88"/>
      <c r="AI8" s="92"/>
    </row>
    <row r="9" spans="1:35" x14ac:dyDescent="0.3">
      <c r="A9" s="9" t="s">
        <v>191</v>
      </c>
      <c r="B9" s="3">
        <v>39</v>
      </c>
      <c r="C9" s="3" t="s">
        <v>28</v>
      </c>
      <c r="D9" s="11">
        <v>6</v>
      </c>
      <c r="E9" s="239">
        <v>40</v>
      </c>
      <c r="F9" s="432">
        <f t="shared" si="5"/>
        <v>1951</v>
      </c>
      <c r="G9" s="432">
        <f t="shared" si="6"/>
        <v>10</v>
      </c>
      <c r="H9" s="7">
        <f t="shared" si="0"/>
        <v>195.1</v>
      </c>
      <c r="I9" s="457">
        <f t="shared" si="7"/>
        <v>3</v>
      </c>
      <c r="J9" s="457">
        <f t="shared" si="8"/>
        <v>1</v>
      </c>
      <c r="K9" s="52">
        <f t="shared" si="1"/>
        <v>215</v>
      </c>
      <c r="L9" s="90">
        <f t="shared" si="2"/>
        <v>605</v>
      </c>
      <c r="M9" s="3"/>
      <c r="N9" s="122">
        <v>215</v>
      </c>
      <c r="O9" s="122">
        <v>203</v>
      </c>
      <c r="P9" s="122">
        <v>187</v>
      </c>
      <c r="Q9" s="122">
        <v>184</v>
      </c>
      <c r="R9" s="122">
        <v>201</v>
      </c>
      <c r="S9" s="122">
        <v>215</v>
      </c>
      <c r="T9" s="10">
        <f t="shared" si="3"/>
        <v>1205</v>
      </c>
      <c r="U9" s="105">
        <v>172</v>
      </c>
      <c r="V9" s="122">
        <v>30</v>
      </c>
      <c r="W9" s="122">
        <v>209</v>
      </c>
      <c r="X9" s="122">
        <v>30</v>
      </c>
      <c r="Y9" s="122">
        <v>190</v>
      </c>
      <c r="Z9" s="122">
        <v>30</v>
      </c>
      <c r="AA9" s="10">
        <f t="shared" si="4"/>
        <v>1866</v>
      </c>
      <c r="AB9" s="453">
        <v>175</v>
      </c>
      <c r="AC9" s="445" t="s">
        <v>24</v>
      </c>
      <c r="AD9" s="244"/>
      <c r="AE9" s="92"/>
      <c r="AF9" s="447"/>
      <c r="AG9" s="447"/>
      <c r="AH9" s="88"/>
      <c r="AI9" s="92"/>
    </row>
    <row r="10" spans="1:35" x14ac:dyDescent="0.3">
      <c r="A10" s="9" t="s">
        <v>195</v>
      </c>
      <c r="B10" s="3">
        <v>39</v>
      </c>
      <c r="C10" s="3" t="s">
        <v>28</v>
      </c>
      <c r="D10" s="11">
        <v>7</v>
      </c>
      <c r="E10" s="246"/>
      <c r="F10" s="432">
        <f t="shared" si="5"/>
        <v>1747</v>
      </c>
      <c r="G10" s="432">
        <f t="shared" si="6"/>
        <v>9</v>
      </c>
      <c r="H10" s="7">
        <f t="shared" si="0"/>
        <v>194.11111111111111</v>
      </c>
      <c r="I10" s="457">
        <f t="shared" si="7"/>
        <v>2</v>
      </c>
      <c r="J10" s="457">
        <f t="shared" si="8"/>
        <v>1</v>
      </c>
      <c r="K10" s="52">
        <f t="shared" si="1"/>
        <v>258</v>
      </c>
      <c r="L10" s="90">
        <f t="shared" si="2"/>
        <v>615</v>
      </c>
      <c r="M10" s="3"/>
      <c r="N10" s="122">
        <v>169</v>
      </c>
      <c r="O10" s="122">
        <v>211</v>
      </c>
      <c r="P10" s="122">
        <v>189</v>
      </c>
      <c r="Q10" s="122">
        <v>190</v>
      </c>
      <c r="R10" s="122">
        <v>169</v>
      </c>
      <c r="S10" s="122">
        <v>204</v>
      </c>
      <c r="T10" s="10">
        <f t="shared" si="3"/>
        <v>1132</v>
      </c>
      <c r="U10" s="105">
        <v>169</v>
      </c>
      <c r="V10" s="122">
        <v>0</v>
      </c>
      <c r="W10" s="122">
        <v>258</v>
      </c>
      <c r="X10" s="122">
        <v>30</v>
      </c>
      <c r="Y10" s="122">
        <v>188</v>
      </c>
      <c r="Z10" s="122">
        <v>30</v>
      </c>
      <c r="AA10" s="10">
        <f t="shared" si="4"/>
        <v>1807</v>
      </c>
      <c r="AB10" s="244"/>
      <c r="AC10" s="286"/>
      <c r="AD10" s="244"/>
      <c r="AE10" s="92"/>
      <c r="AF10" s="447"/>
      <c r="AG10" s="447"/>
      <c r="AH10" s="88"/>
      <c r="AI10" s="92"/>
    </row>
    <row r="11" spans="1:35" x14ac:dyDescent="0.3">
      <c r="A11" s="9" t="s">
        <v>135</v>
      </c>
      <c r="B11" s="3">
        <v>39</v>
      </c>
      <c r="C11" s="3" t="s">
        <v>28</v>
      </c>
      <c r="D11" s="11">
        <v>8</v>
      </c>
      <c r="E11" s="246"/>
      <c r="F11" s="432">
        <f t="shared" si="5"/>
        <v>1703</v>
      </c>
      <c r="G11" s="432">
        <f t="shared" si="6"/>
        <v>9</v>
      </c>
      <c r="H11" s="7">
        <f t="shared" si="0"/>
        <v>189.22222222222223</v>
      </c>
      <c r="I11" s="457">
        <f t="shared" si="7"/>
        <v>3</v>
      </c>
      <c r="J11" s="457">
        <f t="shared" si="8"/>
        <v>0</v>
      </c>
      <c r="K11" s="52">
        <f t="shared" si="1"/>
        <v>246</v>
      </c>
      <c r="L11" s="90">
        <f t="shared" si="2"/>
        <v>637</v>
      </c>
      <c r="M11" s="3"/>
      <c r="N11" s="122">
        <v>129</v>
      </c>
      <c r="O11" s="122">
        <v>183</v>
      </c>
      <c r="P11" s="122">
        <v>159</v>
      </c>
      <c r="Q11" s="122">
        <v>246</v>
      </c>
      <c r="R11" s="122">
        <v>164</v>
      </c>
      <c r="S11" s="122">
        <v>185</v>
      </c>
      <c r="T11" s="10">
        <f t="shared" si="3"/>
        <v>1066</v>
      </c>
      <c r="U11" s="105">
        <v>246</v>
      </c>
      <c r="V11" s="122">
        <v>30</v>
      </c>
      <c r="W11" s="122">
        <v>190</v>
      </c>
      <c r="X11" s="122">
        <v>30</v>
      </c>
      <c r="Y11" s="122">
        <v>201</v>
      </c>
      <c r="Z11" s="122">
        <v>30</v>
      </c>
      <c r="AA11" s="10">
        <f t="shared" si="4"/>
        <v>1793</v>
      </c>
      <c r="AB11" s="244"/>
      <c r="AC11" s="286"/>
      <c r="AD11" s="244"/>
      <c r="AE11" s="92"/>
      <c r="AF11" s="447"/>
      <c r="AG11" s="447"/>
      <c r="AH11" s="88"/>
      <c r="AI11" s="92"/>
    </row>
    <row r="12" spans="1:35" x14ac:dyDescent="0.3">
      <c r="A12" s="9" t="s">
        <v>317</v>
      </c>
      <c r="B12" s="3">
        <v>39</v>
      </c>
      <c r="C12" s="3" t="s">
        <v>28</v>
      </c>
      <c r="D12" s="11">
        <v>9</v>
      </c>
      <c r="E12" s="246"/>
      <c r="F12" s="432">
        <f t="shared" si="5"/>
        <v>1669</v>
      </c>
      <c r="G12" s="432">
        <f t="shared" si="6"/>
        <v>9</v>
      </c>
      <c r="H12" s="7">
        <f t="shared" si="0"/>
        <v>185.44444444444446</v>
      </c>
      <c r="I12" s="457">
        <f t="shared" si="7"/>
        <v>3</v>
      </c>
      <c r="J12" s="457">
        <f t="shared" si="8"/>
        <v>0</v>
      </c>
      <c r="K12" s="52">
        <f t="shared" si="1"/>
        <v>234</v>
      </c>
      <c r="L12" s="90">
        <f t="shared" si="2"/>
        <v>626</v>
      </c>
      <c r="M12" s="3"/>
      <c r="N12" s="122">
        <v>172</v>
      </c>
      <c r="O12" s="122">
        <v>161</v>
      </c>
      <c r="P12" s="122">
        <v>167</v>
      </c>
      <c r="Q12" s="122">
        <v>169</v>
      </c>
      <c r="R12" s="122">
        <v>192</v>
      </c>
      <c r="S12" s="122">
        <v>182</v>
      </c>
      <c r="T12" s="10">
        <f t="shared" si="3"/>
        <v>1043</v>
      </c>
      <c r="U12" s="105">
        <v>204</v>
      </c>
      <c r="V12" s="122">
        <v>30</v>
      </c>
      <c r="W12" s="122">
        <v>188</v>
      </c>
      <c r="X12" s="122">
        <v>30</v>
      </c>
      <c r="Y12" s="122">
        <v>234</v>
      </c>
      <c r="Z12" s="122">
        <v>30</v>
      </c>
      <c r="AA12" s="10">
        <f t="shared" si="4"/>
        <v>1759</v>
      </c>
      <c r="AB12" s="88"/>
      <c r="AC12" s="92"/>
      <c r="AD12" s="88"/>
      <c r="AE12" s="92"/>
      <c r="AF12" s="447"/>
      <c r="AG12" s="447"/>
      <c r="AH12" s="88"/>
      <c r="AI12" s="92"/>
    </row>
    <row r="13" spans="1:35" x14ac:dyDescent="0.3">
      <c r="A13" s="9" t="s">
        <v>128</v>
      </c>
      <c r="B13" s="3">
        <v>39</v>
      </c>
      <c r="C13" s="3" t="s">
        <v>28</v>
      </c>
      <c r="D13" s="11">
        <v>10</v>
      </c>
      <c r="E13" s="246"/>
      <c r="F13" s="432">
        <f t="shared" si="5"/>
        <v>1724</v>
      </c>
      <c r="G13" s="432">
        <f t="shared" si="6"/>
        <v>9</v>
      </c>
      <c r="H13" s="7">
        <f t="shared" si="0"/>
        <v>191.55555555555554</v>
      </c>
      <c r="I13" s="457">
        <f t="shared" si="7"/>
        <v>0.5</v>
      </c>
      <c r="J13" s="457">
        <f t="shared" si="8"/>
        <v>2.5</v>
      </c>
      <c r="K13" s="52">
        <f t="shared" si="1"/>
        <v>213</v>
      </c>
      <c r="L13" s="90">
        <f t="shared" si="2"/>
        <v>612</v>
      </c>
      <c r="M13" s="3"/>
      <c r="N13" s="122">
        <v>195</v>
      </c>
      <c r="O13" s="122">
        <v>213</v>
      </c>
      <c r="P13" s="122">
        <v>204</v>
      </c>
      <c r="Q13" s="122">
        <v>208</v>
      </c>
      <c r="R13" s="122">
        <v>197</v>
      </c>
      <c r="S13" s="122">
        <v>165</v>
      </c>
      <c r="T13" s="10">
        <f t="shared" si="3"/>
        <v>1182</v>
      </c>
      <c r="U13" s="105">
        <v>202</v>
      </c>
      <c r="V13" s="122">
        <v>15</v>
      </c>
      <c r="W13" s="122">
        <v>197</v>
      </c>
      <c r="X13" s="122">
        <v>0</v>
      </c>
      <c r="Y13" s="122">
        <v>143</v>
      </c>
      <c r="Z13" s="122">
        <v>0</v>
      </c>
      <c r="AA13" s="10">
        <f t="shared" si="4"/>
        <v>1739</v>
      </c>
      <c r="AB13" s="88"/>
      <c r="AC13" s="92"/>
      <c r="AD13" s="88"/>
      <c r="AE13" s="92"/>
      <c r="AF13" s="447"/>
      <c r="AG13" s="447"/>
      <c r="AH13" s="88"/>
      <c r="AI13" s="92"/>
    </row>
    <row r="14" spans="1:35" x14ac:dyDescent="0.3">
      <c r="A14" s="9" t="s">
        <v>264</v>
      </c>
      <c r="B14" s="3">
        <v>39</v>
      </c>
      <c r="C14" s="3" t="s">
        <v>28</v>
      </c>
      <c r="D14" s="11">
        <v>11</v>
      </c>
      <c r="E14" s="249"/>
      <c r="F14" s="432">
        <f t="shared" si="5"/>
        <v>1693</v>
      </c>
      <c r="G14" s="432">
        <f t="shared" si="6"/>
        <v>9</v>
      </c>
      <c r="H14" s="7">
        <f t="shared" si="0"/>
        <v>188.11111111111111</v>
      </c>
      <c r="I14" s="457">
        <f t="shared" si="7"/>
        <v>1.5</v>
      </c>
      <c r="J14" s="457">
        <f t="shared" si="8"/>
        <v>1.5</v>
      </c>
      <c r="K14" s="52">
        <f t="shared" si="1"/>
        <v>214</v>
      </c>
      <c r="L14" s="90">
        <f t="shared" si="2"/>
        <v>600</v>
      </c>
      <c r="M14" s="3"/>
      <c r="N14" s="122">
        <v>168</v>
      </c>
      <c r="O14" s="122">
        <v>165</v>
      </c>
      <c r="P14" s="122">
        <v>214</v>
      </c>
      <c r="Q14" s="122">
        <v>187</v>
      </c>
      <c r="R14" s="122">
        <v>167</v>
      </c>
      <c r="S14" s="122">
        <v>192</v>
      </c>
      <c r="T14" s="10">
        <f t="shared" si="3"/>
        <v>1093</v>
      </c>
      <c r="U14" s="105">
        <v>202</v>
      </c>
      <c r="V14" s="122">
        <v>15</v>
      </c>
      <c r="W14" s="122">
        <v>186</v>
      </c>
      <c r="X14" s="122">
        <v>0</v>
      </c>
      <c r="Y14" s="122">
        <v>212</v>
      </c>
      <c r="Z14" s="122">
        <v>30</v>
      </c>
      <c r="AA14" s="10">
        <f t="shared" si="4"/>
        <v>1738</v>
      </c>
      <c r="AB14" s="88"/>
      <c r="AC14" s="92"/>
      <c r="AD14" s="88"/>
      <c r="AE14" s="92"/>
      <c r="AF14" s="447"/>
      <c r="AG14" s="447"/>
      <c r="AH14" s="88"/>
      <c r="AI14" s="92"/>
    </row>
    <row r="15" spans="1:35" x14ac:dyDescent="0.3">
      <c r="A15" s="9" t="s">
        <v>211</v>
      </c>
      <c r="B15" s="3">
        <v>39</v>
      </c>
      <c r="C15" s="3" t="s">
        <v>28</v>
      </c>
      <c r="D15" s="11">
        <v>12</v>
      </c>
      <c r="E15" s="249"/>
      <c r="F15" s="432">
        <f t="shared" si="5"/>
        <v>1617</v>
      </c>
      <c r="G15" s="432">
        <f t="shared" si="6"/>
        <v>9</v>
      </c>
      <c r="H15" s="7">
        <f t="shared" si="0"/>
        <v>179.66666666666666</v>
      </c>
      <c r="I15" s="457">
        <f t="shared" si="7"/>
        <v>1</v>
      </c>
      <c r="J15" s="457">
        <f t="shared" si="8"/>
        <v>2</v>
      </c>
      <c r="K15" s="52">
        <f t="shared" si="1"/>
        <v>235</v>
      </c>
      <c r="L15" s="90">
        <f t="shared" si="2"/>
        <v>583</v>
      </c>
      <c r="M15" s="3"/>
      <c r="N15" s="122">
        <v>180</v>
      </c>
      <c r="O15" s="122">
        <v>189</v>
      </c>
      <c r="P15" s="122">
        <v>155</v>
      </c>
      <c r="Q15" s="122">
        <v>175</v>
      </c>
      <c r="R15" s="122">
        <v>180</v>
      </c>
      <c r="S15" s="122">
        <v>155</v>
      </c>
      <c r="T15" s="10">
        <f t="shared" si="3"/>
        <v>1034</v>
      </c>
      <c r="U15" s="105">
        <v>160</v>
      </c>
      <c r="V15" s="122">
        <v>0</v>
      </c>
      <c r="W15" s="122">
        <v>235</v>
      </c>
      <c r="X15" s="122">
        <v>30</v>
      </c>
      <c r="Y15" s="122">
        <v>188</v>
      </c>
      <c r="Z15" s="122">
        <v>0</v>
      </c>
      <c r="AA15" s="10">
        <f t="shared" si="4"/>
        <v>1647</v>
      </c>
      <c r="AB15" s="88"/>
      <c r="AC15" s="92"/>
      <c r="AD15" s="88"/>
      <c r="AE15" s="92"/>
      <c r="AF15" s="447"/>
      <c r="AG15" s="447"/>
      <c r="AH15" s="88"/>
      <c r="AI15" s="92"/>
    </row>
    <row r="16" spans="1:35" x14ac:dyDescent="0.3">
      <c r="A16" s="9" t="s">
        <v>133</v>
      </c>
      <c r="B16" s="3">
        <v>39</v>
      </c>
      <c r="C16" s="3" t="s">
        <v>28</v>
      </c>
      <c r="D16" s="11">
        <v>13</v>
      </c>
      <c r="E16" s="246"/>
      <c r="F16" s="432">
        <f t="shared" si="5"/>
        <v>1634</v>
      </c>
      <c r="G16" s="432">
        <f t="shared" si="6"/>
        <v>9</v>
      </c>
      <c r="H16" s="7">
        <f t="shared" si="0"/>
        <v>181.55555555555554</v>
      </c>
      <c r="I16" s="457">
        <f t="shared" si="7"/>
        <v>0</v>
      </c>
      <c r="J16" s="457">
        <f t="shared" si="8"/>
        <v>3</v>
      </c>
      <c r="K16" s="52">
        <f t="shared" si="1"/>
        <v>221</v>
      </c>
      <c r="L16" s="90">
        <f t="shared" si="2"/>
        <v>560</v>
      </c>
      <c r="M16" s="3"/>
      <c r="N16" s="122">
        <v>191</v>
      </c>
      <c r="O16" s="122">
        <v>169</v>
      </c>
      <c r="P16" s="122">
        <v>200</v>
      </c>
      <c r="Q16" s="122">
        <v>187</v>
      </c>
      <c r="R16" s="122">
        <v>170</v>
      </c>
      <c r="S16" s="122">
        <v>192</v>
      </c>
      <c r="T16" s="10">
        <f t="shared" si="3"/>
        <v>1109</v>
      </c>
      <c r="U16" s="105">
        <v>159</v>
      </c>
      <c r="V16" s="122">
        <v>0</v>
      </c>
      <c r="W16" s="122">
        <v>221</v>
      </c>
      <c r="X16" s="122">
        <v>0</v>
      </c>
      <c r="Y16" s="122">
        <v>145</v>
      </c>
      <c r="Z16" s="122">
        <v>0</v>
      </c>
      <c r="AA16" s="10">
        <f t="shared" si="4"/>
        <v>1634</v>
      </c>
      <c r="AB16" s="88"/>
      <c r="AC16" s="92"/>
      <c r="AD16" s="88"/>
      <c r="AE16" s="92"/>
      <c r="AF16" s="447"/>
      <c r="AG16" s="447"/>
      <c r="AH16" s="88"/>
      <c r="AI16" s="92"/>
    </row>
    <row r="17" spans="1:35" x14ac:dyDescent="0.3">
      <c r="A17" s="9" t="s">
        <v>268</v>
      </c>
      <c r="B17" s="3">
        <v>39</v>
      </c>
      <c r="C17" s="3" t="s">
        <v>28</v>
      </c>
      <c r="D17" s="11">
        <v>14</v>
      </c>
      <c r="E17" s="246"/>
      <c r="F17" s="432">
        <f t="shared" si="5"/>
        <v>1527</v>
      </c>
      <c r="G17" s="432">
        <f t="shared" si="6"/>
        <v>9</v>
      </c>
      <c r="H17" s="7">
        <f t="shared" si="0"/>
        <v>169.66666666666666</v>
      </c>
      <c r="I17" s="457">
        <f t="shared" si="7"/>
        <v>1</v>
      </c>
      <c r="J17" s="457">
        <f t="shared" si="8"/>
        <v>2</v>
      </c>
      <c r="K17" s="52">
        <f t="shared" si="1"/>
        <v>211</v>
      </c>
      <c r="L17" s="90">
        <f t="shared" si="2"/>
        <v>570</v>
      </c>
      <c r="M17" s="3"/>
      <c r="N17" s="122">
        <v>188</v>
      </c>
      <c r="O17" s="122">
        <v>171</v>
      </c>
      <c r="P17" s="122">
        <v>211</v>
      </c>
      <c r="Q17" s="122">
        <v>178</v>
      </c>
      <c r="R17" s="4">
        <v>138</v>
      </c>
      <c r="S17" s="122">
        <v>178</v>
      </c>
      <c r="T17" s="10">
        <f t="shared" si="3"/>
        <v>1064</v>
      </c>
      <c r="U17" s="453">
        <v>170</v>
      </c>
      <c r="V17" s="453">
        <v>30</v>
      </c>
      <c r="W17" s="453">
        <v>128</v>
      </c>
      <c r="X17" s="453">
        <v>0</v>
      </c>
      <c r="Y17" s="453">
        <v>165</v>
      </c>
      <c r="Z17" s="453">
        <v>0</v>
      </c>
      <c r="AA17" s="434">
        <f t="shared" si="4"/>
        <v>1557</v>
      </c>
      <c r="AB17" s="88"/>
      <c r="AC17" s="92"/>
      <c r="AD17" s="88"/>
      <c r="AE17" s="92"/>
      <c r="AF17" s="447"/>
      <c r="AG17" s="447"/>
      <c r="AH17" s="88"/>
      <c r="AI17" s="92"/>
    </row>
    <row r="18" spans="1:35" x14ac:dyDescent="0.3">
      <c r="A18" s="9" t="s">
        <v>1089</v>
      </c>
      <c r="B18" s="3">
        <v>39</v>
      </c>
      <c r="C18" s="3" t="s">
        <v>28</v>
      </c>
      <c r="D18" s="11">
        <v>15</v>
      </c>
      <c r="E18" s="246"/>
      <c r="F18" s="432">
        <f t="shared" si="5"/>
        <v>1064</v>
      </c>
      <c r="G18" s="432">
        <f t="shared" si="6"/>
        <v>6</v>
      </c>
      <c r="H18" s="7">
        <f t="shared" si="0"/>
        <v>177.33333333333334</v>
      </c>
      <c r="I18" s="159"/>
      <c r="J18" s="159"/>
      <c r="K18" s="52">
        <f t="shared" si="1"/>
        <v>220</v>
      </c>
      <c r="L18" s="90">
        <f t="shared" si="2"/>
        <v>544</v>
      </c>
      <c r="M18" s="3"/>
      <c r="N18" s="122">
        <v>163</v>
      </c>
      <c r="O18" s="122">
        <v>137</v>
      </c>
      <c r="P18" s="122">
        <v>220</v>
      </c>
      <c r="Q18" s="122">
        <v>201</v>
      </c>
      <c r="R18" s="122">
        <v>185</v>
      </c>
      <c r="S18" s="122">
        <v>158</v>
      </c>
      <c r="T18" s="553">
        <f t="shared" si="3"/>
        <v>1064</v>
      </c>
      <c r="U18" s="511"/>
      <c r="V18" s="511"/>
      <c r="W18" s="511"/>
      <c r="X18" s="511"/>
      <c r="Y18" s="511"/>
      <c r="Z18" s="511"/>
      <c r="AA18" s="440"/>
      <c r="AB18" s="88"/>
      <c r="AC18" s="92"/>
      <c r="AD18" s="88"/>
      <c r="AE18" s="92"/>
      <c r="AF18" s="447"/>
      <c r="AG18" s="447"/>
      <c r="AH18" s="88"/>
      <c r="AI18" s="92"/>
    </row>
    <row r="19" spans="1:35" x14ac:dyDescent="0.3">
      <c r="A19" s="9" t="s">
        <v>246</v>
      </c>
      <c r="B19" s="3">
        <v>39</v>
      </c>
      <c r="C19" s="3" t="s">
        <v>28</v>
      </c>
      <c r="D19" s="11">
        <v>16</v>
      </c>
      <c r="E19" s="249"/>
      <c r="F19" s="432">
        <f t="shared" si="5"/>
        <v>1032</v>
      </c>
      <c r="G19" s="432">
        <f t="shared" si="6"/>
        <v>6</v>
      </c>
      <c r="H19" s="7">
        <f t="shared" si="0"/>
        <v>172</v>
      </c>
      <c r="I19" s="159"/>
      <c r="J19" s="159"/>
      <c r="K19" s="52">
        <f t="shared" si="1"/>
        <v>253</v>
      </c>
      <c r="L19" s="90">
        <f t="shared" si="2"/>
        <v>533</v>
      </c>
      <c r="M19" s="3"/>
      <c r="N19" s="122">
        <v>169</v>
      </c>
      <c r="O19" s="122">
        <v>127</v>
      </c>
      <c r="P19" s="122">
        <v>203</v>
      </c>
      <c r="Q19" s="122">
        <v>134</v>
      </c>
      <c r="R19" s="122">
        <v>146</v>
      </c>
      <c r="S19" s="122">
        <v>253</v>
      </c>
      <c r="T19" s="553">
        <f t="shared" si="3"/>
        <v>1032</v>
      </c>
      <c r="U19" s="464"/>
      <c r="V19" s="464"/>
      <c r="W19" s="464"/>
      <c r="X19" s="464"/>
      <c r="Y19" s="464"/>
      <c r="Z19" s="464"/>
      <c r="AA19" s="440"/>
      <c r="AB19" s="88"/>
      <c r="AC19" s="92"/>
      <c r="AD19" s="88"/>
      <c r="AE19" s="92"/>
      <c r="AF19" s="447"/>
      <c r="AG19" s="447"/>
      <c r="AH19" s="88"/>
      <c r="AI19" s="92"/>
    </row>
    <row r="20" spans="1:35" x14ac:dyDescent="0.3">
      <c r="A20" s="9" t="s">
        <v>210</v>
      </c>
      <c r="B20" s="3">
        <v>39</v>
      </c>
      <c r="C20" s="3" t="s">
        <v>28</v>
      </c>
      <c r="D20" s="11">
        <v>17</v>
      </c>
      <c r="E20" s="249"/>
      <c r="F20" s="432">
        <f t="shared" si="5"/>
        <v>1023</v>
      </c>
      <c r="G20" s="432">
        <f t="shared" si="6"/>
        <v>6</v>
      </c>
      <c r="H20" s="7">
        <f t="shared" si="0"/>
        <v>170.5</v>
      </c>
      <c r="I20" s="159"/>
      <c r="J20" s="159"/>
      <c r="K20" s="52">
        <f t="shared" si="1"/>
        <v>196</v>
      </c>
      <c r="L20" s="90">
        <f t="shared" si="2"/>
        <v>538</v>
      </c>
      <c r="M20" s="3"/>
      <c r="N20" s="122">
        <v>196</v>
      </c>
      <c r="O20" s="122">
        <v>174</v>
      </c>
      <c r="P20" s="122">
        <v>168</v>
      </c>
      <c r="Q20" s="122">
        <v>183</v>
      </c>
      <c r="R20" s="122">
        <v>142</v>
      </c>
      <c r="S20" s="122">
        <v>160</v>
      </c>
      <c r="T20" s="553">
        <f t="shared" si="3"/>
        <v>1023</v>
      </c>
      <c r="U20" s="511"/>
      <c r="V20" s="511"/>
      <c r="W20" s="511"/>
      <c r="X20" s="511"/>
      <c r="Y20" s="511"/>
      <c r="Z20" s="511"/>
      <c r="AA20" s="440"/>
      <c r="AB20" s="88"/>
      <c r="AC20" s="92"/>
      <c r="AD20" s="88"/>
      <c r="AE20" s="92"/>
      <c r="AF20" s="447"/>
      <c r="AG20" s="447"/>
      <c r="AH20" s="88"/>
      <c r="AI20" s="92"/>
    </row>
    <row r="21" spans="1:35" x14ac:dyDescent="0.3">
      <c r="A21" s="9" t="s">
        <v>367</v>
      </c>
      <c r="B21" s="3">
        <v>39</v>
      </c>
      <c r="C21" s="3" t="s">
        <v>28</v>
      </c>
      <c r="D21" s="11">
        <v>18</v>
      </c>
      <c r="E21" s="246"/>
      <c r="F21" s="432">
        <f t="shared" si="5"/>
        <v>1016</v>
      </c>
      <c r="G21" s="432">
        <f t="shared" si="6"/>
        <v>6</v>
      </c>
      <c r="H21" s="7">
        <f t="shared" si="0"/>
        <v>169.33333333333334</v>
      </c>
      <c r="I21" s="159"/>
      <c r="J21" s="159"/>
      <c r="K21" s="52">
        <f t="shared" si="1"/>
        <v>191</v>
      </c>
      <c r="L21" s="90">
        <f t="shared" si="2"/>
        <v>525</v>
      </c>
      <c r="M21" s="3"/>
      <c r="N21" s="122">
        <v>170</v>
      </c>
      <c r="O21" s="122">
        <v>169</v>
      </c>
      <c r="P21" s="122">
        <v>186</v>
      </c>
      <c r="Q21" s="122">
        <v>137</v>
      </c>
      <c r="R21" s="122">
        <v>191</v>
      </c>
      <c r="S21" s="122">
        <v>163</v>
      </c>
      <c r="T21" s="553">
        <f t="shared" si="3"/>
        <v>1016</v>
      </c>
      <c r="U21" s="464"/>
      <c r="V21" s="464"/>
      <c r="W21" s="464"/>
      <c r="X21" s="464"/>
      <c r="Y21" s="464"/>
      <c r="Z21" s="464"/>
      <c r="AA21" s="440"/>
      <c r="AB21" s="88"/>
      <c r="AC21" s="92"/>
      <c r="AD21" s="88"/>
      <c r="AE21" s="92"/>
      <c r="AF21" s="447"/>
      <c r="AG21" s="447"/>
      <c r="AH21" s="88"/>
      <c r="AI21" s="92"/>
    </row>
    <row r="22" spans="1:35" x14ac:dyDescent="0.3">
      <c r="A22" s="9" t="s">
        <v>196</v>
      </c>
      <c r="B22" s="3">
        <v>39</v>
      </c>
      <c r="C22" s="3" t="s">
        <v>28</v>
      </c>
      <c r="D22" s="11">
        <v>19</v>
      </c>
      <c r="E22" s="249"/>
      <c r="F22" s="432">
        <f t="shared" si="5"/>
        <v>999</v>
      </c>
      <c r="G22" s="432">
        <f t="shared" si="6"/>
        <v>6</v>
      </c>
      <c r="H22" s="7">
        <f t="shared" si="0"/>
        <v>166.5</v>
      </c>
      <c r="I22" s="3"/>
      <c r="J22" s="3"/>
      <c r="K22" s="52">
        <f t="shared" si="1"/>
        <v>178</v>
      </c>
      <c r="L22" s="90">
        <f t="shared" si="2"/>
        <v>505</v>
      </c>
      <c r="M22" s="3"/>
      <c r="N22" s="122">
        <v>160</v>
      </c>
      <c r="O22" s="122">
        <v>167</v>
      </c>
      <c r="P22" s="122">
        <v>178</v>
      </c>
      <c r="Q22" s="122">
        <v>165</v>
      </c>
      <c r="R22" s="122">
        <v>159</v>
      </c>
      <c r="S22" s="122">
        <v>170</v>
      </c>
      <c r="T22" s="10">
        <f t="shared" si="3"/>
        <v>999</v>
      </c>
      <c r="U22" s="250"/>
      <c r="V22" s="250"/>
      <c r="W22" s="250"/>
      <c r="X22" s="250"/>
      <c r="Y22" s="250"/>
      <c r="Z22" s="250"/>
      <c r="AA22" s="56"/>
      <c r="AB22" s="88"/>
      <c r="AC22" s="92"/>
      <c r="AD22" s="88"/>
      <c r="AE22" s="92"/>
      <c r="AF22" s="447"/>
      <c r="AG22" s="447"/>
      <c r="AH22" s="88"/>
      <c r="AI22" s="92"/>
    </row>
    <row r="23" spans="1:35" x14ac:dyDescent="0.3">
      <c r="A23" s="9" t="s">
        <v>125</v>
      </c>
      <c r="B23" s="3">
        <v>39</v>
      </c>
      <c r="C23" s="3" t="s">
        <v>28</v>
      </c>
      <c r="D23" s="11">
        <v>20</v>
      </c>
      <c r="E23" s="249"/>
      <c r="F23" s="432">
        <f t="shared" si="5"/>
        <v>991</v>
      </c>
      <c r="G23" s="432">
        <f t="shared" si="6"/>
        <v>6</v>
      </c>
      <c r="H23" s="7">
        <f t="shared" si="0"/>
        <v>165.16666666666666</v>
      </c>
      <c r="I23" s="3"/>
      <c r="J23" s="3"/>
      <c r="K23" s="52">
        <f t="shared" si="1"/>
        <v>181</v>
      </c>
      <c r="L23" s="90">
        <f t="shared" si="2"/>
        <v>496</v>
      </c>
      <c r="M23" s="3"/>
      <c r="N23" s="122">
        <v>154</v>
      </c>
      <c r="O23" s="122">
        <v>169</v>
      </c>
      <c r="P23" s="122">
        <v>173</v>
      </c>
      <c r="Q23" s="122">
        <v>181</v>
      </c>
      <c r="R23" s="122">
        <v>148</v>
      </c>
      <c r="S23" s="122">
        <v>166</v>
      </c>
      <c r="T23" s="10">
        <f t="shared" si="3"/>
        <v>991</v>
      </c>
      <c r="U23" s="250"/>
      <c r="V23" s="250"/>
      <c r="W23" s="250"/>
      <c r="X23" s="250"/>
      <c r="Y23" s="250"/>
      <c r="Z23" s="250"/>
      <c r="AA23" s="56"/>
      <c r="AB23" s="88"/>
      <c r="AC23" s="92"/>
      <c r="AD23" s="88"/>
      <c r="AE23" s="92"/>
      <c r="AF23" s="447"/>
      <c r="AG23" s="447"/>
      <c r="AH23" s="88"/>
      <c r="AI23" s="92"/>
    </row>
    <row r="24" spans="1:35" x14ac:dyDescent="0.3">
      <c r="A24" s="9" t="s">
        <v>1087</v>
      </c>
      <c r="B24" s="3">
        <v>39</v>
      </c>
      <c r="C24" s="3" t="s">
        <v>28</v>
      </c>
      <c r="D24" s="11">
        <v>21</v>
      </c>
      <c r="E24" s="249"/>
      <c r="F24" s="432">
        <f t="shared" si="5"/>
        <v>988</v>
      </c>
      <c r="G24" s="432">
        <f t="shared" si="6"/>
        <v>6</v>
      </c>
      <c r="H24" s="7">
        <f t="shared" si="0"/>
        <v>164.66666666666666</v>
      </c>
      <c r="I24" s="3"/>
      <c r="J24" s="3"/>
      <c r="K24" s="52">
        <f t="shared" si="1"/>
        <v>198</v>
      </c>
      <c r="L24" s="90">
        <f t="shared" si="2"/>
        <v>528</v>
      </c>
      <c r="M24" s="3"/>
      <c r="N24" s="122">
        <v>148</v>
      </c>
      <c r="O24" s="122">
        <v>198</v>
      </c>
      <c r="P24" s="122">
        <v>182</v>
      </c>
      <c r="Q24" s="122">
        <v>171</v>
      </c>
      <c r="R24" s="122">
        <v>132</v>
      </c>
      <c r="S24" s="122">
        <v>157</v>
      </c>
      <c r="T24" s="10">
        <f t="shared" si="3"/>
        <v>988</v>
      </c>
      <c r="U24" s="250"/>
      <c r="V24" s="250"/>
      <c r="W24" s="250"/>
      <c r="X24" s="250"/>
      <c r="Y24" s="250"/>
      <c r="Z24" s="250"/>
      <c r="AA24" s="56"/>
      <c r="AB24" s="88"/>
      <c r="AC24" s="92"/>
      <c r="AD24" s="88"/>
      <c r="AE24" s="92"/>
      <c r="AF24" s="447"/>
      <c r="AG24" s="447"/>
      <c r="AH24" s="88"/>
      <c r="AI24" s="92"/>
    </row>
    <row r="25" spans="1:35" x14ac:dyDescent="0.3">
      <c r="A25" s="9" t="s">
        <v>1090</v>
      </c>
      <c r="B25" s="3">
        <v>39</v>
      </c>
      <c r="C25" s="3" t="s">
        <v>28</v>
      </c>
      <c r="D25" s="11">
        <v>22</v>
      </c>
      <c r="E25" s="249"/>
      <c r="F25" s="432">
        <f t="shared" si="5"/>
        <v>978</v>
      </c>
      <c r="G25" s="432">
        <f t="shared" si="6"/>
        <v>6</v>
      </c>
      <c r="H25" s="7">
        <f t="shared" si="0"/>
        <v>163</v>
      </c>
      <c r="I25" s="3"/>
      <c r="J25" s="3"/>
      <c r="K25" s="52">
        <f t="shared" si="1"/>
        <v>189</v>
      </c>
      <c r="L25" s="90">
        <f t="shared" si="2"/>
        <v>493</v>
      </c>
      <c r="M25" s="3"/>
      <c r="N25" s="122">
        <v>176</v>
      </c>
      <c r="O25" s="122">
        <v>155</v>
      </c>
      <c r="P25" s="122">
        <v>154</v>
      </c>
      <c r="Q25" s="122">
        <v>189</v>
      </c>
      <c r="R25" s="122">
        <v>154</v>
      </c>
      <c r="S25" s="122">
        <v>150</v>
      </c>
      <c r="T25" s="10">
        <f t="shared" si="3"/>
        <v>978</v>
      </c>
      <c r="U25" s="250"/>
      <c r="V25" s="250"/>
      <c r="W25" s="250"/>
      <c r="X25" s="250"/>
      <c r="Y25" s="250"/>
      <c r="Z25" s="250"/>
      <c r="AA25" s="56"/>
      <c r="AB25" s="88"/>
      <c r="AC25" s="92"/>
      <c r="AD25" s="88"/>
      <c r="AE25" s="92"/>
      <c r="AF25" s="447"/>
      <c r="AG25" s="447"/>
      <c r="AH25" s="88"/>
      <c r="AI25" s="92"/>
    </row>
    <row r="26" spans="1:35" x14ac:dyDescent="0.3">
      <c r="A26" s="9" t="s">
        <v>358</v>
      </c>
      <c r="B26" s="3">
        <v>39</v>
      </c>
      <c r="C26" s="3" t="s">
        <v>28</v>
      </c>
      <c r="D26" s="11">
        <v>23</v>
      </c>
      <c r="E26" s="249"/>
      <c r="F26" s="432">
        <f t="shared" si="5"/>
        <v>978</v>
      </c>
      <c r="G26" s="432">
        <f t="shared" si="6"/>
        <v>6</v>
      </c>
      <c r="H26" s="7">
        <f t="shared" si="0"/>
        <v>163</v>
      </c>
      <c r="I26" s="3"/>
      <c r="J26" s="3"/>
      <c r="K26" s="52">
        <f t="shared" si="1"/>
        <v>213</v>
      </c>
      <c r="L26" s="90">
        <f t="shared" si="2"/>
        <v>530</v>
      </c>
      <c r="M26" s="3"/>
      <c r="N26" s="122">
        <v>135</v>
      </c>
      <c r="O26" s="122">
        <v>182</v>
      </c>
      <c r="P26" s="122">
        <v>213</v>
      </c>
      <c r="Q26" s="122">
        <v>129</v>
      </c>
      <c r="R26" s="122">
        <v>199</v>
      </c>
      <c r="S26" s="122">
        <v>120</v>
      </c>
      <c r="T26" s="10">
        <f t="shared" si="3"/>
        <v>978</v>
      </c>
      <c r="U26" s="250"/>
      <c r="V26" s="250"/>
      <c r="W26" s="250"/>
      <c r="X26" s="250"/>
      <c r="Y26" s="250"/>
      <c r="Z26" s="250"/>
      <c r="AA26" s="56"/>
      <c r="AB26" s="88"/>
      <c r="AC26" s="92"/>
      <c r="AD26" s="88"/>
      <c r="AE26" s="92"/>
      <c r="AF26" s="447"/>
      <c r="AG26" s="447"/>
      <c r="AH26" s="88"/>
      <c r="AI26" s="92"/>
    </row>
    <row r="27" spans="1:35" x14ac:dyDescent="0.3">
      <c r="A27" s="9" t="s">
        <v>145</v>
      </c>
      <c r="B27" s="3">
        <v>39</v>
      </c>
      <c r="C27" s="3" t="s">
        <v>28</v>
      </c>
      <c r="D27" s="11">
        <v>24</v>
      </c>
      <c r="E27" s="249"/>
      <c r="F27" s="432">
        <f t="shared" si="5"/>
        <v>976</v>
      </c>
      <c r="G27" s="432">
        <f t="shared" si="6"/>
        <v>6</v>
      </c>
      <c r="H27" s="7">
        <f t="shared" si="0"/>
        <v>162.66666666666666</v>
      </c>
      <c r="I27" s="3"/>
      <c r="J27" s="3"/>
      <c r="K27" s="52">
        <f t="shared" si="1"/>
        <v>228</v>
      </c>
      <c r="L27" s="90">
        <f t="shared" si="2"/>
        <v>498</v>
      </c>
      <c r="M27" s="3"/>
      <c r="N27" s="122">
        <v>180</v>
      </c>
      <c r="O27" s="122">
        <v>160</v>
      </c>
      <c r="P27" s="122">
        <v>138</v>
      </c>
      <c r="Q27" s="122">
        <v>140</v>
      </c>
      <c r="R27" s="122">
        <v>228</v>
      </c>
      <c r="S27" s="122">
        <v>130</v>
      </c>
      <c r="T27" s="10">
        <f t="shared" si="3"/>
        <v>976</v>
      </c>
      <c r="U27" s="250"/>
      <c r="V27" s="250"/>
      <c r="W27" s="250"/>
      <c r="X27" s="250"/>
      <c r="Y27" s="250"/>
      <c r="Z27" s="250"/>
      <c r="AA27" s="56"/>
      <c r="AB27" s="88"/>
      <c r="AC27" s="92"/>
      <c r="AD27" s="88"/>
      <c r="AE27" s="92"/>
      <c r="AF27" s="447"/>
      <c r="AG27" s="447"/>
      <c r="AH27" s="88"/>
      <c r="AI27" s="92"/>
    </row>
    <row r="28" spans="1:35" x14ac:dyDescent="0.3">
      <c r="A28" s="9" t="s">
        <v>166</v>
      </c>
      <c r="B28" s="3">
        <v>39</v>
      </c>
      <c r="C28" s="3" t="s">
        <v>28</v>
      </c>
      <c r="D28" s="11">
        <v>25</v>
      </c>
      <c r="E28" s="249"/>
      <c r="F28" s="432">
        <f t="shared" si="5"/>
        <v>967</v>
      </c>
      <c r="G28" s="432">
        <f t="shared" si="6"/>
        <v>6</v>
      </c>
      <c r="H28" s="7">
        <f t="shared" si="0"/>
        <v>161.16666666666666</v>
      </c>
      <c r="I28" s="3"/>
      <c r="J28" s="3"/>
      <c r="K28" s="52">
        <f t="shared" si="1"/>
        <v>175</v>
      </c>
      <c r="L28" s="90">
        <f t="shared" si="2"/>
        <v>489</v>
      </c>
      <c r="M28" s="3"/>
      <c r="N28" s="122">
        <v>165</v>
      </c>
      <c r="O28" s="122">
        <v>149</v>
      </c>
      <c r="P28" s="122">
        <v>175</v>
      </c>
      <c r="Q28" s="122">
        <v>146</v>
      </c>
      <c r="R28" s="122">
        <v>164</v>
      </c>
      <c r="S28" s="122">
        <v>168</v>
      </c>
      <c r="T28" s="10">
        <f t="shared" si="3"/>
        <v>967</v>
      </c>
      <c r="U28" s="250"/>
      <c r="V28" s="250"/>
      <c r="W28" s="250"/>
      <c r="X28" s="250"/>
      <c r="Y28" s="250"/>
      <c r="Z28" s="250"/>
      <c r="AA28" s="56"/>
      <c r="AB28" s="88"/>
      <c r="AC28" s="92"/>
      <c r="AD28" s="88"/>
      <c r="AE28" s="92"/>
      <c r="AF28" s="447"/>
      <c r="AG28" s="447"/>
      <c r="AH28" s="88"/>
      <c r="AI28" s="92"/>
    </row>
    <row r="29" spans="1:35" x14ac:dyDescent="0.3">
      <c r="A29" s="9" t="s">
        <v>188</v>
      </c>
      <c r="B29" s="3">
        <v>39</v>
      </c>
      <c r="C29" s="3" t="s">
        <v>28</v>
      </c>
      <c r="D29" s="11">
        <v>26</v>
      </c>
      <c r="E29" s="249"/>
      <c r="F29" s="432">
        <f t="shared" si="5"/>
        <v>967</v>
      </c>
      <c r="G29" s="432">
        <f t="shared" si="6"/>
        <v>6</v>
      </c>
      <c r="H29" s="7">
        <f t="shared" si="0"/>
        <v>161.16666666666666</v>
      </c>
      <c r="I29" s="3"/>
      <c r="J29" s="3"/>
      <c r="K29" s="52">
        <f t="shared" si="1"/>
        <v>210</v>
      </c>
      <c r="L29" s="90">
        <f t="shared" si="2"/>
        <v>511</v>
      </c>
      <c r="M29" s="3"/>
      <c r="N29" s="122">
        <v>145</v>
      </c>
      <c r="O29" s="122">
        <v>156</v>
      </c>
      <c r="P29" s="122">
        <v>155</v>
      </c>
      <c r="Q29" s="122">
        <v>171</v>
      </c>
      <c r="R29" s="122">
        <v>210</v>
      </c>
      <c r="S29" s="122">
        <v>130</v>
      </c>
      <c r="T29" s="10">
        <f t="shared" si="3"/>
        <v>967</v>
      </c>
      <c r="U29" s="250"/>
      <c r="V29" s="250"/>
      <c r="W29" s="250"/>
      <c r="X29" s="250"/>
      <c r="Y29" s="250"/>
      <c r="Z29" s="250"/>
      <c r="AA29" s="56"/>
      <c r="AB29" s="88"/>
      <c r="AC29" s="92"/>
      <c r="AD29" s="88"/>
      <c r="AE29" s="92"/>
      <c r="AF29" s="447"/>
      <c r="AG29" s="447"/>
      <c r="AH29" s="88"/>
      <c r="AI29" s="92"/>
    </row>
    <row r="30" spans="1:35" x14ac:dyDescent="0.3">
      <c r="A30" s="9" t="s">
        <v>266</v>
      </c>
      <c r="B30" s="3">
        <v>39</v>
      </c>
      <c r="C30" s="3" t="s">
        <v>28</v>
      </c>
      <c r="D30" s="11">
        <v>27</v>
      </c>
      <c r="E30" s="249"/>
      <c r="F30" s="432">
        <f t="shared" si="5"/>
        <v>965</v>
      </c>
      <c r="G30" s="432">
        <f t="shared" si="6"/>
        <v>6</v>
      </c>
      <c r="H30" s="7">
        <f t="shared" si="0"/>
        <v>160.83333333333334</v>
      </c>
      <c r="I30" s="3"/>
      <c r="J30" s="3"/>
      <c r="K30" s="52">
        <f t="shared" si="1"/>
        <v>222</v>
      </c>
      <c r="L30" s="90">
        <f t="shared" si="2"/>
        <v>494</v>
      </c>
      <c r="M30" s="3"/>
      <c r="N30" s="122">
        <v>136</v>
      </c>
      <c r="O30" s="122">
        <v>203</v>
      </c>
      <c r="P30" s="122">
        <v>155</v>
      </c>
      <c r="Q30" s="122">
        <v>117</v>
      </c>
      <c r="R30" s="122">
        <v>222</v>
      </c>
      <c r="S30" s="122">
        <v>132</v>
      </c>
      <c r="T30" s="10">
        <f t="shared" si="3"/>
        <v>965</v>
      </c>
      <c r="U30" s="250"/>
      <c r="V30" s="250"/>
      <c r="W30" s="250"/>
      <c r="X30" s="250"/>
      <c r="Y30" s="250"/>
      <c r="Z30" s="250"/>
      <c r="AA30" s="56"/>
      <c r="AB30" s="88"/>
      <c r="AC30" s="92"/>
      <c r="AD30" s="88"/>
      <c r="AE30" s="92"/>
      <c r="AF30" s="447"/>
      <c r="AG30" s="447"/>
      <c r="AH30" s="88"/>
      <c r="AI30" s="92"/>
    </row>
    <row r="31" spans="1:35" x14ac:dyDescent="0.3">
      <c r="A31" s="9" t="s">
        <v>241</v>
      </c>
      <c r="B31" s="3">
        <v>39</v>
      </c>
      <c r="C31" s="3" t="s">
        <v>28</v>
      </c>
      <c r="D31" s="11">
        <v>28</v>
      </c>
      <c r="E31" s="249"/>
      <c r="F31" s="432">
        <f t="shared" si="5"/>
        <v>960</v>
      </c>
      <c r="G31" s="432">
        <f t="shared" si="6"/>
        <v>6</v>
      </c>
      <c r="H31" s="7">
        <f t="shared" si="0"/>
        <v>160</v>
      </c>
      <c r="I31" s="3"/>
      <c r="J31" s="3"/>
      <c r="K31" s="52">
        <f t="shared" si="1"/>
        <v>214</v>
      </c>
      <c r="L31" s="90">
        <f t="shared" si="2"/>
        <v>506</v>
      </c>
      <c r="M31" s="3"/>
      <c r="N31" s="122">
        <v>154</v>
      </c>
      <c r="O31" s="122">
        <v>166</v>
      </c>
      <c r="P31" s="122">
        <v>134</v>
      </c>
      <c r="Q31" s="122">
        <v>214</v>
      </c>
      <c r="R31" s="122">
        <v>188</v>
      </c>
      <c r="S31" s="122">
        <v>104</v>
      </c>
      <c r="T31" s="10">
        <f t="shared" si="3"/>
        <v>960</v>
      </c>
      <c r="U31" s="250"/>
      <c r="V31" s="250"/>
      <c r="W31" s="250"/>
      <c r="X31" s="250"/>
      <c r="Y31" s="250"/>
      <c r="Z31" s="250"/>
      <c r="AA31" s="56"/>
      <c r="AB31" s="88"/>
      <c r="AC31" s="92"/>
      <c r="AD31" s="88"/>
      <c r="AE31" s="92"/>
      <c r="AF31" s="447"/>
      <c r="AG31" s="447"/>
      <c r="AH31" s="88"/>
      <c r="AI31" s="92"/>
    </row>
    <row r="32" spans="1:35" x14ac:dyDescent="0.3">
      <c r="A32" s="9" t="s">
        <v>239</v>
      </c>
      <c r="B32" s="3">
        <v>39</v>
      </c>
      <c r="C32" s="3" t="s">
        <v>28</v>
      </c>
      <c r="D32" s="11">
        <v>29</v>
      </c>
      <c r="E32" s="249"/>
      <c r="F32" s="432">
        <f t="shared" si="5"/>
        <v>955</v>
      </c>
      <c r="G32" s="432">
        <f t="shared" si="6"/>
        <v>6</v>
      </c>
      <c r="H32" s="7">
        <f t="shared" si="0"/>
        <v>159.16666666666666</v>
      </c>
      <c r="I32" s="3"/>
      <c r="J32" s="3"/>
      <c r="K32" s="52">
        <f t="shared" si="1"/>
        <v>200</v>
      </c>
      <c r="L32" s="90">
        <f t="shared" si="2"/>
        <v>486</v>
      </c>
      <c r="M32" s="3"/>
      <c r="N32" s="122">
        <v>130</v>
      </c>
      <c r="O32" s="122">
        <v>200</v>
      </c>
      <c r="P32" s="122">
        <v>156</v>
      </c>
      <c r="Q32" s="122">
        <v>138</v>
      </c>
      <c r="R32" s="122">
        <v>182</v>
      </c>
      <c r="S32" s="122">
        <v>149</v>
      </c>
      <c r="T32" s="10">
        <f t="shared" si="3"/>
        <v>955</v>
      </c>
      <c r="U32" s="250"/>
      <c r="V32" s="250"/>
      <c r="W32" s="250"/>
      <c r="X32" s="250"/>
      <c r="Y32" s="250"/>
      <c r="Z32" s="250"/>
      <c r="AA32" s="56"/>
      <c r="AB32" s="88"/>
      <c r="AC32" s="92"/>
      <c r="AD32" s="88"/>
      <c r="AE32" s="92"/>
      <c r="AF32" s="447"/>
      <c r="AG32" s="447"/>
      <c r="AH32" s="88"/>
      <c r="AI32" s="92"/>
    </row>
    <row r="33" spans="1:35" x14ac:dyDescent="0.3">
      <c r="A33" s="9" t="s">
        <v>108</v>
      </c>
      <c r="B33" s="3">
        <v>39</v>
      </c>
      <c r="C33" s="3" t="s">
        <v>28</v>
      </c>
      <c r="D33" s="11">
        <v>30</v>
      </c>
      <c r="E33" s="249"/>
      <c r="F33" s="432">
        <f t="shared" si="5"/>
        <v>948</v>
      </c>
      <c r="G33" s="432">
        <f t="shared" si="6"/>
        <v>6</v>
      </c>
      <c r="H33" s="7">
        <f t="shared" si="0"/>
        <v>158</v>
      </c>
      <c r="I33" s="3"/>
      <c r="J33" s="3"/>
      <c r="K33" s="52">
        <f t="shared" si="1"/>
        <v>170</v>
      </c>
      <c r="L33" s="90">
        <f t="shared" si="2"/>
        <v>486</v>
      </c>
      <c r="M33" s="3"/>
      <c r="N33" s="122">
        <v>156</v>
      </c>
      <c r="O33" s="122">
        <v>170</v>
      </c>
      <c r="P33" s="122">
        <v>160</v>
      </c>
      <c r="Q33" s="122">
        <v>163</v>
      </c>
      <c r="R33" s="122">
        <v>162</v>
      </c>
      <c r="S33" s="122">
        <v>137</v>
      </c>
      <c r="T33" s="10">
        <f t="shared" si="3"/>
        <v>948</v>
      </c>
      <c r="U33" s="250"/>
      <c r="V33" s="250"/>
      <c r="W33" s="250"/>
      <c r="X33" s="250"/>
      <c r="Y33" s="250"/>
      <c r="Z33" s="250"/>
      <c r="AA33" s="56"/>
      <c r="AB33" s="88"/>
      <c r="AC33" s="92"/>
      <c r="AD33" s="88"/>
      <c r="AE33" s="92"/>
      <c r="AF33" s="447"/>
      <c r="AG33" s="447"/>
      <c r="AH33" s="88"/>
      <c r="AI33" s="92"/>
    </row>
    <row r="34" spans="1:35" x14ac:dyDescent="0.3">
      <c r="A34" s="9" t="s">
        <v>515</v>
      </c>
      <c r="B34" s="3">
        <v>39</v>
      </c>
      <c r="C34" s="3" t="s">
        <v>28</v>
      </c>
      <c r="D34" s="11">
        <v>31</v>
      </c>
      <c r="E34" s="249"/>
      <c r="F34" s="432">
        <f t="shared" si="5"/>
        <v>912</v>
      </c>
      <c r="G34" s="432">
        <f t="shared" si="6"/>
        <v>6</v>
      </c>
      <c r="H34" s="7">
        <f t="shared" si="0"/>
        <v>152</v>
      </c>
      <c r="I34" s="3"/>
      <c r="J34" s="3"/>
      <c r="K34" s="52">
        <f t="shared" si="1"/>
        <v>169</v>
      </c>
      <c r="L34" s="90">
        <f t="shared" si="2"/>
        <v>477</v>
      </c>
      <c r="M34" s="3"/>
      <c r="N34" s="122">
        <v>163</v>
      </c>
      <c r="O34" s="122">
        <v>169</v>
      </c>
      <c r="P34" s="122">
        <v>145</v>
      </c>
      <c r="Q34" s="122">
        <v>145</v>
      </c>
      <c r="R34" s="122">
        <v>140</v>
      </c>
      <c r="S34" s="122">
        <v>150</v>
      </c>
      <c r="T34" s="10">
        <f t="shared" si="3"/>
        <v>912</v>
      </c>
      <c r="U34" s="250"/>
      <c r="V34" s="250"/>
      <c r="W34" s="250"/>
      <c r="X34" s="250"/>
      <c r="Y34" s="250"/>
      <c r="Z34" s="250"/>
      <c r="AA34" s="56"/>
      <c r="AB34" s="88"/>
      <c r="AC34" s="92"/>
      <c r="AD34" s="88"/>
      <c r="AE34" s="92"/>
      <c r="AF34" s="447"/>
      <c r="AG34" s="447"/>
      <c r="AH34" s="88"/>
      <c r="AI34" s="92"/>
    </row>
    <row r="35" spans="1:35" x14ac:dyDescent="0.3">
      <c r="A35" s="9" t="s">
        <v>213</v>
      </c>
      <c r="B35" s="3">
        <v>39</v>
      </c>
      <c r="C35" s="3" t="s">
        <v>28</v>
      </c>
      <c r="D35" s="11">
        <v>32</v>
      </c>
      <c r="E35" s="249"/>
      <c r="F35" s="432">
        <f t="shared" si="5"/>
        <v>879</v>
      </c>
      <c r="G35" s="432">
        <f t="shared" si="6"/>
        <v>6</v>
      </c>
      <c r="H35" s="7">
        <f t="shared" si="0"/>
        <v>146.5</v>
      </c>
      <c r="I35" s="3"/>
      <c r="J35" s="3"/>
      <c r="K35" s="52">
        <f t="shared" si="1"/>
        <v>180</v>
      </c>
      <c r="L35" s="90">
        <f t="shared" si="2"/>
        <v>496</v>
      </c>
      <c r="M35" s="3"/>
      <c r="N35" s="122">
        <v>177</v>
      </c>
      <c r="O35" s="122">
        <v>180</v>
      </c>
      <c r="P35" s="122">
        <v>139</v>
      </c>
      <c r="Q35" s="122">
        <v>135</v>
      </c>
      <c r="R35" s="122">
        <v>118</v>
      </c>
      <c r="S35" s="122">
        <v>130</v>
      </c>
      <c r="T35" s="10">
        <f t="shared" si="3"/>
        <v>879</v>
      </c>
      <c r="U35" s="250"/>
      <c r="V35" s="250"/>
      <c r="W35" s="250"/>
      <c r="X35" s="250"/>
      <c r="Y35" s="250"/>
      <c r="Z35" s="250"/>
      <c r="AA35" s="56"/>
      <c r="AB35" s="88"/>
      <c r="AC35" s="92"/>
      <c r="AD35" s="88"/>
      <c r="AE35" s="92"/>
      <c r="AF35" s="447"/>
      <c r="AG35" s="447"/>
      <c r="AH35" s="88"/>
      <c r="AI35" s="92"/>
    </row>
    <row r="36" spans="1:35" x14ac:dyDescent="0.3">
      <c r="A36" s="88"/>
      <c r="B36" s="88"/>
      <c r="C36" s="88"/>
      <c r="D36" s="88"/>
      <c r="E36" s="88"/>
      <c r="F36" s="6">
        <f>SUM(F4:F35)</f>
        <v>43981</v>
      </c>
      <c r="G36" s="48">
        <f>SUM(G4:G35)</f>
        <v>243</v>
      </c>
      <c r="H36" s="49">
        <f t="shared" si="0"/>
        <v>180.99176954732511</v>
      </c>
      <c r="I36" s="88"/>
      <c r="J36" s="88"/>
      <c r="K36" s="88"/>
      <c r="L36" s="88"/>
      <c r="M36" s="88"/>
      <c r="N36" s="409">
        <f>AVERAGE(N4:N35)</f>
        <v>173.53125</v>
      </c>
      <c r="O36" s="409">
        <f t="shared" ref="O36:Y36" si="9">AVERAGE(O4:O35)</f>
        <v>177.84375</v>
      </c>
      <c r="P36" s="409">
        <f t="shared" si="9"/>
        <v>180</v>
      </c>
      <c r="Q36" s="409">
        <f t="shared" si="9"/>
        <v>177.0625</v>
      </c>
      <c r="R36" s="409">
        <f t="shared" si="9"/>
        <v>179.40625</v>
      </c>
      <c r="S36" s="409">
        <f t="shared" si="9"/>
        <v>173.40625</v>
      </c>
      <c r="T36" s="88"/>
      <c r="U36" s="409">
        <f t="shared" si="9"/>
        <v>196.85714285714286</v>
      </c>
      <c r="V36" s="88"/>
      <c r="W36" s="409">
        <f t="shared" si="9"/>
        <v>197.71428571428572</v>
      </c>
      <c r="X36" s="88"/>
      <c r="Y36" s="409">
        <f t="shared" si="9"/>
        <v>191.42857142857142</v>
      </c>
      <c r="Z36" s="88"/>
      <c r="AA36" s="88"/>
      <c r="AB36" s="409">
        <f t="shared" ref="AB36" si="10">AVERAGE(AB4:AB35)</f>
        <v>187</v>
      </c>
      <c r="AC36" s="92"/>
      <c r="AD36" s="409">
        <f t="shared" ref="AD36" si="11">AVERAGE(AD4:AD35)</f>
        <v>207.5</v>
      </c>
      <c r="AE36" s="92"/>
      <c r="AF36" s="409">
        <f t="shared" ref="AF36" si="12">AVERAGE(AF4:AF35)</f>
        <v>208.5</v>
      </c>
      <c r="AG36" s="447"/>
      <c r="AH36" s="409">
        <f t="shared" ref="AH36" si="13">AVERAGE(AH4:AH35)</f>
        <v>212</v>
      </c>
      <c r="AI36" s="92"/>
    </row>
    <row r="37" spans="1:35" x14ac:dyDescent="0.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92"/>
      <c r="AD37" s="88"/>
      <c r="AE37" s="92"/>
      <c r="AF37" s="447"/>
      <c r="AG37" s="447"/>
      <c r="AH37" s="88"/>
      <c r="AI37" s="92"/>
    </row>
    <row r="38" spans="1:35" x14ac:dyDescent="0.3">
      <c r="A38" s="587" t="s">
        <v>93</v>
      </c>
      <c r="B38" s="587"/>
      <c r="C38" s="587"/>
      <c r="D38" s="587"/>
      <c r="E38" s="587"/>
      <c r="F38" s="587"/>
      <c r="G38" s="587"/>
      <c r="H38" s="587"/>
      <c r="I38" s="587"/>
      <c r="J38" s="587"/>
      <c r="K38" s="587"/>
      <c r="L38" s="587"/>
      <c r="M38" s="587"/>
      <c r="N38" s="587"/>
      <c r="O38" s="587"/>
      <c r="P38" s="587"/>
      <c r="Q38" s="587"/>
      <c r="R38" s="587"/>
      <c r="S38" s="587"/>
      <c r="T38" s="587"/>
      <c r="U38" s="587"/>
      <c r="V38" s="587"/>
      <c r="W38" s="587"/>
      <c r="X38" s="587"/>
      <c r="Y38" s="587"/>
      <c r="Z38" s="587"/>
      <c r="AA38" s="587"/>
      <c r="AB38" s="587"/>
      <c r="AC38" s="587"/>
      <c r="AD38" s="587"/>
      <c r="AE38" s="587"/>
      <c r="AF38" s="587"/>
      <c r="AG38" s="587"/>
      <c r="AH38" s="587"/>
      <c r="AI38" s="587"/>
    </row>
    <row r="39" spans="1:35" x14ac:dyDescent="0.3">
      <c r="A39" s="587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</row>
    <row r="40" spans="1:35" x14ac:dyDescent="0.3">
      <c r="A40" s="10" t="s">
        <v>0</v>
      </c>
      <c r="B40" s="10"/>
      <c r="C40" s="10"/>
      <c r="D40" s="10" t="s">
        <v>2</v>
      </c>
      <c r="E40" s="61">
        <f>SUM(E41:E50)</f>
        <v>655</v>
      </c>
      <c r="F40" s="11" t="s">
        <v>4</v>
      </c>
      <c r="G40" s="10" t="s">
        <v>5</v>
      </c>
      <c r="H40" s="10" t="s">
        <v>6</v>
      </c>
      <c r="I40" s="1" t="s">
        <v>23</v>
      </c>
      <c r="J40" s="1" t="s">
        <v>24</v>
      </c>
      <c r="K40" s="1" t="s">
        <v>25</v>
      </c>
      <c r="L40" s="1" t="s">
        <v>26</v>
      </c>
      <c r="M40" s="10" t="s">
        <v>9</v>
      </c>
      <c r="N40" s="10">
        <v>1</v>
      </c>
      <c r="O40" s="10">
        <v>2</v>
      </c>
      <c r="P40" s="10">
        <v>3</v>
      </c>
      <c r="Q40" s="10">
        <v>4</v>
      </c>
      <c r="R40" s="10">
        <v>5</v>
      </c>
      <c r="S40" s="10">
        <v>6</v>
      </c>
      <c r="T40" s="10" t="s">
        <v>8</v>
      </c>
      <c r="U40" s="10">
        <v>7</v>
      </c>
      <c r="V40" s="10" t="s">
        <v>7</v>
      </c>
      <c r="W40" s="10">
        <v>8</v>
      </c>
      <c r="X40" s="10" t="s">
        <v>7</v>
      </c>
      <c r="Y40" s="10">
        <v>9</v>
      </c>
      <c r="Z40" s="10" t="s">
        <v>7</v>
      </c>
      <c r="AA40" s="10" t="s">
        <v>8</v>
      </c>
      <c r="AB40" s="1">
        <v>10</v>
      </c>
      <c r="AC40" s="1"/>
      <c r="AD40" s="1">
        <v>11</v>
      </c>
      <c r="AE40" s="1"/>
      <c r="AF40" s="429">
        <v>12</v>
      </c>
      <c r="AG40" s="429"/>
      <c r="AH40" s="1">
        <v>13</v>
      </c>
      <c r="AI40" s="1"/>
    </row>
    <row r="41" spans="1:35" x14ac:dyDescent="0.3">
      <c r="A41" s="17" t="s">
        <v>759</v>
      </c>
      <c r="B41" s="12">
        <v>39</v>
      </c>
      <c r="C41" s="12" t="s">
        <v>28</v>
      </c>
      <c r="D41" s="10">
        <v>1</v>
      </c>
      <c r="E41" s="239">
        <v>300</v>
      </c>
      <c r="F41" s="11">
        <f>SUM(N41:S41)+U41+W41+Y41+AB41+AH41+AD41+AF41</f>
        <v>903</v>
      </c>
      <c r="G41" s="10">
        <f>COUNT(N41,O41,P41,Q41,R41,S41,U41,W41,Y41,AB41,AH41, AD41,AF41)</f>
        <v>10</v>
      </c>
      <c r="H41" s="15">
        <f t="shared" ref="H41:H76" si="14">F41/G41</f>
        <v>90.3</v>
      </c>
      <c r="I41" s="159">
        <f>(SUM(V41+X41+Z41)/30)+(COUNTIFS(AC41,"W"))+(COUNTIFS(AE41,"W"))+(COUNTIFS(AI41,"W"))+(COUNTIFS(AK41,"W"))+(COUNTIFS(AG41,"W"))</f>
        <v>4</v>
      </c>
      <c r="J41" s="159">
        <f>(3-(SUM(V41+X41+Z41)/30))+(COUNTIFS(AC41,"L")+(COUNTIFS(AE41,"L"))+(COUNTIFS(AI41,"L"))+(COUNTIFS(AK41,"L"))+(COUNTIFS(AG41,"L")))</f>
        <v>0</v>
      </c>
      <c r="K41" s="52">
        <f t="shared" ref="K41:K83" si="15">MAX(N41:S41,U41:Z41,AB41:AJ41)</f>
        <v>111</v>
      </c>
      <c r="L41" s="90">
        <f t="shared" ref="L41:L76" si="16">MAX((SUM(N41:P41)), (SUM(Q41:S41)), (SUM(U41,W41,Y41)))</f>
        <v>283</v>
      </c>
      <c r="M41" s="183">
        <v>117</v>
      </c>
      <c r="N41" s="90">
        <v>110</v>
      </c>
      <c r="O41" s="90">
        <v>69</v>
      </c>
      <c r="P41" s="90">
        <v>78</v>
      </c>
      <c r="Q41" s="90">
        <v>80</v>
      </c>
      <c r="R41" s="90">
        <v>83</v>
      </c>
      <c r="S41" s="90">
        <v>91</v>
      </c>
      <c r="T41" s="10">
        <f t="shared" ref="T41:T76" si="17">SUM(N41:S41)+(M41*6)</f>
        <v>1213</v>
      </c>
      <c r="U41" s="90">
        <v>90</v>
      </c>
      <c r="V41" s="90">
        <v>30</v>
      </c>
      <c r="W41" s="90">
        <v>111</v>
      </c>
      <c r="X41" s="90">
        <v>30</v>
      </c>
      <c r="Y41" s="90">
        <v>82</v>
      </c>
      <c r="Z41" s="90">
        <v>30</v>
      </c>
      <c r="AA41" s="10">
        <f t="shared" ref="AA41:AA58" si="18">SUM(T41:Z41)+(M41*3)</f>
        <v>1937</v>
      </c>
      <c r="AB41" s="240"/>
      <c r="AC41" s="269"/>
      <c r="AD41" s="242"/>
      <c r="AE41" s="76"/>
      <c r="AF41" s="76"/>
      <c r="AG41" s="76"/>
      <c r="AH41" s="242">
        <v>109</v>
      </c>
      <c r="AI41" s="76" t="s">
        <v>23</v>
      </c>
    </row>
    <row r="42" spans="1:35" x14ac:dyDescent="0.3">
      <c r="A42" s="9" t="s">
        <v>179</v>
      </c>
      <c r="B42" s="3">
        <v>39</v>
      </c>
      <c r="C42" s="3" t="s">
        <v>28</v>
      </c>
      <c r="D42" s="10">
        <v>2</v>
      </c>
      <c r="E42" s="239">
        <v>150</v>
      </c>
      <c r="F42" s="503">
        <f t="shared" ref="F42:F83" si="19">SUM(N42:S42)+U42+W42+Y42+AB42+AH42+AD42+AF42</f>
        <v>2040</v>
      </c>
      <c r="G42" s="434">
        <f t="shared" ref="G42:G83" si="20">COUNT(N42,O42,P42,Q42,R42,S42,U42,W42,Y42,AB42,AH42, AD42,AF42)</f>
        <v>11</v>
      </c>
      <c r="H42" s="15">
        <f t="shared" si="14"/>
        <v>185.45454545454547</v>
      </c>
      <c r="I42" s="457">
        <f t="shared" ref="I42:I58" si="21">(SUM(V42+X42+Z42)/30)+(COUNTIFS(AC42,"W"))+(COUNTIFS(AE42,"W"))+(COUNTIFS(AI42,"W"))+(COUNTIFS(AK42,"W"))+(COUNTIFS(AG42,"W"))</f>
        <v>3</v>
      </c>
      <c r="J42" s="457">
        <f t="shared" ref="J42:J58" si="22">(3-(SUM(V42+X42+Z42)/30))+(COUNTIFS(AC42,"L")+(COUNTIFS(AE42,"L"))+(COUNTIFS(AI42,"L"))+(COUNTIFS(AK42,"L"))+(COUNTIFS(AG42,"L")))</f>
        <v>2</v>
      </c>
      <c r="K42" s="52">
        <f t="shared" si="15"/>
        <v>221</v>
      </c>
      <c r="L42" s="90">
        <f t="shared" si="16"/>
        <v>579</v>
      </c>
      <c r="M42" s="182">
        <v>9</v>
      </c>
      <c r="N42" s="90">
        <v>179</v>
      </c>
      <c r="O42" s="90">
        <v>220</v>
      </c>
      <c r="P42" s="90">
        <v>132</v>
      </c>
      <c r="Q42" s="90">
        <v>201</v>
      </c>
      <c r="R42" s="90">
        <v>157</v>
      </c>
      <c r="S42" s="90">
        <v>221</v>
      </c>
      <c r="T42" s="10">
        <f t="shared" si="17"/>
        <v>1164</v>
      </c>
      <c r="U42" s="90">
        <v>179</v>
      </c>
      <c r="V42" s="90">
        <v>30</v>
      </c>
      <c r="W42" s="90">
        <v>217</v>
      </c>
      <c r="X42" s="90">
        <v>0</v>
      </c>
      <c r="Y42" s="90">
        <v>178</v>
      </c>
      <c r="Z42" s="90">
        <v>30</v>
      </c>
      <c r="AA42" s="10">
        <f t="shared" si="18"/>
        <v>1825</v>
      </c>
      <c r="AB42" s="105"/>
      <c r="AC42" s="297"/>
      <c r="AD42" s="122"/>
      <c r="AE42" s="297"/>
      <c r="AF42" s="552">
        <v>180</v>
      </c>
      <c r="AG42" s="552" t="s">
        <v>23</v>
      </c>
      <c r="AH42" s="122">
        <v>176</v>
      </c>
      <c r="AI42" s="297" t="s">
        <v>24</v>
      </c>
    </row>
    <row r="43" spans="1:35" x14ac:dyDescent="0.3">
      <c r="A43" s="9" t="s">
        <v>283</v>
      </c>
      <c r="B43" s="12">
        <v>39</v>
      </c>
      <c r="C43" s="12" t="s">
        <v>28</v>
      </c>
      <c r="D43" s="10">
        <v>3</v>
      </c>
      <c r="E43" s="239">
        <v>75</v>
      </c>
      <c r="F43" s="503">
        <f t="shared" si="19"/>
        <v>2152</v>
      </c>
      <c r="G43" s="434">
        <f t="shared" si="20"/>
        <v>12</v>
      </c>
      <c r="H43" s="15">
        <f t="shared" si="14"/>
        <v>179.33333333333334</v>
      </c>
      <c r="I43" s="457">
        <f t="shared" si="21"/>
        <v>5</v>
      </c>
      <c r="J43" s="457">
        <f t="shared" si="22"/>
        <v>1</v>
      </c>
      <c r="K43" s="52">
        <f t="shared" si="15"/>
        <v>232</v>
      </c>
      <c r="L43" s="90">
        <f t="shared" si="16"/>
        <v>581</v>
      </c>
      <c r="M43" s="182">
        <v>12</v>
      </c>
      <c r="N43" s="90">
        <v>115</v>
      </c>
      <c r="O43" s="90">
        <v>109</v>
      </c>
      <c r="P43" s="90">
        <v>232</v>
      </c>
      <c r="Q43" s="90">
        <v>185</v>
      </c>
      <c r="R43" s="90">
        <v>195</v>
      </c>
      <c r="S43" s="90">
        <v>167</v>
      </c>
      <c r="T43" s="10">
        <f t="shared" si="17"/>
        <v>1075</v>
      </c>
      <c r="U43" s="90">
        <v>201</v>
      </c>
      <c r="V43" s="90">
        <v>30</v>
      </c>
      <c r="W43" s="90">
        <v>223</v>
      </c>
      <c r="X43" s="90">
        <v>30</v>
      </c>
      <c r="Y43" s="90">
        <v>157</v>
      </c>
      <c r="Z43" s="90">
        <v>30</v>
      </c>
      <c r="AA43" s="10">
        <f t="shared" si="18"/>
        <v>1782</v>
      </c>
      <c r="AB43" s="122">
        <v>214</v>
      </c>
      <c r="AC43" s="297" t="s">
        <v>23</v>
      </c>
      <c r="AD43" s="123">
        <v>193</v>
      </c>
      <c r="AE43" s="297" t="s">
        <v>23</v>
      </c>
      <c r="AF43" s="552">
        <v>161</v>
      </c>
      <c r="AG43" s="552" t="s">
        <v>24</v>
      </c>
      <c r="AH43" s="88"/>
      <c r="AI43" s="92"/>
    </row>
    <row r="44" spans="1:35" x14ac:dyDescent="0.3">
      <c r="A44" s="9" t="s">
        <v>152</v>
      </c>
      <c r="B44" s="3">
        <v>39</v>
      </c>
      <c r="C44" s="3" t="s">
        <v>28</v>
      </c>
      <c r="D44" s="10">
        <v>4</v>
      </c>
      <c r="E44" s="239">
        <v>50</v>
      </c>
      <c r="F44" s="503">
        <f t="shared" si="19"/>
        <v>1365</v>
      </c>
      <c r="G44" s="434">
        <f t="shared" si="20"/>
        <v>10</v>
      </c>
      <c r="H44" s="15">
        <f t="shared" si="14"/>
        <v>136.5</v>
      </c>
      <c r="I44" s="457">
        <f t="shared" si="21"/>
        <v>3</v>
      </c>
      <c r="J44" s="457">
        <f t="shared" si="22"/>
        <v>1</v>
      </c>
      <c r="K44" s="52">
        <f t="shared" si="15"/>
        <v>174</v>
      </c>
      <c r="L44" s="90">
        <f t="shared" si="16"/>
        <v>443</v>
      </c>
      <c r="M44" s="182">
        <v>56</v>
      </c>
      <c r="N44" s="90">
        <v>141</v>
      </c>
      <c r="O44" s="90">
        <v>101</v>
      </c>
      <c r="P44" s="90">
        <v>104</v>
      </c>
      <c r="Q44" s="90">
        <v>152</v>
      </c>
      <c r="R44" s="90">
        <v>148</v>
      </c>
      <c r="S44" s="90">
        <v>143</v>
      </c>
      <c r="T44" s="10">
        <f t="shared" si="17"/>
        <v>1125</v>
      </c>
      <c r="U44" s="90">
        <v>174</v>
      </c>
      <c r="V44" s="90">
        <v>30</v>
      </c>
      <c r="W44" s="90">
        <v>117</v>
      </c>
      <c r="X44" s="90">
        <v>30</v>
      </c>
      <c r="Y44" s="90">
        <v>145</v>
      </c>
      <c r="Z44" s="90">
        <v>30</v>
      </c>
      <c r="AA44" s="10">
        <f t="shared" si="18"/>
        <v>1819</v>
      </c>
      <c r="AB44" s="122"/>
      <c r="AC44" s="297"/>
      <c r="AD44" s="445">
        <v>140</v>
      </c>
      <c r="AE44" s="445" t="s">
        <v>24</v>
      </c>
      <c r="AF44" s="286"/>
      <c r="AG44" s="286"/>
      <c r="AH44" s="88"/>
      <c r="AI44" s="92"/>
    </row>
    <row r="45" spans="1:35" x14ac:dyDescent="0.3">
      <c r="A45" s="9" t="s">
        <v>366</v>
      </c>
      <c r="B45" s="12">
        <v>39</v>
      </c>
      <c r="C45" s="12" t="s">
        <v>28</v>
      </c>
      <c r="D45" s="10">
        <v>5</v>
      </c>
      <c r="E45" s="239">
        <v>40</v>
      </c>
      <c r="F45" s="503">
        <f t="shared" si="19"/>
        <v>1696</v>
      </c>
      <c r="G45" s="434">
        <f t="shared" si="20"/>
        <v>10</v>
      </c>
      <c r="H45" s="15">
        <f t="shared" si="14"/>
        <v>169.6</v>
      </c>
      <c r="I45" s="457">
        <f t="shared" si="21"/>
        <v>2</v>
      </c>
      <c r="J45" s="457">
        <f t="shared" si="22"/>
        <v>2</v>
      </c>
      <c r="K45" s="52">
        <f t="shared" si="15"/>
        <v>217</v>
      </c>
      <c r="L45" s="90">
        <f t="shared" si="16"/>
        <v>524</v>
      </c>
      <c r="M45" s="182">
        <v>23</v>
      </c>
      <c r="N45" s="90">
        <v>170</v>
      </c>
      <c r="O45" s="90">
        <v>173</v>
      </c>
      <c r="P45" s="90">
        <v>178</v>
      </c>
      <c r="Q45" s="90">
        <v>156</v>
      </c>
      <c r="R45" s="90">
        <v>178</v>
      </c>
      <c r="S45" s="90">
        <v>138</v>
      </c>
      <c r="T45" s="10">
        <f t="shared" si="17"/>
        <v>1131</v>
      </c>
      <c r="U45" s="90">
        <v>115</v>
      </c>
      <c r="V45" s="90">
        <v>0</v>
      </c>
      <c r="W45" s="90">
        <v>192</v>
      </c>
      <c r="X45" s="90">
        <v>30</v>
      </c>
      <c r="Y45" s="90">
        <v>217</v>
      </c>
      <c r="Z45" s="90">
        <v>30</v>
      </c>
      <c r="AA45" s="10">
        <f t="shared" si="18"/>
        <v>1784</v>
      </c>
      <c r="AB45" s="445">
        <v>179</v>
      </c>
      <c r="AC45" s="445" t="s">
        <v>24</v>
      </c>
      <c r="AD45" s="244"/>
      <c r="AE45" s="92"/>
      <c r="AF45" s="447"/>
      <c r="AG45" s="447"/>
      <c r="AH45" s="88"/>
      <c r="AI45" s="92"/>
    </row>
    <row r="46" spans="1:35" x14ac:dyDescent="0.3">
      <c r="A46" s="9" t="s">
        <v>120</v>
      </c>
      <c r="B46" s="3">
        <v>39</v>
      </c>
      <c r="C46" s="3" t="s">
        <v>28</v>
      </c>
      <c r="D46" s="10">
        <v>6</v>
      </c>
      <c r="E46" s="251">
        <v>40</v>
      </c>
      <c r="F46" s="503">
        <f t="shared" si="19"/>
        <v>1742</v>
      </c>
      <c r="G46" s="434">
        <f t="shared" si="20"/>
        <v>10</v>
      </c>
      <c r="H46" s="15">
        <f t="shared" si="14"/>
        <v>174.2</v>
      </c>
      <c r="I46" s="457">
        <f t="shared" si="21"/>
        <v>1</v>
      </c>
      <c r="J46" s="457">
        <f t="shared" si="22"/>
        <v>3</v>
      </c>
      <c r="K46" s="52">
        <f t="shared" si="15"/>
        <v>204</v>
      </c>
      <c r="L46" s="90">
        <f t="shared" si="16"/>
        <v>570</v>
      </c>
      <c r="M46" s="238">
        <v>14</v>
      </c>
      <c r="N46" s="90">
        <v>179</v>
      </c>
      <c r="O46" s="90">
        <v>204</v>
      </c>
      <c r="P46" s="90">
        <v>151</v>
      </c>
      <c r="Q46" s="90">
        <v>199</v>
      </c>
      <c r="R46" s="90">
        <v>193</v>
      </c>
      <c r="S46" s="90">
        <v>178</v>
      </c>
      <c r="T46" s="10">
        <f t="shared" si="17"/>
        <v>1188</v>
      </c>
      <c r="U46" s="90">
        <v>177</v>
      </c>
      <c r="V46" s="90">
        <v>30</v>
      </c>
      <c r="W46" s="90">
        <v>163</v>
      </c>
      <c r="X46" s="90">
        <v>0</v>
      </c>
      <c r="Y46" s="90">
        <v>119</v>
      </c>
      <c r="Z46" s="90">
        <v>0</v>
      </c>
      <c r="AA46" s="10">
        <f t="shared" si="18"/>
        <v>1719</v>
      </c>
      <c r="AB46" s="445">
        <v>179</v>
      </c>
      <c r="AC46" s="445" t="s">
        <v>24</v>
      </c>
      <c r="AD46" s="244"/>
      <c r="AE46" s="92"/>
      <c r="AF46" s="447"/>
      <c r="AG46" s="447"/>
      <c r="AH46" s="88"/>
      <c r="AI46" s="92"/>
    </row>
    <row r="47" spans="1:35" x14ac:dyDescent="0.3">
      <c r="A47" s="9" t="s">
        <v>841</v>
      </c>
      <c r="B47" s="12">
        <v>39</v>
      </c>
      <c r="C47" s="12" t="s">
        <v>28</v>
      </c>
      <c r="D47" s="10">
        <v>7</v>
      </c>
      <c r="E47" s="246"/>
      <c r="F47" s="503">
        <f t="shared" si="19"/>
        <v>1529</v>
      </c>
      <c r="G47" s="434">
        <f t="shared" si="20"/>
        <v>9</v>
      </c>
      <c r="H47" s="15">
        <f t="shared" si="14"/>
        <v>169.88888888888889</v>
      </c>
      <c r="I47" s="457">
        <f t="shared" si="21"/>
        <v>2</v>
      </c>
      <c r="J47" s="457">
        <f t="shared" si="22"/>
        <v>1</v>
      </c>
      <c r="K47" s="52">
        <f t="shared" si="15"/>
        <v>211</v>
      </c>
      <c r="L47" s="90">
        <f t="shared" si="16"/>
        <v>593</v>
      </c>
      <c r="M47" s="182">
        <v>13</v>
      </c>
      <c r="N47" s="90">
        <v>125</v>
      </c>
      <c r="O47" s="90">
        <v>136</v>
      </c>
      <c r="P47" s="90">
        <v>131</v>
      </c>
      <c r="Q47" s="90">
        <v>211</v>
      </c>
      <c r="R47" s="90">
        <v>172</v>
      </c>
      <c r="S47" s="90">
        <v>210</v>
      </c>
      <c r="T47" s="10">
        <f t="shared" si="17"/>
        <v>1063</v>
      </c>
      <c r="U47" s="90">
        <v>186</v>
      </c>
      <c r="V47" s="90">
        <v>30</v>
      </c>
      <c r="W47" s="90">
        <v>151</v>
      </c>
      <c r="X47" s="90">
        <v>0</v>
      </c>
      <c r="Y47" s="90">
        <v>207</v>
      </c>
      <c r="Z47" s="90">
        <v>30</v>
      </c>
      <c r="AA47" s="10">
        <f t="shared" si="18"/>
        <v>1706</v>
      </c>
      <c r="AB47" s="286"/>
      <c r="AC47" s="286"/>
      <c r="AD47" s="286"/>
      <c r="AE47" s="92"/>
      <c r="AF47" s="447"/>
      <c r="AG47" s="447"/>
      <c r="AH47" s="88"/>
      <c r="AI47" s="92"/>
    </row>
    <row r="48" spans="1:35" x14ac:dyDescent="0.3">
      <c r="A48" s="9" t="s">
        <v>153</v>
      </c>
      <c r="B48" s="3">
        <v>39</v>
      </c>
      <c r="C48" s="3" t="s">
        <v>28</v>
      </c>
      <c r="D48" s="10">
        <v>8</v>
      </c>
      <c r="E48" s="246"/>
      <c r="F48" s="503">
        <f t="shared" si="19"/>
        <v>1376</v>
      </c>
      <c r="G48" s="434">
        <f t="shared" si="20"/>
        <v>9</v>
      </c>
      <c r="H48" s="15">
        <f t="shared" si="14"/>
        <v>152.88888888888889</v>
      </c>
      <c r="I48" s="457">
        <f t="shared" si="21"/>
        <v>1</v>
      </c>
      <c r="J48" s="457">
        <f t="shared" si="22"/>
        <v>2</v>
      </c>
      <c r="K48" s="52">
        <f t="shared" si="15"/>
        <v>179</v>
      </c>
      <c r="L48" s="90">
        <f t="shared" si="16"/>
        <v>499</v>
      </c>
      <c r="M48" s="182">
        <v>32</v>
      </c>
      <c r="N48" s="90">
        <v>167</v>
      </c>
      <c r="O48" s="90">
        <v>179</v>
      </c>
      <c r="P48" s="90">
        <v>153</v>
      </c>
      <c r="Q48" s="90">
        <v>117</v>
      </c>
      <c r="R48" s="90">
        <v>158</v>
      </c>
      <c r="S48" s="90">
        <v>127</v>
      </c>
      <c r="T48" s="10">
        <f t="shared" si="17"/>
        <v>1093</v>
      </c>
      <c r="U48" s="90">
        <v>175</v>
      </c>
      <c r="V48" s="90">
        <v>30</v>
      </c>
      <c r="W48" s="90">
        <v>163</v>
      </c>
      <c r="X48" s="90">
        <v>0</v>
      </c>
      <c r="Y48" s="90">
        <v>137</v>
      </c>
      <c r="Z48" s="90">
        <v>0</v>
      </c>
      <c r="AA48" s="10">
        <f t="shared" si="18"/>
        <v>1694</v>
      </c>
      <c r="AB48" s="286"/>
      <c r="AC48" s="286"/>
      <c r="AD48" s="286"/>
      <c r="AE48" s="92"/>
      <c r="AF48" s="447"/>
      <c r="AG48" s="447"/>
      <c r="AH48" s="88"/>
      <c r="AI48" s="92"/>
    </row>
    <row r="49" spans="1:35" x14ac:dyDescent="0.3">
      <c r="A49" s="9" t="s">
        <v>861</v>
      </c>
      <c r="B49" s="12">
        <v>39</v>
      </c>
      <c r="C49" s="12" t="s">
        <v>28</v>
      </c>
      <c r="D49" s="10">
        <v>9</v>
      </c>
      <c r="E49" s="92"/>
      <c r="F49" s="503">
        <f t="shared" si="19"/>
        <v>1289</v>
      </c>
      <c r="G49" s="434">
        <f t="shared" si="20"/>
        <v>9</v>
      </c>
      <c r="H49" s="15">
        <f t="shared" si="14"/>
        <v>143.22222222222223</v>
      </c>
      <c r="I49" s="457">
        <f t="shared" si="21"/>
        <v>0</v>
      </c>
      <c r="J49" s="457">
        <f t="shared" si="22"/>
        <v>3</v>
      </c>
      <c r="K49" s="52">
        <f t="shared" si="15"/>
        <v>169</v>
      </c>
      <c r="L49" s="90">
        <f t="shared" si="16"/>
        <v>465</v>
      </c>
      <c r="M49" s="182">
        <v>44</v>
      </c>
      <c r="N49" s="90">
        <v>129</v>
      </c>
      <c r="O49" s="90">
        <v>132</v>
      </c>
      <c r="P49" s="90">
        <v>145</v>
      </c>
      <c r="Q49" s="90">
        <v>153</v>
      </c>
      <c r="R49" s="90">
        <v>143</v>
      </c>
      <c r="S49" s="90">
        <v>169</v>
      </c>
      <c r="T49" s="10">
        <f t="shared" si="17"/>
        <v>1135</v>
      </c>
      <c r="U49" s="90">
        <v>143</v>
      </c>
      <c r="V49" s="90">
        <v>0</v>
      </c>
      <c r="W49" s="90">
        <v>135</v>
      </c>
      <c r="X49" s="90">
        <v>0</v>
      </c>
      <c r="Y49" s="90">
        <v>140</v>
      </c>
      <c r="Z49" s="90">
        <v>0</v>
      </c>
      <c r="AA49" s="10">
        <f t="shared" si="18"/>
        <v>1685</v>
      </c>
      <c r="AB49" s="92"/>
      <c r="AC49" s="92"/>
      <c r="AD49" s="92"/>
      <c r="AE49" s="92"/>
      <c r="AF49" s="447"/>
      <c r="AG49" s="447"/>
      <c r="AH49" s="88"/>
      <c r="AI49" s="92"/>
    </row>
    <row r="50" spans="1:35" x14ac:dyDescent="0.3">
      <c r="A50" s="170" t="s">
        <v>182</v>
      </c>
      <c r="B50" s="3">
        <v>39</v>
      </c>
      <c r="C50" s="3" t="s">
        <v>28</v>
      </c>
      <c r="D50" s="10">
        <v>10</v>
      </c>
      <c r="E50" s="286"/>
      <c r="F50" s="503">
        <f t="shared" si="19"/>
        <v>1421</v>
      </c>
      <c r="G50" s="434">
        <f t="shared" si="20"/>
        <v>9</v>
      </c>
      <c r="H50" s="15">
        <f t="shared" si="14"/>
        <v>157.88888888888889</v>
      </c>
      <c r="I50" s="457">
        <f t="shared" si="21"/>
        <v>1</v>
      </c>
      <c r="J50" s="457">
        <f t="shared" si="22"/>
        <v>2</v>
      </c>
      <c r="K50" s="52">
        <f t="shared" si="15"/>
        <v>188</v>
      </c>
      <c r="L50" s="90">
        <f t="shared" si="16"/>
        <v>505</v>
      </c>
      <c r="M50" s="182">
        <v>26</v>
      </c>
      <c r="N50" s="90">
        <v>156</v>
      </c>
      <c r="O50" s="90">
        <v>175</v>
      </c>
      <c r="P50" s="90">
        <v>174</v>
      </c>
      <c r="Q50" s="90">
        <v>188</v>
      </c>
      <c r="R50" s="90">
        <v>148</v>
      </c>
      <c r="S50" s="90">
        <v>151</v>
      </c>
      <c r="T50" s="10">
        <f t="shared" si="17"/>
        <v>1148</v>
      </c>
      <c r="U50" s="90">
        <v>144</v>
      </c>
      <c r="V50" s="90">
        <v>0</v>
      </c>
      <c r="W50" s="90">
        <v>158</v>
      </c>
      <c r="X50" s="90">
        <v>30</v>
      </c>
      <c r="Y50" s="90">
        <v>127</v>
      </c>
      <c r="Z50" s="90">
        <v>0</v>
      </c>
      <c r="AA50" s="10">
        <f t="shared" si="18"/>
        <v>1685</v>
      </c>
      <c r="AB50" s="92"/>
      <c r="AC50" s="92"/>
      <c r="AD50" s="92"/>
      <c r="AE50" s="92"/>
      <c r="AF50" s="447"/>
      <c r="AG50" s="447"/>
      <c r="AH50" s="88"/>
      <c r="AI50" s="92"/>
    </row>
    <row r="51" spans="1:35" x14ac:dyDescent="0.3">
      <c r="A51" s="9" t="s">
        <v>323</v>
      </c>
      <c r="B51" s="12">
        <v>39</v>
      </c>
      <c r="C51" s="12" t="s">
        <v>28</v>
      </c>
      <c r="D51" s="10">
        <v>11</v>
      </c>
      <c r="E51" s="93"/>
      <c r="F51" s="503">
        <f t="shared" si="19"/>
        <v>1598</v>
      </c>
      <c r="G51" s="434">
        <f t="shared" si="20"/>
        <v>9</v>
      </c>
      <c r="H51" s="15">
        <f t="shared" si="14"/>
        <v>177.55555555555554</v>
      </c>
      <c r="I51" s="457">
        <f t="shared" si="21"/>
        <v>2</v>
      </c>
      <c r="J51" s="457">
        <f t="shared" si="22"/>
        <v>1</v>
      </c>
      <c r="K51" s="52">
        <f t="shared" si="15"/>
        <v>222</v>
      </c>
      <c r="L51" s="90">
        <f t="shared" si="16"/>
        <v>549</v>
      </c>
      <c r="M51" s="182">
        <v>0</v>
      </c>
      <c r="N51" s="90">
        <v>222</v>
      </c>
      <c r="O51" s="90">
        <v>126</v>
      </c>
      <c r="P51" s="90">
        <v>173</v>
      </c>
      <c r="Q51" s="90">
        <v>189</v>
      </c>
      <c r="R51" s="90">
        <v>165</v>
      </c>
      <c r="S51" s="90">
        <v>174</v>
      </c>
      <c r="T51" s="10">
        <f t="shared" si="17"/>
        <v>1049</v>
      </c>
      <c r="U51" s="90">
        <v>168</v>
      </c>
      <c r="V51" s="90">
        <v>30</v>
      </c>
      <c r="W51" s="90">
        <v>213</v>
      </c>
      <c r="X51" s="90">
        <v>30</v>
      </c>
      <c r="Y51" s="90">
        <v>168</v>
      </c>
      <c r="Z51" s="90">
        <v>0</v>
      </c>
      <c r="AA51" s="10">
        <f t="shared" si="18"/>
        <v>1658</v>
      </c>
      <c r="AB51" s="92"/>
      <c r="AC51" s="92"/>
      <c r="AD51" s="92"/>
      <c r="AE51" s="92"/>
      <c r="AF51" s="447"/>
      <c r="AG51" s="447"/>
      <c r="AH51" s="88"/>
      <c r="AI51" s="92"/>
    </row>
    <row r="52" spans="1:35" x14ac:dyDescent="0.3">
      <c r="A52" s="9" t="s">
        <v>171</v>
      </c>
      <c r="B52" s="3">
        <v>39</v>
      </c>
      <c r="C52" s="3" t="s">
        <v>28</v>
      </c>
      <c r="D52" s="10">
        <v>12</v>
      </c>
      <c r="E52" s="92"/>
      <c r="F52" s="503">
        <f t="shared" si="19"/>
        <v>1230</v>
      </c>
      <c r="G52" s="434">
        <f t="shared" si="20"/>
        <v>9</v>
      </c>
      <c r="H52" s="15">
        <f t="shared" si="14"/>
        <v>136.66666666666666</v>
      </c>
      <c r="I52" s="457">
        <f t="shared" si="21"/>
        <v>1</v>
      </c>
      <c r="J52" s="457">
        <f t="shared" si="22"/>
        <v>2</v>
      </c>
      <c r="K52" s="52">
        <f t="shared" si="15"/>
        <v>171</v>
      </c>
      <c r="L52" s="90">
        <f t="shared" si="16"/>
        <v>434</v>
      </c>
      <c r="M52" s="182">
        <v>44</v>
      </c>
      <c r="N52" s="90">
        <v>132</v>
      </c>
      <c r="O52" s="90">
        <v>171</v>
      </c>
      <c r="P52" s="90">
        <v>131</v>
      </c>
      <c r="Q52" s="90">
        <v>115</v>
      </c>
      <c r="R52" s="90">
        <v>168</v>
      </c>
      <c r="S52" s="90">
        <v>102</v>
      </c>
      <c r="T52" s="10">
        <f t="shared" si="17"/>
        <v>1083</v>
      </c>
      <c r="U52" s="90">
        <v>148</v>
      </c>
      <c r="V52" s="90">
        <v>0</v>
      </c>
      <c r="W52" s="90">
        <v>107</v>
      </c>
      <c r="X52" s="90">
        <v>0</v>
      </c>
      <c r="Y52" s="90">
        <v>156</v>
      </c>
      <c r="Z52" s="90">
        <v>30</v>
      </c>
      <c r="AA52" s="10">
        <f t="shared" si="18"/>
        <v>1656</v>
      </c>
      <c r="AB52" s="92"/>
      <c r="AC52" s="92"/>
      <c r="AD52" s="92"/>
      <c r="AE52" s="92"/>
      <c r="AF52" s="447"/>
      <c r="AG52" s="447"/>
      <c r="AH52" s="88"/>
      <c r="AI52" s="92"/>
    </row>
    <row r="53" spans="1:35" x14ac:dyDescent="0.3">
      <c r="A53" s="9" t="s">
        <v>977</v>
      </c>
      <c r="B53" s="12">
        <v>39</v>
      </c>
      <c r="C53" s="12" t="s">
        <v>28</v>
      </c>
      <c r="D53" s="10">
        <v>13</v>
      </c>
      <c r="E53" s="268"/>
      <c r="F53" s="503">
        <f t="shared" si="19"/>
        <v>1124</v>
      </c>
      <c r="G53" s="434">
        <f t="shared" si="20"/>
        <v>9</v>
      </c>
      <c r="H53" s="15">
        <f t="shared" si="14"/>
        <v>124.88888888888889</v>
      </c>
      <c r="I53" s="457">
        <f t="shared" si="21"/>
        <v>1</v>
      </c>
      <c r="J53" s="457">
        <f t="shared" si="22"/>
        <v>2</v>
      </c>
      <c r="K53" s="52">
        <f t="shared" si="15"/>
        <v>149</v>
      </c>
      <c r="L53" s="90">
        <f t="shared" si="16"/>
        <v>378</v>
      </c>
      <c r="M53" s="182">
        <v>53</v>
      </c>
      <c r="N53" s="445">
        <v>120</v>
      </c>
      <c r="O53" s="122">
        <v>110</v>
      </c>
      <c r="P53" s="122">
        <v>144</v>
      </c>
      <c r="Q53" s="122">
        <v>149</v>
      </c>
      <c r="R53" s="122">
        <v>105</v>
      </c>
      <c r="S53" s="122">
        <v>118</v>
      </c>
      <c r="T53" s="10">
        <f t="shared" si="17"/>
        <v>1064</v>
      </c>
      <c r="U53" s="122">
        <v>123</v>
      </c>
      <c r="V53" s="122">
        <v>0</v>
      </c>
      <c r="W53" s="122">
        <v>146</v>
      </c>
      <c r="X53" s="122">
        <v>30</v>
      </c>
      <c r="Y53" s="122">
        <v>109</v>
      </c>
      <c r="Z53" s="122">
        <v>0</v>
      </c>
      <c r="AA53" s="10">
        <f t="shared" si="18"/>
        <v>1631</v>
      </c>
      <c r="AB53" s="92"/>
      <c r="AC53" s="92"/>
      <c r="AD53" s="92"/>
      <c r="AE53" s="92"/>
      <c r="AF53" s="447"/>
      <c r="AG53" s="447"/>
      <c r="AH53" s="88"/>
      <c r="AI53" s="92"/>
    </row>
    <row r="54" spans="1:35" x14ac:dyDescent="0.3">
      <c r="A54" s="9" t="s">
        <v>111</v>
      </c>
      <c r="B54" s="3">
        <v>39</v>
      </c>
      <c r="C54" s="3" t="s">
        <v>28</v>
      </c>
      <c r="D54" s="10">
        <v>14</v>
      </c>
      <c r="E54" s="267"/>
      <c r="F54" s="503">
        <f t="shared" si="19"/>
        <v>1521</v>
      </c>
      <c r="G54" s="434">
        <f t="shared" si="20"/>
        <v>9</v>
      </c>
      <c r="H54" s="15">
        <f t="shared" si="14"/>
        <v>169</v>
      </c>
      <c r="I54" s="457">
        <f t="shared" si="21"/>
        <v>2</v>
      </c>
      <c r="J54" s="457">
        <f t="shared" si="22"/>
        <v>1</v>
      </c>
      <c r="K54" s="52">
        <f t="shared" si="15"/>
        <v>201</v>
      </c>
      <c r="L54" s="90">
        <f t="shared" si="16"/>
        <v>515</v>
      </c>
      <c r="M54" s="182">
        <v>5</v>
      </c>
      <c r="N54" s="3">
        <v>166</v>
      </c>
      <c r="O54" s="90">
        <v>143</v>
      </c>
      <c r="P54" s="90">
        <v>201</v>
      </c>
      <c r="Q54" s="90">
        <v>192</v>
      </c>
      <c r="R54" s="90">
        <v>184</v>
      </c>
      <c r="S54" s="90">
        <v>139</v>
      </c>
      <c r="T54" s="10">
        <f t="shared" si="17"/>
        <v>1055</v>
      </c>
      <c r="U54" s="90">
        <v>133</v>
      </c>
      <c r="V54" s="90">
        <v>0</v>
      </c>
      <c r="W54" s="90">
        <v>185</v>
      </c>
      <c r="X54" s="90">
        <v>30</v>
      </c>
      <c r="Y54" s="90">
        <v>178</v>
      </c>
      <c r="Z54" s="90">
        <v>30</v>
      </c>
      <c r="AA54" s="10">
        <f t="shared" si="18"/>
        <v>1626</v>
      </c>
      <c r="AB54" s="92"/>
      <c r="AC54" s="92"/>
      <c r="AD54" s="92"/>
      <c r="AE54" s="92"/>
      <c r="AF54" s="447"/>
      <c r="AG54" s="447"/>
      <c r="AH54" s="88"/>
      <c r="AI54" s="92"/>
    </row>
    <row r="55" spans="1:35" x14ac:dyDescent="0.3">
      <c r="A55" s="9" t="s">
        <v>787</v>
      </c>
      <c r="B55" s="12">
        <v>39</v>
      </c>
      <c r="C55" s="12" t="s">
        <v>28</v>
      </c>
      <c r="D55" s="10">
        <v>15</v>
      </c>
      <c r="E55" s="92"/>
      <c r="F55" s="503">
        <f t="shared" si="19"/>
        <v>1058</v>
      </c>
      <c r="G55" s="434">
        <f t="shared" si="20"/>
        <v>9</v>
      </c>
      <c r="H55" s="15">
        <f t="shared" si="14"/>
        <v>117.55555555555556</v>
      </c>
      <c r="I55" s="457">
        <f t="shared" si="21"/>
        <v>1</v>
      </c>
      <c r="J55" s="457">
        <f t="shared" si="22"/>
        <v>2</v>
      </c>
      <c r="K55" s="52">
        <f t="shared" si="15"/>
        <v>155</v>
      </c>
      <c r="L55" s="90">
        <f t="shared" si="16"/>
        <v>360</v>
      </c>
      <c r="M55" s="182">
        <v>59</v>
      </c>
      <c r="N55" s="90">
        <v>134</v>
      </c>
      <c r="O55" s="90">
        <v>114</v>
      </c>
      <c r="P55" s="90">
        <v>102</v>
      </c>
      <c r="Q55" s="90">
        <v>88</v>
      </c>
      <c r="R55" s="90">
        <v>138</v>
      </c>
      <c r="S55" s="90">
        <v>122</v>
      </c>
      <c r="T55" s="10">
        <f t="shared" si="17"/>
        <v>1052</v>
      </c>
      <c r="U55" s="90">
        <v>103</v>
      </c>
      <c r="V55" s="90">
        <v>0</v>
      </c>
      <c r="W55" s="90">
        <v>155</v>
      </c>
      <c r="X55" s="90">
        <v>30</v>
      </c>
      <c r="Y55" s="90">
        <v>102</v>
      </c>
      <c r="Z55" s="90">
        <v>0</v>
      </c>
      <c r="AA55" s="10">
        <f t="shared" si="18"/>
        <v>1619</v>
      </c>
      <c r="AB55" s="92"/>
      <c r="AC55" s="92"/>
      <c r="AD55" s="92"/>
      <c r="AE55" s="92"/>
      <c r="AF55" s="447"/>
      <c r="AG55" s="447"/>
      <c r="AH55" s="88"/>
      <c r="AI55" s="92"/>
    </row>
    <row r="56" spans="1:35" x14ac:dyDescent="0.3">
      <c r="A56" s="9" t="s">
        <v>730</v>
      </c>
      <c r="B56" s="3">
        <v>39</v>
      </c>
      <c r="C56" s="3" t="s">
        <v>28</v>
      </c>
      <c r="D56" s="10">
        <v>16</v>
      </c>
      <c r="E56" s="92"/>
      <c r="F56" s="503">
        <f t="shared" si="19"/>
        <v>1188</v>
      </c>
      <c r="G56" s="434">
        <f t="shared" si="20"/>
        <v>9</v>
      </c>
      <c r="H56" s="15">
        <f t="shared" si="14"/>
        <v>132</v>
      </c>
      <c r="I56" s="457">
        <f t="shared" si="21"/>
        <v>0</v>
      </c>
      <c r="J56" s="457">
        <f t="shared" si="22"/>
        <v>3</v>
      </c>
      <c r="K56" s="52">
        <f t="shared" si="15"/>
        <v>170</v>
      </c>
      <c r="L56" s="90">
        <f t="shared" si="16"/>
        <v>437</v>
      </c>
      <c r="M56" s="182">
        <v>47</v>
      </c>
      <c r="N56" s="90">
        <v>150</v>
      </c>
      <c r="O56" s="90">
        <v>170</v>
      </c>
      <c r="P56" s="90">
        <v>83</v>
      </c>
      <c r="Q56" s="90">
        <v>168</v>
      </c>
      <c r="R56" s="90">
        <v>141</v>
      </c>
      <c r="S56" s="90">
        <v>128</v>
      </c>
      <c r="T56" s="10">
        <f t="shared" si="17"/>
        <v>1122</v>
      </c>
      <c r="U56" s="90">
        <v>101</v>
      </c>
      <c r="V56" s="90">
        <v>0</v>
      </c>
      <c r="W56" s="90">
        <v>111</v>
      </c>
      <c r="X56" s="90">
        <v>0</v>
      </c>
      <c r="Y56" s="90">
        <v>136</v>
      </c>
      <c r="Z56" s="90">
        <v>0</v>
      </c>
      <c r="AA56" s="10">
        <f t="shared" si="18"/>
        <v>1611</v>
      </c>
      <c r="AB56" s="92"/>
      <c r="AC56" s="92"/>
      <c r="AD56" s="92"/>
      <c r="AE56" s="92"/>
      <c r="AF56" s="447"/>
      <c r="AG56" s="447"/>
      <c r="AH56" s="88"/>
      <c r="AI56" s="92"/>
    </row>
    <row r="57" spans="1:35" x14ac:dyDescent="0.3">
      <c r="A57" s="9" t="s">
        <v>249</v>
      </c>
      <c r="B57" s="12">
        <v>39</v>
      </c>
      <c r="C57" s="12" t="s">
        <v>28</v>
      </c>
      <c r="D57" s="10">
        <v>17</v>
      </c>
      <c r="E57" s="92"/>
      <c r="F57" s="503">
        <f t="shared" si="19"/>
        <v>1353</v>
      </c>
      <c r="G57" s="434">
        <f t="shared" si="20"/>
        <v>9</v>
      </c>
      <c r="H57" s="15">
        <f t="shared" si="14"/>
        <v>150.33333333333334</v>
      </c>
      <c r="I57" s="457">
        <f t="shared" si="21"/>
        <v>1</v>
      </c>
      <c r="J57" s="457">
        <f t="shared" si="22"/>
        <v>2</v>
      </c>
      <c r="K57" s="52">
        <f t="shared" si="15"/>
        <v>184</v>
      </c>
      <c r="L57" s="90">
        <f t="shared" si="16"/>
        <v>484</v>
      </c>
      <c r="M57" s="182">
        <v>22</v>
      </c>
      <c r="N57" s="90">
        <v>144</v>
      </c>
      <c r="O57" s="90">
        <v>125</v>
      </c>
      <c r="P57" s="90">
        <v>177</v>
      </c>
      <c r="Q57" s="90">
        <v>142</v>
      </c>
      <c r="R57" s="90">
        <v>158</v>
      </c>
      <c r="S57" s="90">
        <v>184</v>
      </c>
      <c r="T57" s="10">
        <f t="shared" si="17"/>
        <v>1062</v>
      </c>
      <c r="U57" s="445">
        <v>141</v>
      </c>
      <c r="V57" s="445">
        <v>30</v>
      </c>
      <c r="W57" s="445">
        <v>171</v>
      </c>
      <c r="X57" s="445">
        <v>0</v>
      </c>
      <c r="Y57" s="445">
        <v>111</v>
      </c>
      <c r="Z57" s="445">
        <v>0</v>
      </c>
      <c r="AA57" s="434">
        <f t="shared" si="18"/>
        <v>1581</v>
      </c>
      <c r="AB57" s="92"/>
      <c r="AC57" s="92"/>
      <c r="AD57" s="92"/>
      <c r="AE57" s="92"/>
      <c r="AF57" s="447"/>
      <c r="AG57" s="447"/>
      <c r="AH57" s="88"/>
      <c r="AI57" s="92"/>
    </row>
    <row r="58" spans="1:35" x14ac:dyDescent="0.3">
      <c r="A58" s="9" t="s">
        <v>250</v>
      </c>
      <c r="B58" s="3">
        <v>39</v>
      </c>
      <c r="C58" s="3" t="s">
        <v>28</v>
      </c>
      <c r="D58" s="10">
        <v>18</v>
      </c>
      <c r="E58" s="92"/>
      <c r="F58" s="503">
        <f t="shared" si="19"/>
        <v>1297</v>
      </c>
      <c r="G58" s="434">
        <f t="shared" si="20"/>
        <v>9</v>
      </c>
      <c r="H58" s="15">
        <f t="shared" si="14"/>
        <v>144.11111111111111</v>
      </c>
      <c r="I58" s="457">
        <f t="shared" si="21"/>
        <v>1</v>
      </c>
      <c r="J58" s="457">
        <f t="shared" si="22"/>
        <v>2</v>
      </c>
      <c r="K58" s="52">
        <f t="shared" si="15"/>
        <v>196</v>
      </c>
      <c r="L58" s="90">
        <f t="shared" si="16"/>
        <v>498</v>
      </c>
      <c r="M58" s="182">
        <v>25</v>
      </c>
      <c r="N58" s="90">
        <v>184</v>
      </c>
      <c r="O58" s="90">
        <v>118</v>
      </c>
      <c r="P58" s="90">
        <v>196</v>
      </c>
      <c r="Q58" s="90">
        <v>138</v>
      </c>
      <c r="R58" s="90">
        <v>153</v>
      </c>
      <c r="S58" s="90">
        <v>113</v>
      </c>
      <c r="T58" s="10">
        <f t="shared" si="17"/>
        <v>1052</v>
      </c>
      <c r="U58" s="445">
        <v>134</v>
      </c>
      <c r="V58" s="445">
        <v>0</v>
      </c>
      <c r="W58" s="445">
        <v>116</v>
      </c>
      <c r="X58" s="445">
        <v>0</v>
      </c>
      <c r="Y58" s="445">
        <v>145</v>
      </c>
      <c r="Z58" s="445">
        <v>30</v>
      </c>
      <c r="AA58" s="434">
        <f t="shared" si="18"/>
        <v>1552</v>
      </c>
      <c r="AB58" s="92"/>
      <c r="AC58" s="92"/>
      <c r="AD58" s="92"/>
      <c r="AE58" s="92"/>
      <c r="AF58" s="447"/>
      <c r="AG58" s="447"/>
      <c r="AH58" s="88"/>
      <c r="AI58" s="92"/>
    </row>
    <row r="59" spans="1:35" x14ac:dyDescent="0.3">
      <c r="A59" s="9" t="s">
        <v>1091</v>
      </c>
      <c r="B59" s="12">
        <v>39</v>
      </c>
      <c r="C59" s="12" t="s">
        <v>28</v>
      </c>
      <c r="D59" s="10">
        <v>19</v>
      </c>
      <c r="E59" s="92"/>
      <c r="F59" s="503">
        <f t="shared" si="19"/>
        <v>993</v>
      </c>
      <c r="G59" s="434">
        <f t="shared" si="20"/>
        <v>6</v>
      </c>
      <c r="H59" s="15">
        <f t="shared" si="14"/>
        <v>165.5</v>
      </c>
      <c r="I59" s="3"/>
      <c r="J59" s="3"/>
      <c r="K59" s="52">
        <f t="shared" si="15"/>
        <v>185</v>
      </c>
      <c r="L59" s="90">
        <f t="shared" si="16"/>
        <v>519</v>
      </c>
      <c r="M59" s="182">
        <v>9</v>
      </c>
      <c r="N59" s="90">
        <v>152</v>
      </c>
      <c r="O59" s="90">
        <v>185</v>
      </c>
      <c r="P59" s="90">
        <v>182</v>
      </c>
      <c r="Q59" s="90">
        <v>145</v>
      </c>
      <c r="R59" s="90">
        <v>155</v>
      </c>
      <c r="S59" s="90">
        <v>174</v>
      </c>
      <c r="T59" s="10">
        <f t="shared" si="17"/>
        <v>1047</v>
      </c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447"/>
      <c r="AG59" s="447"/>
      <c r="AH59" s="88"/>
      <c r="AI59" s="92"/>
    </row>
    <row r="60" spans="1:35" x14ac:dyDescent="0.3">
      <c r="A60" s="9" t="s">
        <v>396</v>
      </c>
      <c r="B60" s="3">
        <v>39</v>
      </c>
      <c r="C60" s="3" t="s">
        <v>28</v>
      </c>
      <c r="D60" s="10">
        <v>20</v>
      </c>
      <c r="E60" s="92"/>
      <c r="F60" s="503">
        <f t="shared" si="19"/>
        <v>922</v>
      </c>
      <c r="G60" s="434">
        <f t="shared" si="20"/>
        <v>6</v>
      </c>
      <c r="H60" s="15">
        <f t="shared" si="14"/>
        <v>153.66666666666666</v>
      </c>
      <c r="I60" s="3"/>
      <c r="J60" s="3"/>
      <c r="K60" s="52">
        <f t="shared" si="15"/>
        <v>208</v>
      </c>
      <c r="L60" s="90">
        <f t="shared" si="16"/>
        <v>519</v>
      </c>
      <c r="M60" s="182">
        <v>20</v>
      </c>
      <c r="N60" s="90">
        <v>208</v>
      </c>
      <c r="O60" s="90">
        <v>132</v>
      </c>
      <c r="P60" s="90">
        <v>179</v>
      </c>
      <c r="Q60" s="90">
        <v>127</v>
      </c>
      <c r="R60" s="90">
        <v>133</v>
      </c>
      <c r="S60" s="90">
        <v>143</v>
      </c>
      <c r="T60" s="10">
        <f t="shared" si="17"/>
        <v>1042</v>
      </c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447"/>
      <c r="AG60" s="447"/>
      <c r="AH60" s="88"/>
      <c r="AI60" s="92"/>
    </row>
    <row r="61" spans="1:35" x14ac:dyDescent="0.3">
      <c r="A61" s="9" t="s">
        <v>365</v>
      </c>
      <c r="B61" s="12">
        <v>39</v>
      </c>
      <c r="C61" s="12" t="s">
        <v>28</v>
      </c>
      <c r="D61" s="10">
        <v>21</v>
      </c>
      <c r="E61" s="92"/>
      <c r="F61" s="503">
        <f t="shared" si="19"/>
        <v>771</v>
      </c>
      <c r="G61" s="434">
        <f t="shared" si="20"/>
        <v>6</v>
      </c>
      <c r="H61" s="15">
        <f t="shared" si="14"/>
        <v>128.5</v>
      </c>
      <c r="I61" s="3"/>
      <c r="J61" s="3"/>
      <c r="K61" s="52">
        <f t="shared" si="15"/>
        <v>171</v>
      </c>
      <c r="L61" s="90">
        <f t="shared" si="16"/>
        <v>411</v>
      </c>
      <c r="M61" s="182">
        <v>45</v>
      </c>
      <c r="N61" s="90">
        <v>147</v>
      </c>
      <c r="O61" s="90">
        <v>93</v>
      </c>
      <c r="P61" s="90">
        <v>171</v>
      </c>
      <c r="Q61" s="90">
        <v>99</v>
      </c>
      <c r="R61" s="90">
        <v>138</v>
      </c>
      <c r="S61" s="90">
        <v>123</v>
      </c>
      <c r="T61" s="10">
        <f t="shared" si="17"/>
        <v>1041</v>
      </c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447"/>
      <c r="AG61" s="447"/>
      <c r="AH61" s="88"/>
      <c r="AI61" s="92"/>
    </row>
    <row r="62" spans="1:35" x14ac:dyDescent="0.3">
      <c r="A62" s="9" t="s">
        <v>325</v>
      </c>
      <c r="B62" s="3">
        <v>39</v>
      </c>
      <c r="C62" s="3" t="s">
        <v>28</v>
      </c>
      <c r="D62" s="10">
        <v>22</v>
      </c>
      <c r="E62" s="92"/>
      <c r="F62" s="503">
        <f t="shared" si="19"/>
        <v>780</v>
      </c>
      <c r="G62" s="434">
        <f t="shared" si="20"/>
        <v>6</v>
      </c>
      <c r="H62" s="15">
        <f t="shared" si="14"/>
        <v>130</v>
      </c>
      <c r="I62" s="3"/>
      <c r="J62" s="3"/>
      <c r="K62" s="52">
        <f t="shared" si="15"/>
        <v>135</v>
      </c>
      <c r="L62" s="90">
        <f t="shared" si="16"/>
        <v>397</v>
      </c>
      <c r="M62" s="182">
        <v>43</v>
      </c>
      <c r="N62" s="90">
        <v>121</v>
      </c>
      <c r="O62" s="90">
        <v>133</v>
      </c>
      <c r="P62" s="90">
        <v>129</v>
      </c>
      <c r="Q62" s="90">
        <v>132</v>
      </c>
      <c r="R62" s="90">
        <v>130</v>
      </c>
      <c r="S62" s="90">
        <v>135</v>
      </c>
      <c r="T62" s="10">
        <f t="shared" si="17"/>
        <v>1038</v>
      </c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447"/>
      <c r="AG62" s="447"/>
      <c r="AH62" s="88"/>
      <c r="AI62" s="92"/>
    </row>
    <row r="63" spans="1:35" x14ac:dyDescent="0.3">
      <c r="A63" s="9" t="s">
        <v>119</v>
      </c>
      <c r="B63" s="12">
        <v>39</v>
      </c>
      <c r="C63" s="12" t="s">
        <v>28</v>
      </c>
      <c r="D63" s="10">
        <v>23</v>
      </c>
      <c r="E63" s="92"/>
      <c r="F63" s="503">
        <f t="shared" si="19"/>
        <v>1010</v>
      </c>
      <c r="G63" s="434">
        <f t="shared" si="20"/>
        <v>6</v>
      </c>
      <c r="H63" s="15">
        <f t="shared" si="14"/>
        <v>168.33333333333334</v>
      </c>
      <c r="I63" s="3"/>
      <c r="J63" s="3"/>
      <c r="K63" s="52">
        <f t="shared" si="15"/>
        <v>195</v>
      </c>
      <c r="L63" s="90">
        <f t="shared" si="16"/>
        <v>515</v>
      </c>
      <c r="M63" s="182">
        <v>4</v>
      </c>
      <c r="N63" s="90">
        <v>165</v>
      </c>
      <c r="O63" s="90">
        <v>182</v>
      </c>
      <c r="P63" s="90">
        <v>148</v>
      </c>
      <c r="Q63" s="90">
        <v>171</v>
      </c>
      <c r="R63" s="90">
        <v>149</v>
      </c>
      <c r="S63" s="90">
        <v>195</v>
      </c>
      <c r="T63" s="10">
        <f t="shared" si="17"/>
        <v>1034</v>
      </c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447"/>
      <c r="AG63" s="447"/>
      <c r="AH63" s="88"/>
      <c r="AI63" s="92"/>
    </row>
    <row r="64" spans="1:35" x14ac:dyDescent="0.3">
      <c r="A64" s="9" t="s">
        <v>156</v>
      </c>
      <c r="B64" s="3">
        <v>39</v>
      </c>
      <c r="C64" s="3" t="s">
        <v>28</v>
      </c>
      <c r="D64" s="10">
        <v>24</v>
      </c>
      <c r="E64" s="92"/>
      <c r="F64" s="503">
        <f t="shared" si="19"/>
        <v>1021</v>
      </c>
      <c r="G64" s="434">
        <f t="shared" si="20"/>
        <v>6</v>
      </c>
      <c r="H64" s="15">
        <f t="shared" si="14"/>
        <v>170.16666666666666</v>
      </c>
      <c r="I64" s="3"/>
      <c r="J64" s="3"/>
      <c r="K64" s="52">
        <f t="shared" si="15"/>
        <v>216</v>
      </c>
      <c r="L64" s="90">
        <f t="shared" si="16"/>
        <v>534</v>
      </c>
      <c r="M64" s="182">
        <v>1</v>
      </c>
      <c r="N64" s="90">
        <v>156</v>
      </c>
      <c r="O64" s="90">
        <v>180</v>
      </c>
      <c r="P64" s="90">
        <v>151</v>
      </c>
      <c r="Q64" s="90">
        <v>130</v>
      </c>
      <c r="R64" s="90">
        <v>188</v>
      </c>
      <c r="S64" s="90">
        <v>216</v>
      </c>
      <c r="T64" s="10">
        <f t="shared" si="17"/>
        <v>1027</v>
      </c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447"/>
      <c r="AG64" s="447"/>
      <c r="AH64" s="88"/>
      <c r="AI64" s="92"/>
    </row>
    <row r="65" spans="1:35" x14ac:dyDescent="0.3">
      <c r="A65" s="9" t="s">
        <v>180</v>
      </c>
      <c r="B65" s="12">
        <v>39</v>
      </c>
      <c r="C65" s="12" t="s">
        <v>28</v>
      </c>
      <c r="D65" s="10">
        <v>25</v>
      </c>
      <c r="E65" s="92"/>
      <c r="F65" s="503">
        <f t="shared" si="19"/>
        <v>792</v>
      </c>
      <c r="G65" s="434">
        <f t="shared" si="20"/>
        <v>6</v>
      </c>
      <c r="H65" s="15">
        <f t="shared" si="14"/>
        <v>132</v>
      </c>
      <c r="I65" s="3"/>
      <c r="J65" s="3"/>
      <c r="K65" s="52">
        <f t="shared" si="15"/>
        <v>177</v>
      </c>
      <c r="L65" s="90">
        <f t="shared" si="16"/>
        <v>442</v>
      </c>
      <c r="M65" s="182">
        <v>39</v>
      </c>
      <c r="N65" s="90">
        <v>118</v>
      </c>
      <c r="O65" s="90">
        <v>147</v>
      </c>
      <c r="P65" s="90">
        <v>177</v>
      </c>
      <c r="Q65" s="90">
        <v>131</v>
      </c>
      <c r="R65" s="90">
        <v>97</v>
      </c>
      <c r="S65" s="90">
        <v>122</v>
      </c>
      <c r="T65" s="10">
        <f t="shared" si="17"/>
        <v>1026</v>
      </c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447"/>
      <c r="AG65" s="447"/>
      <c r="AH65" s="88"/>
      <c r="AI65" s="92"/>
    </row>
    <row r="66" spans="1:35" x14ac:dyDescent="0.3">
      <c r="A66" s="9" t="s">
        <v>1035</v>
      </c>
      <c r="B66" s="3">
        <v>39</v>
      </c>
      <c r="C66" s="3" t="s">
        <v>28</v>
      </c>
      <c r="D66" s="10">
        <v>26</v>
      </c>
      <c r="E66" s="92"/>
      <c r="F66" s="503">
        <f t="shared" si="19"/>
        <v>777</v>
      </c>
      <c r="G66" s="434">
        <f t="shared" si="20"/>
        <v>6</v>
      </c>
      <c r="H66" s="15">
        <f t="shared" si="14"/>
        <v>129.5</v>
      </c>
      <c r="I66" s="3"/>
      <c r="J66" s="3"/>
      <c r="K66" s="52">
        <f t="shared" si="15"/>
        <v>152</v>
      </c>
      <c r="L66" s="90">
        <f t="shared" si="16"/>
        <v>399</v>
      </c>
      <c r="M66" s="182">
        <v>41</v>
      </c>
      <c r="N66" s="90">
        <v>124</v>
      </c>
      <c r="O66" s="90">
        <v>129</v>
      </c>
      <c r="P66" s="90">
        <v>146</v>
      </c>
      <c r="Q66" s="90">
        <v>98</v>
      </c>
      <c r="R66" s="90">
        <v>128</v>
      </c>
      <c r="S66" s="90">
        <v>152</v>
      </c>
      <c r="T66" s="10">
        <f t="shared" si="17"/>
        <v>1023</v>
      </c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447"/>
      <c r="AG66" s="447"/>
      <c r="AH66" s="88"/>
      <c r="AI66" s="92"/>
    </row>
    <row r="67" spans="1:35" x14ac:dyDescent="0.3">
      <c r="A67" s="9" t="s">
        <v>884</v>
      </c>
      <c r="B67" s="12">
        <v>39</v>
      </c>
      <c r="C67" s="12" t="s">
        <v>28</v>
      </c>
      <c r="D67" s="10">
        <v>27</v>
      </c>
      <c r="E67" s="92"/>
      <c r="F67" s="503">
        <f t="shared" si="19"/>
        <v>750</v>
      </c>
      <c r="G67" s="434">
        <f t="shared" si="20"/>
        <v>6</v>
      </c>
      <c r="H67" s="15">
        <f t="shared" si="14"/>
        <v>125</v>
      </c>
      <c r="I67" s="3"/>
      <c r="J67" s="3"/>
      <c r="K67" s="52">
        <f t="shared" si="15"/>
        <v>148</v>
      </c>
      <c r="L67" s="90">
        <f t="shared" si="16"/>
        <v>376</v>
      </c>
      <c r="M67" s="182">
        <v>45</v>
      </c>
      <c r="N67" s="90">
        <v>124</v>
      </c>
      <c r="O67" s="90">
        <v>115</v>
      </c>
      <c r="P67" s="90">
        <v>137</v>
      </c>
      <c r="Q67" s="90">
        <v>118</v>
      </c>
      <c r="R67" s="90">
        <v>148</v>
      </c>
      <c r="S67" s="90">
        <v>108</v>
      </c>
      <c r="T67" s="10">
        <f t="shared" si="17"/>
        <v>1020</v>
      </c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447"/>
      <c r="AG67" s="447"/>
      <c r="AH67" s="88"/>
      <c r="AI67" s="92"/>
    </row>
    <row r="68" spans="1:35" x14ac:dyDescent="0.3">
      <c r="A68" s="9" t="s">
        <v>170</v>
      </c>
      <c r="B68" s="3">
        <v>39</v>
      </c>
      <c r="C68" s="3" t="s">
        <v>28</v>
      </c>
      <c r="D68" s="10">
        <v>28</v>
      </c>
      <c r="E68" s="92"/>
      <c r="F68" s="503">
        <f t="shared" si="19"/>
        <v>957</v>
      </c>
      <c r="G68" s="434">
        <f t="shared" si="20"/>
        <v>6</v>
      </c>
      <c r="H68" s="15">
        <f t="shared" si="14"/>
        <v>159.5</v>
      </c>
      <c r="I68" s="3"/>
      <c r="J68" s="3"/>
      <c r="K68" s="52">
        <f t="shared" si="15"/>
        <v>206</v>
      </c>
      <c r="L68" s="90">
        <f t="shared" si="16"/>
        <v>511</v>
      </c>
      <c r="M68" s="182">
        <v>9</v>
      </c>
      <c r="N68" s="90">
        <v>182</v>
      </c>
      <c r="O68" s="90">
        <v>145</v>
      </c>
      <c r="P68" s="90">
        <v>119</v>
      </c>
      <c r="Q68" s="90">
        <v>135</v>
      </c>
      <c r="R68" s="90">
        <v>206</v>
      </c>
      <c r="S68" s="90">
        <v>170</v>
      </c>
      <c r="T68" s="10">
        <f t="shared" si="17"/>
        <v>1011</v>
      </c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447"/>
      <c r="AG68" s="447"/>
      <c r="AH68" s="88"/>
      <c r="AI68" s="92"/>
    </row>
    <row r="69" spans="1:35" x14ac:dyDescent="0.3">
      <c r="A69" s="9" t="s">
        <v>176</v>
      </c>
      <c r="B69" s="12">
        <v>39</v>
      </c>
      <c r="C69" s="12" t="s">
        <v>28</v>
      </c>
      <c r="D69" s="10">
        <v>29</v>
      </c>
      <c r="E69" s="92"/>
      <c r="F69" s="503">
        <f t="shared" si="19"/>
        <v>967</v>
      </c>
      <c r="G69" s="434">
        <f t="shared" si="20"/>
        <v>6</v>
      </c>
      <c r="H69" s="15">
        <f t="shared" si="14"/>
        <v>161.16666666666666</v>
      </c>
      <c r="I69" s="3"/>
      <c r="J69" s="3"/>
      <c r="K69" s="52">
        <f t="shared" si="15"/>
        <v>179</v>
      </c>
      <c r="L69" s="90">
        <f t="shared" si="16"/>
        <v>523</v>
      </c>
      <c r="M69" s="182">
        <v>7</v>
      </c>
      <c r="N69" s="90">
        <v>146</v>
      </c>
      <c r="O69" s="90">
        <v>122</v>
      </c>
      <c r="P69" s="90">
        <v>176</v>
      </c>
      <c r="Q69" s="90">
        <v>179</v>
      </c>
      <c r="R69" s="90">
        <v>178</v>
      </c>
      <c r="S69" s="90">
        <v>166</v>
      </c>
      <c r="T69" s="10">
        <f t="shared" si="17"/>
        <v>1009</v>
      </c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447"/>
      <c r="AG69" s="447"/>
      <c r="AH69" s="88"/>
      <c r="AI69" s="92"/>
    </row>
    <row r="70" spans="1:35" x14ac:dyDescent="0.3">
      <c r="A70" s="9" t="s">
        <v>102</v>
      </c>
      <c r="B70" s="3">
        <v>39</v>
      </c>
      <c r="C70" s="3" t="s">
        <v>28</v>
      </c>
      <c r="D70" s="10">
        <v>30</v>
      </c>
      <c r="E70" s="92"/>
      <c r="F70" s="503">
        <f t="shared" si="19"/>
        <v>946</v>
      </c>
      <c r="G70" s="434">
        <f t="shared" si="20"/>
        <v>6</v>
      </c>
      <c r="H70" s="15">
        <f t="shared" si="14"/>
        <v>157.66666666666666</v>
      </c>
      <c r="I70" s="3"/>
      <c r="J70" s="3"/>
      <c r="K70" s="52">
        <f t="shared" si="15"/>
        <v>189</v>
      </c>
      <c r="L70" s="90">
        <f t="shared" si="16"/>
        <v>515</v>
      </c>
      <c r="M70" s="182">
        <v>9</v>
      </c>
      <c r="N70" s="90">
        <v>115</v>
      </c>
      <c r="O70" s="90">
        <v>166</v>
      </c>
      <c r="P70" s="90">
        <v>150</v>
      </c>
      <c r="Q70" s="90">
        <v>177</v>
      </c>
      <c r="R70" s="90">
        <v>149</v>
      </c>
      <c r="S70" s="90">
        <v>189</v>
      </c>
      <c r="T70" s="10">
        <f t="shared" si="17"/>
        <v>1000</v>
      </c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447"/>
      <c r="AG70" s="447"/>
      <c r="AH70" s="88"/>
      <c r="AI70" s="92"/>
    </row>
    <row r="71" spans="1:35" x14ac:dyDescent="0.3">
      <c r="A71" s="9" t="s">
        <v>181</v>
      </c>
      <c r="B71" s="12">
        <v>39</v>
      </c>
      <c r="C71" s="12" t="s">
        <v>28</v>
      </c>
      <c r="D71" s="10">
        <v>31</v>
      </c>
      <c r="E71" s="92"/>
      <c r="F71" s="503">
        <f t="shared" si="19"/>
        <v>942</v>
      </c>
      <c r="G71" s="434">
        <f t="shared" si="20"/>
        <v>6</v>
      </c>
      <c r="H71" s="15">
        <f t="shared" si="14"/>
        <v>157</v>
      </c>
      <c r="I71" s="3"/>
      <c r="J71" s="3"/>
      <c r="K71" s="52">
        <f t="shared" si="15"/>
        <v>221</v>
      </c>
      <c r="L71" s="90">
        <f t="shared" si="16"/>
        <v>541</v>
      </c>
      <c r="M71" s="182">
        <v>9</v>
      </c>
      <c r="N71" s="90">
        <v>118</v>
      </c>
      <c r="O71" s="90">
        <v>130</v>
      </c>
      <c r="P71" s="90">
        <v>153</v>
      </c>
      <c r="Q71" s="90">
        <v>169</v>
      </c>
      <c r="R71" s="90">
        <v>151</v>
      </c>
      <c r="S71" s="90">
        <v>221</v>
      </c>
      <c r="T71" s="10">
        <f t="shared" si="17"/>
        <v>996</v>
      </c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447"/>
      <c r="AG71" s="447"/>
      <c r="AH71" s="88"/>
      <c r="AI71" s="92"/>
    </row>
    <row r="72" spans="1:35" x14ac:dyDescent="0.3">
      <c r="A72" s="9" t="s">
        <v>534</v>
      </c>
      <c r="B72" s="3">
        <v>39</v>
      </c>
      <c r="C72" s="3" t="s">
        <v>28</v>
      </c>
      <c r="D72" s="10">
        <v>32</v>
      </c>
      <c r="E72" s="92"/>
      <c r="F72" s="503">
        <f t="shared" si="19"/>
        <v>839</v>
      </c>
      <c r="G72" s="434">
        <f t="shared" si="20"/>
        <v>6</v>
      </c>
      <c r="H72" s="15">
        <f t="shared" si="14"/>
        <v>139.83333333333334</v>
      </c>
      <c r="I72" s="3"/>
      <c r="J72" s="3"/>
      <c r="K72" s="52">
        <f t="shared" si="15"/>
        <v>154</v>
      </c>
      <c r="L72" s="90">
        <f t="shared" si="16"/>
        <v>429</v>
      </c>
      <c r="M72" s="182">
        <v>26</v>
      </c>
      <c r="N72" s="90">
        <v>154</v>
      </c>
      <c r="O72" s="90">
        <v>137</v>
      </c>
      <c r="P72" s="90">
        <v>138</v>
      </c>
      <c r="Q72" s="90">
        <v>144</v>
      </c>
      <c r="R72" s="90">
        <v>130</v>
      </c>
      <c r="S72" s="90">
        <v>136</v>
      </c>
      <c r="T72" s="10">
        <f t="shared" si="17"/>
        <v>995</v>
      </c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447"/>
      <c r="AG72" s="447"/>
      <c r="AH72" s="88"/>
      <c r="AI72" s="92"/>
    </row>
    <row r="73" spans="1:35" x14ac:dyDescent="0.3">
      <c r="A73" s="9" t="s">
        <v>287</v>
      </c>
      <c r="B73" s="12">
        <v>39</v>
      </c>
      <c r="C73" s="12" t="s">
        <v>28</v>
      </c>
      <c r="D73" s="10">
        <v>33</v>
      </c>
      <c r="E73" s="92"/>
      <c r="F73" s="503">
        <f t="shared" si="19"/>
        <v>858</v>
      </c>
      <c r="G73" s="434">
        <f t="shared" si="20"/>
        <v>6</v>
      </c>
      <c r="H73" s="15">
        <f t="shared" si="14"/>
        <v>143</v>
      </c>
      <c r="I73" s="3"/>
      <c r="J73" s="3"/>
      <c r="K73" s="52">
        <f t="shared" si="15"/>
        <v>162</v>
      </c>
      <c r="L73" s="90">
        <f t="shared" si="16"/>
        <v>456</v>
      </c>
      <c r="M73" s="182">
        <v>21</v>
      </c>
      <c r="N73" s="90">
        <v>156</v>
      </c>
      <c r="O73" s="90">
        <v>114</v>
      </c>
      <c r="P73" s="90">
        <v>132</v>
      </c>
      <c r="Q73" s="90">
        <v>162</v>
      </c>
      <c r="R73" s="90">
        <v>133</v>
      </c>
      <c r="S73" s="90">
        <v>161</v>
      </c>
      <c r="T73" s="10">
        <f t="shared" si="17"/>
        <v>984</v>
      </c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447"/>
      <c r="AG73" s="447"/>
      <c r="AH73" s="88"/>
      <c r="AI73" s="92"/>
    </row>
    <row r="74" spans="1:35" x14ac:dyDescent="0.3">
      <c r="A74" s="9" t="s">
        <v>126</v>
      </c>
      <c r="B74" s="3">
        <v>39</v>
      </c>
      <c r="C74" s="3" t="s">
        <v>28</v>
      </c>
      <c r="D74" s="10">
        <v>34</v>
      </c>
      <c r="E74" s="92"/>
      <c r="F74" s="503">
        <f t="shared" si="19"/>
        <v>756</v>
      </c>
      <c r="G74" s="434">
        <f t="shared" si="20"/>
        <v>6</v>
      </c>
      <c r="H74" s="15">
        <f t="shared" si="14"/>
        <v>126</v>
      </c>
      <c r="I74" s="3"/>
      <c r="J74" s="3"/>
      <c r="K74" s="52">
        <f t="shared" si="15"/>
        <v>157</v>
      </c>
      <c r="L74" s="90">
        <f t="shared" si="16"/>
        <v>378</v>
      </c>
      <c r="M74" s="182">
        <v>38</v>
      </c>
      <c r="N74" s="90">
        <v>110</v>
      </c>
      <c r="O74" s="90">
        <v>111</v>
      </c>
      <c r="P74" s="90">
        <v>157</v>
      </c>
      <c r="Q74" s="90">
        <v>105</v>
      </c>
      <c r="R74" s="90">
        <v>148</v>
      </c>
      <c r="S74" s="90">
        <v>125</v>
      </c>
      <c r="T74" s="10">
        <f t="shared" si="17"/>
        <v>984</v>
      </c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447"/>
      <c r="AG74" s="447"/>
      <c r="AH74" s="88"/>
      <c r="AI74" s="92"/>
    </row>
    <row r="75" spans="1:35" x14ac:dyDescent="0.3">
      <c r="A75" s="9" t="s">
        <v>889</v>
      </c>
      <c r="B75" s="12">
        <v>39</v>
      </c>
      <c r="C75" s="12" t="s">
        <v>28</v>
      </c>
      <c r="D75" s="10">
        <v>35</v>
      </c>
      <c r="E75" s="92"/>
      <c r="F75" s="503">
        <f t="shared" si="19"/>
        <v>906</v>
      </c>
      <c r="G75" s="434">
        <f t="shared" si="20"/>
        <v>6</v>
      </c>
      <c r="H75" s="15">
        <f t="shared" si="14"/>
        <v>151</v>
      </c>
      <c r="I75" s="3"/>
      <c r="J75" s="3"/>
      <c r="K75" s="52">
        <f t="shared" si="15"/>
        <v>184</v>
      </c>
      <c r="L75" s="90">
        <f t="shared" si="16"/>
        <v>458</v>
      </c>
      <c r="M75" s="182">
        <v>13</v>
      </c>
      <c r="N75" s="90">
        <v>133</v>
      </c>
      <c r="O75" s="90">
        <v>141</v>
      </c>
      <c r="P75" s="90">
        <v>184</v>
      </c>
      <c r="Q75" s="90">
        <v>161</v>
      </c>
      <c r="R75" s="90">
        <v>147</v>
      </c>
      <c r="S75" s="90">
        <v>140</v>
      </c>
      <c r="T75" s="10">
        <f t="shared" si="17"/>
        <v>984</v>
      </c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447"/>
      <c r="AG75" s="447"/>
      <c r="AH75" s="88"/>
      <c r="AI75" s="92"/>
    </row>
    <row r="76" spans="1:35" x14ac:dyDescent="0.3">
      <c r="A76" s="9" t="s">
        <v>1034</v>
      </c>
      <c r="B76" s="3">
        <v>39</v>
      </c>
      <c r="C76" s="3" t="s">
        <v>28</v>
      </c>
      <c r="D76" s="10">
        <v>36</v>
      </c>
      <c r="E76" s="92"/>
      <c r="F76" s="503">
        <f t="shared" si="19"/>
        <v>791</v>
      </c>
      <c r="G76" s="434">
        <f t="shared" si="20"/>
        <v>6</v>
      </c>
      <c r="H76" s="15">
        <f t="shared" si="14"/>
        <v>131.83333333333334</v>
      </c>
      <c r="I76" s="3"/>
      <c r="J76" s="3"/>
      <c r="K76" s="52">
        <f t="shared" si="15"/>
        <v>143</v>
      </c>
      <c r="L76" s="90">
        <f t="shared" si="16"/>
        <v>407</v>
      </c>
      <c r="M76" s="182">
        <v>32</v>
      </c>
      <c r="N76" s="90">
        <v>125</v>
      </c>
      <c r="O76" s="90">
        <v>133</v>
      </c>
      <c r="P76" s="90">
        <v>126</v>
      </c>
      <c r="Q76" s="90">
        <v>140</v>
      </c>
      <c r="R76" s="90">
        <v>124</v>
      </c>
      <c r="S76" s="90">
        <v>143</v>
      </c>
      <c r="T76" s="10">
        <f t="shared" si="17"/>
        <v>983</v>
      </c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447"/>
      <c r="AG76" s="447"/>
      <c r="AH76" s="88"/>
      <c r="AI76" s="92"/>
    </row>
    <row r="77" spans="1:35" x14ac:dyDescent="0.3">
      <c r="A77" s="9" t="s">
        <v>174</v>
      </c>
      <c r="B77" s="12">
        <v>39</v>
      </c>
      <c r="C77" s="12" t="s">
        <v>28</v>
      </c>
      <c r="D77" s="10">
        <v>37</v>
      </c>
      <c r="E77" s="92"/>
      <c r="F77" s="503">
        <f t="shared" si="19"/>
        <v>820</v>
      </c>
      <c r="G77" s="434">
        <f t="shared" si="20"/>
        <v>6</v>
      </c>
      <c r="H77" s="15">
        <f>F77/G77</f>
        <v>136.66666666666666</v>
      </c>
      <c r="I77" s="3"/>
      <c r="J77" s="3"/>
      <c r="K77" s="52">
        <f t="shared" si="15"/>
        <v>156</v>
      </c>
      <c r="L77" s="90">
        <f t="shared" ref="L77:L83" si="23">MAX((SUM(N77:P77)), (SUM(Q77:S77)), (SUM(U77,W77,Y77)))</f>
        <v>446</v>
      </c>
      <c r="M77" s="182">
        <v>25</v>
      </c>
      <c r="N77" s="90">
        <v>130</v>
      </c>
      <c r="O77" s="90">
        <v>101</v>
      </c>
      <c r="P77" s="90">
        <v>143</v>
      </c>
      <c r="Q77" s="90">
        <v>150</v>
      </c>
      <c r="R77" s="90">
        <v>140</v>
      </c>
      <c r="S77" s="90">
        <v>156</v>
      </c>
      <c r="T77" s="10">
        <f t="shared" ref="T77:T83" si="24">SUM(N77:S77)+(M77*6)</f>
        <v>970</v>
      </c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447"/>
      <c r="AG77" s="447"/>
      <c r="AH77" s="88"/>
      <c r="AI77" s="92"/>
    </row>
    <row r="78" spans="1:35" x14ac:dyDescent="0.3">
      <c r="A78" s="9" t="s">
        <v>538</v>
      </c>
      <c r="B78" s="3">
        <v>39</v>
      </c>
      <c r="C78" s="3" t="s">
        <v>28</v>
      </c>
      <c r="D78" s="10">
        <v>38</v>
      </c>
      <c r="E78" s="92"/>
      <c r="F78" s="503">
        <f t="shared" si="19"/>
        <v>819</v>
      </c>
      <c r="G78" s="434">
        <f t="shared" si="20"/>
        <v>6</v>
      </c>
      <c r="H78" s="15">
        <f>F78/G78</f>
        <v>136.5</v>
      </c>
      <c r="I78" s="3"/>
      <c r="J78" s="3"/>
      <c r="K78" s="52">
        <f t="shared" si="15"/>
        <v>156</v>
      </c>
      <c r="L78" s="90">
        <f t="shared" si="23"/>
        <v>439</v>
      </c>
      <c r="M78" s="182">
        <v>25</v>
      </c>
      <c r="N78" s="90">
        <v>121</v>
      </c>
      <c r="O78" s="90">
        <v>125</v>
      </c>
      <c r="P78" s="90">
        <v>134</v>
      </c>
      <c r="Q78" s="90">
        <v>156</v>
      </c>
      <c r="R78" s="90">
        <v>142</v>
      </c>
      <c r="S78" s="90">
        <v>141</v>
      </c>
      <c r="T78" s="10">
        <f t="shared" si="24"/>
        <v>969</v>
      </c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447"/>
      <c r="AG78" s="447"/>
      <c r="AH78" s="88"/>
      <c r="AI78" s="92"/>
    </row>
    <row r="79" spans="1:35" x14ac:dyDescent="0.3">
      <c r="A79" s="9" t="s">
        <v>907</v>
      </c>
      <c r="B79" s="12">
        <v>39</v>
      </c>
      <c r="C79" s="12" t="s">
        <v>28</v>
      </c>
      <c r="D79" s="10">
        <v>39</v>
      </c>
      <c r="E79" s="92"/>
      <c r="F79" s="503">
        <f t="shared" si="19"/>
        <v>761</v>
      </c>
      <c r="G79" s="434">
        <f t="shared" si="20"/>
        <v>6</v>
      </c>
      <c r="H79" s="15">
        <f>F79/G79</f>
        <v>126.83333333333333</v>
      </c>
      <c r="I79" s="3"/>
      <c r="J79" s="3"/>
      <c r="K79" s="52">
        <f t="shared" si="15"/>
        <v>148</v>
      </c>
      <c r="L79" s="90">
        <f t="shared" si="23"/>
        <v>419</v>
      </c>
      <c r="M79" s="182">
        <v>34</v>
      </c>
      <c r="N79" s="90">
        <v>148</v>
      </c>
      <c r="O79" s="90">
        <v>148</v>
      </c>
      <c r="P79" s="90">
        <v>123</v>
      </c>
      <c r="Q79" s="90">
        <v>83</v>
      </c>
      <c r="R79" s="90">
        <v>144</v>
      </c>
      <c r="S79" s="90">
        <v>115</v>
      </c>
      <c r="T79" s="10">
        <f t="shared" si="24"/>
        <v>965</v>
      </c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447"/>
      <c r="AG79" s="447"/>
      <c r="AH79" s="88"/>
      <c r="AI79" s="92"/>
    </row>
    <row r="80" spans="1:35" x14ac:dyDescent="0.3">
      <c r="A80" s="366" t="s">
        <v>320</v>
      </c>
      <c r="B80" s="483">
        <v>39</v>
      </c>
      <c r="C80" s="483" t="s">
        <v>28</v>
      </c>
      <c r="D80" s="482">
        <v>40</v>
      </c>
      <c r="E80" s="92"/>
      <c r="F80" s="503">
        <f t="shared" si="19"/>
        <v>876</v>
      </c>
      <c r="G80" s="434">
        <f t="shared" si="20"/>
        <v>6</v>
      </c>
      <c r="H80" s="367">
        <f>F80/G80</f>
        <v>146</v>
      </c>
      <c r="I80" s="483"/>
      <c r="J80" s="483"/>
      <c r="K80" s="484">
        <f t="shared" si="15"/>
        <v>174</v>
      </c>
      <c r="L80" s="485">
        <f t="shared" si="23"/>
        <v>445</v>
      </c>
      <c r="M80" s="324">
        <v>11</v>
      </c>
      <c r="N80" s="485">
        <v>106</v>
      </c>
      <c r="O80" s="485">
        <v>165</v>
      </c>
      <c r="P80" s="485">
        <v>174</v>
      </c>
      <c r="Q80" s="485">
        <v>150</v>
      </c>
      <c r="R80" s="485">
        <v>138</v>
      </c>
      <c r="S80" s="485">
        <v>143</v>
      </c>
      <c r="T80" s="10">
        <f t="shared" si="24"/>
        <v>942</v>
      </c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447"/>
      <c r="AG80" s="447"/>
      <c r="AH80" s="88"/>
      <c r="AI80" s="92"/>
    </row>
    <row r="81" spans="1:35" x14ac:dyDescent="0.3">
      <c r="A81" s="502" t="s">
        <v>114</v>
      </c>
      <c r="B81" s="453"/>
      <c r="C81" s="453"/>
      <c r="D81" s="434">
        <v>41</v>
      </c>
      <c r="E81" s="453"/>
      <c r="F81" s="503">
        <f t="shared" si="19"/>
        <v>897</v>
      </c>
      <c r="G81" s="434">
        <f t="shared" si="20"/>
        <v>6</v>
      </c>
      <c r="H81" s="504">
        <f t="shared" ref="H81:H84" si="25">F81/G81</f>
        <v>149.5</v>
      </c>
      <c r="I81" s="431"/>
      <c r="J81" s="453"/>
      <c r="K81" s="439">
        <f t="shared" si="15"/>
        <v>169</v>
      </c>
      <c r="L81" s="444">
        <f t="shared" si="23"/>
        <v>464</v>
      </c>
      <c r="M81" s="458">
        <v>5</v>
      </c>
      <c r="N81" s="444">
        <v>134</v>
      </c>
      <c r="O81" s="444">
        <v>161</v>
      </c>
      <c r="P81" s="444">
        <v>169</v>
      </c>
      <c r="Q81" s="444">
        <v>160</v>
      </c>
      <c r="R81" s="444">
        <v>153</v>
      </c>
      <c r="S81" s="444">
        <v>120</v>
      </c>
      <c r="T81" s="434">
        <f t="shared" si="24"/>
        <v>927</v>
      </c>
      <c r="U81" s="88"/>
      <c r="V81" s="88"/>
      <c r="W81" s="88"/>
      <c r="X81" s="88"/>
      <c r="Y81" s="88"/>
      <c r="Z81" s="88"/>
      <c r="AA81" s="88"/>
      <c r="AB81" s="88"/>
      <c r="AC81" s="92"/>
      <c r="AD81" s="88"/>
      <c r="AE81" s="92"/>
      <c r="AF81" s="447"/>
      <c r="AG81" s="447"/>
      <c r="AH81" s="88"/>
      <c r="AI81" s="92"/>
    </row>
    <row r="82" spans="1:35" x14ac:dyDescent="0.3">
      <c r="A82" s="502" t="s">
        <v>124</v>
      </c>
      <c r="B82" s="501"/>
      <c r="C82" s="501"/>
      <c r="D82" s="482">
        <v>42</v>
      </c>
      <c r="E82" s="501"/>
      <c r="F82" s="503">
        <f t="shared" si="19"/>
        <v>854</v>
      </c>
      <c r="G82" s="434">
        <f t="shared" si="20"/>
        <v>6</v>
      </c>
      <c r="H82" s="367">
        <f t="shared" si="25"/>
        <v>142.33333333333334</v>
      </c>
      <c r="I82" s="483"/>
      <c r="J82" s="501"/>
      <c r="K82" s="439">
        <f t="shared" si="15"/>
        <v>173</v>
      </c>
      <c r="L82" s="444">
        <f t="shared" si="23"/>
        <v>434</v>
      </c>
      <c r="M82" s="458">
        <v>12</v>
      </c>
      <c r="N82" s="444">
        <v>117</v>
      </c>
      <c r="O82" s="444">
        <v>144</v>
      </c>
      <c r="P82" s="444">
        <v>173</v>
      </c>
      <c r="Q82" s="444">
        <v>138</v>
      </c>
      <c r="R82" s="444">
        <v>158</v>
      </c>
      <c r="S82" s="444">
        <v>124</v>
      </c>
      <c r="T82" s="434">
        <f t="shared" si="24"/>
        <v>926</v>
      </c>
    </row>
    <row r="83" spans="1:35" x14ac:dyDescent="0.3">
      <c r="A83" s="502" t="s">
        <v>173</v>
      </c>
      <c r="B83" s="501"/>
      <c r="C83" s="501"/>
      <c r="D83" s="434">
        <v>43</v>
      </c>
      <c r="E83" s="501"/>
      <c r="F83" s="503">
        <f t="shared" si="19"/>
        <v>844</v>
      </c>
      <c r="G83" s="434">
        <f t="shared" si="20"/>
        <v>6</v>
      </c>
      <c r="H83" s="504">
        <f t="shared" si="25"/>
        <v>140.66666666666666</v>
      </c>
      <c r="I83" s="431"/>
      <c r="J83" s="501"/>
      <c r="K83" s="439">
        <f t="shared" si="15"/>
        <v>193</v>
      </c>
      <c r="L83" s="444">
        <f t="shared" si="23"/>
        <v>488</v>
      </c>
      <c r="M83" s="458">
        <v>10</v>
      </c>
      <c r="N83" s="444">
        <v>128</v>
      </c>
      <c r="O83" s="444">
        <v>116</v>
      </c>
      <c r="P83" s="444">
        <v>112</v>
      </c>
      <c r="Q83" s="444">
        <v>159</v>
      </c>
      <c r="R83" s="444">
        <v>136</v>
      </c>
      <c r="S83" s="444">
        <v>193</v>
      </c>
      <c r="T83" s="434">
        <f t="shared" si="24"/>
        <v>904</v>
      </c>
    </row>
    <row r="84" spans="1:35" x14ac:dyDescent="0.3">
      <c r="F84" s="64">
        <f>SUM(F42:F83)</f>
        <v>46628</v>
      </c>
      <c r="G84" s="64">
        <f>SUM(G42:G83)</f>
        <v>311</v>
      </c>
      <c r="H84" s="504">
        <f t="shared" si="25"/>
        <v>149.92926045016077</v>
      </c>
      <c r="N84">
        <f>AVERAGE(N41:N83)</f>
        <v>143.27906976744185</v>
      </c>
      <c r="O84" s="500">
        <f t="shared" ref="O84:Y84" si="26">AVERAGE(O41:O83)</f>
        <v>140.23255813953489</v>
      </c>
      <c r="P84" s="500">
        <f t="shared" si="26"/>
        <v>150.41860465116278</v>
      </c>
      <c r="Q84" s="500">
        <f t="shared" si="26"/>
        <v>147.48837209302326</v>
      </c>
      <c r="R84" s="500">
        <f t="shared" si="26"/>
        <v>149.53488372093022</v>
      </c>
      <c r="S84" s="500">
        <f t="shared" si="26"/>
        <v>150.83720930232559</v>
      </c>
      <c r="U84" s="500">
        <f t="shared" si="26"/>
        <v>146.38888888888889</v>
      </c>
      <c r="W84" s="500">
        <f t="shared" si="26"/>
        <v>157.44444444444446</v>
      </c>
      <c r="Y84" s="500">
        <f t="shared" si="26"/>
        <v>145.22222222222223</v>
      </c>
      <c r="AB84" s="500">
        <f t="shared" ref="AB84" si="27">AVERAGE(AB41:AB83)</f>
        <v>190.66666666666666</v>
      </c>
      <c r="AD84" s="500">
        <f t="shared" ref="AD84" si="28">AVERAGE(AD41:AD83)</f>
        <v>166.5</v>
      </c>
      <c r="AF84" s="500">
        <f t="shared" ref="AF84" si="29">AVERAGE(AF41:AF83)</f>
        <v>170.5</v>
      </c>
      <c r="AH84" s="500">
        <f t="shared" ref="AH84" si="30">AVERAGE(AH41:AH83)</f>
        <v>142.5</v>
      </c>
    </row>
  </sheetData>
  <sortState ref="B4:U5">
    <sortCondition descending="1" ref="U5"/>
  </sortState>
  <mergeCells count="2">
    <mergeCell ref="A38:AI39"/>
    <mergeCell ref="A1:AI2"/>
  </mergeCells>
  <pageMargins left="0.7" right="0.7" top="0.75" bottom="0.75" header="0.3" footer="0.3"/>
  <pageSetup scale="60" orientation="portrait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K97"/>
  <sheetViews>
    <sheetView topLeftCell="A41" zoomScaleNormal="100" workbookViewId="0">
      <selection activeCell="A56" sqref="A56:A87"/>
    </sheetView>
  </sheetViews>
  <sheetFormatPr defaultRowHeight="14.4" x14ac:dyDescent="0.3"/>
  <cols>
    <col min="1" max="1" width="19.88671875" bestFit="1" customWidth="1"/>
    <col min="2" max="3" width="5.6640625" customWidth="1"/>
    <col min="4" max="4" width="6" customWidth="1"/>
    <col min="5" max="5" width="4" customWidth="1"/>
    <col min="6" max="6" width="6.5546875" customWidth="1"/>
    <col min="7" max="8" width="3.5546875" customWidth="1"/>
    <col min="9" max="10" width="4" customWidth="1"/>
    <col min="11" max="11" width="5.6640625" style="96" customWidth="1"/>
    <col min="12" max="15" width="5.109375" bestFit="1" customWidth="1"/>
    <col min="16" max="16" width="7" bestFit="1" customWidth="1"/>
    <col min="17" max="17" width="6.6640625" bestFit="1" customWidth="1"/>
    <col min="18" max="18" width="5.109375" bestFit="1" customWidth="1"/>
    <col min="19" max="19" width="3.109375" bestFit="1" customWidth="1"/>
    <col min="20" max="20" width="5.109375" bestFit="1" customWidth="1"/>
    <col min="21" max="21" width="4" bestFit="1" customWidth="1"/>
    <col min="22" max="22" width="5.109375" bestFit="1" customWidth="1"/>
    <col min="23" max="23" width="4" bestFit="1" customWidth="1"/>
    <col min="24" max="24" width="6.6640625" bestFit="1" customWidth="1"/>
    <col min="25" max="25" width="4.109375" bestFit="1" customWidth="1"/>
    <col min="26" max="26" width="2.88671875" bestFit="1" customWidth="1"/>
    <col min="27" max="27" width="4.109375" bestFit="1" customWidth="1"/>
    <col min="28" max="28" width="2.88671875" bestFit="1" customWidth="1"/>
    <col min="29" max="29" width="4.109375" bestFit="1" customWidth="1"/>
    <col min="30" max="30" width="2.88671875" bestFit="1" customWidth="1"/>
    <col min="31" max="31" width="5.109375" bestFit="1" customWidth="1"/>
    <col min="32" max="32" width="2.88671875" bestFit="1" customWidth="1"/>
    <col min="33" max="33" width="4.33203125" bestFit="1" customWidth="1"/>
    <col min="34" max="34" width="7.44140625" bestFit="1" customWidth="1"/>
    <col min="35" max="35" width="6.44140625" bestFit="1" customWidth="1"/>
    <col min="36" max="36" width="4.33203125" bestFit="1" customWidth="1"/>
    <col min="37" max="37" width="8.109375" bestFit="1" customWidth="1"/>
    <col min="38" max="38" width="3" bestFit="1" customWidth="1"/>
    <col min="39" max="39" width="2.33203125" bestFit="1" customWidth="1"/>
    <col min="40" max="41" width="5.109375" bestFit="1" customWidth="1"/>
  </cols>
  <sheetData>
    <row r="1" spans="1:37" x14ac:dyDescent="0.3">
      <c r="A1" s="587" t="s">
        <v>2481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158"/>
      <c r="AH1" s="158"/>
      <c r="AI1" s="158"/>
      <c r="AJ1" s="158"/>
      <c r="AK1" s="158"/>
    </row>
    <row r="2" spans="1:37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158"/>
      <c r="AH2" s="158"/>
      <c r="AI2" s="158"/>
      <c r="AJ2" s="158"/>
      <c r="AK2" s="158"/>
    </row>
    <row r="3" spans="1:37" x14ac:dyDescent="0.3">
      <c r="A3" s="1" t="s">
        <v>0</v>
      </c>
      <c r="B3" s="2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23</v>
      </c>
      <c r="H3" s="1" t="s">
        <v>24</v>
      </c>
      <c r="I3" s="1" t="s">
        <v>25</v>
      </c>
      <c r="J3" s="1" t="s">
        <v>26</v>
      </c>
      <c r="K3" s="154"/>
      <c r="L3" s="1">
        <v>1</v>
      </c>
      <c r="M3" s="1">
        <v>2</v>
      </c>
      <c r="N3" s="1">
        <v>3</v>
      </c>
      <c r="O3" s="1">
        <v>4</v>
      </c>
      <c r="P3" s="1">
        <v>5</v>
      </c>
      <c r="Q3" s="1" t="s">
        <v>8</v>
      </c>
      <c r="R3" s="1">
        <v>6</v>
      </c>
      <c r="S3" s="1" t="s">
        <v>1</v>
      </c>
      <c r="T3" s="1">
        <v>7</v>
      </c>
      <c r="U3" s="1" t="s">
        <v>1</v>
      </c>
      <c r="V3" s="1">
        <v>8</v>
      </c>
      <c r="W3" s="1" t="s">
        <v>1</v>
      </c>
      <c r="X3" s="1" t="s">
        <v>8</v>
      </c>
      <c r="Y3" s="1">
        <v>9</v>
      </c>
      <c r="Z3" s="1"/>
      <c r="AA3" s="1">
        <v>10</v>
      </c>
      <c r="AB3" s="1"/>
      <c r="AC3" s="1">
        <v>11</v>
      </c>
      <c r="AD3" s="1"/>
      <c r="AE3" s="1">
        <v>12</v>
      </c>
      <c r="AF3" s="1"/>
    </row>
    <row r="4" spans="1:37" x14ac:dyDescent="0.3">
      <c r="A4" s="9" t="s">
        <v>677</v>
      </c>
      <c r="B4" s="11">
        <v>1</v>
      </c>
      <c r="C4" s="361">
        <v>200</v>
      </c>
      <c r="D4" s="6">
        <f t="shared" ref="D4:D21" si="0">SUM(L4:P4)+R4+T4+V4+Y4+AA4+AC4+AE4</f>
        <v>1020</v>
      </c>
      <c r="E4" s="6">
        <f>COUNT(L4,M4,N4,O4,P4,#REF!,R4,T4,V4,Y4,AA4, AC4, AE4)</f>
        <v>5</v>
      </c>
      <c r="F4" s="7">
        <f t="shared" ref="F4:F21" si="1">D4/E4</f>
        <v>204</v>
      </c>
      <c r="G4" s="159">
        <f t="shared" ref="G4:G21" si="2">((SUM(S4+U4+W4))/30)+(COUNTIFS(Z4,"W")+(COUNTIFS(AB4,"W")+(COUNTIFS(AD4,"W")+(COUNTIFS(AF4,"W")))))</f>
        <v>0</v>
      </c>
      <c r="H4" s="159">
        <f t="shared" ref="H4:H21" si="3">(3-(SUM(S4+U4+W4)/30))+(COUNTIFS(Z4,"L"))+(COUNTIFS(AB4,"L"))+(COUNTIFS(AD4,"L"))+(COUNTIFS(AF4,"L"))</f>
        <v>3</v>
      </c>
      <c r="I4" s="52">
        <f t="shared" ref="I4:I21" si="4">MAX(L4,M4,N4,O4,P4,R4,T4,V4,Y4,AA4,AC4,AE4)</f>
        <v>233</v>
      </c>
      <c r="J4" s="134">
        <f t="shared" ref="J4:J21" si="5">MAX((SUM(L4:N4)), (SUM(R4,T4,V4)), (SUM(Y4,AA4,AC4)), (SUM(AA4,AC4,AE4)))</f>
        <v>611</v>
      </c>
      <c r="K4" s="145"/>
      <c r="L4" s="4">
        <v>200</v>
      </c>
      <c r="M4" s="4">
        <v>186</v>
      </c>
      <c r="N4" s="4">
        <v>225</v>
      </c>
      <c r="O4" s="4">
        <v>176</v>
      </c>
      <c r="P4" s="4">
        <v>233</v>
      </c>
      <c r="Q4" s="10">
        <f t="shared" ref="Q4:Q21" si="6">SUM(L4:P4)</f>
        <v>1020</v>
      </c>
      <c r="R4" s="51"/>
      <c r="S4" s="4"/>
      <c r="T4" s="4"/>
      <c r="U4" s="4"/>
      <c r="V4" s="4"/>
      <c r="W4" s="4"/>
      <c r="X4" s="10">
        <f t="shared" ref="X4:X21" si="7">SUM(Q4:W4)</f>
        <v>1020</v>
      </c>
      <c r="Y4" s="51"/>
      <c r="Z4" s="146"/>
      <c r="AA4" s="5"/>
      <c r="AB4" s="5"/>
      <c r="AC4" s="5"/>
      <c r="AD4" s="5"/>
      <c r="AE4" s="5"/>
      <c r="AF4" s="4"/>
    </row>
    <row r="5" spans="1:37" x14ac:dyDescent="0.3">
      <c r="A5" s="9" t="s">
        <v>130</v>
      </c>
      <c r="B5" s="11">
        <v>2</v>
      </c>
      <c r="C5" s="361">
        <v>125</v>
      </c>
      <c r="D5" s="6">
        <f t="shared" si="0"/>
        <v>1065</v>
      </c>
      <c r="E5" s="6">
        <f>COUNT(L5,M5,N5,O5,P5,#REF!,R5,T5,V5,Y5,AA5, AC5, AE5)</f>
        <v>5</v>
      </c>
      <c r="F5" s="7">
        <f t="shared" si="1"/>
        <v>213</v>
      </c>
      <c r="G5" s="159">
        <f t="shared" si="2"/>
        <v>0</v>
      </c>
      <c r="H5" s="159">
        <f t="shared" si="3"/>
        <v>3</v>
      </c>
      <c r="I5" s="52">
        <f t="shared" si="4"/>
        <v>235</v>
      </c>
      <c r="J5" s="134">
        <f t="shared" si="5"/>
        <v>650</v>
      </c>
      <c r="K5" s="145"/>
      <c r="L5" s="4">
        <v>223</v>
      </c>
      <c r="M5" s="4">
        <v>224</v>
      </c>
      <c r="N5" s="4">
        <v>203</v>
      </c>
      <c r="O5" s="4">
        <v>180</v>
      </c>
      <c r="P5" s="4">
        <v>235</v>
      </c>
      <c r="Q5" s="10">
        <f t="shared" si="6"/>
        <v>1065</v>
      </c>
      <c r="R5" s="51"/>
      <c r="S5" s="4"/>
      <c r="T5" s="4"/>
      <c r="U5" s="4"/>
      <c r="V5" s="4"/>
      <c r="W5" s="4"/>
      <c r="X5" s="10">
        <f t="shared" si="7"/>
        <v>1065</v>
      </c>
      <c r="Y5" s="51"/>
      <c r="Z5" s="146"/>
      <c r="AA5" s="5"/>
      <c r="AB5" s="5"/>
      <c r="AC5" s="5"/>
      <c r="AD5" s="5"/>
      <c r="AE5" s="5"/>
      <c r="AF5" s="4"/>
    </row>
    <row r="6" spans="1:37" x14ac:dyDescent="0.3">
      <c r="A6" s="9" t="s">
        <v>276</v>
      </c>
      <c r="B6" s="11">
        <v>3</v>
      </c>
      <c r="C6" s="361">
        <v>100</v>
      </c>
      <c r="D6" s="6">
        <f t="shared" si="0"/>
        <v>990</v>
      </c>
      <c r="E6" s="6">
        <f>COUNT(L6,M6,N6,O6,P6,#REF!,R6,T6,V6,Y6,AA6, AC6, AE6)</f>
        <v>5</v>
      </c>
      <c r="F6" s="7">
        <f t="shared" si="1"/>
        <v>198</v>
      </c>
      <c r="G6" s="159">
        <f t="shared" si="2"/>
        <v>0</v>
      </c>
      <c r="H6" s="159">
        <f t="shared" si="3"/>
        <v>3</v>
      </c>
      <c r="I6" s="52">
        <f t="shared" si="4"/>
        <v>231</v>
      </c>
      <c r="J6" s="134">
        <f t="shared" si="5"/>
        <v>638</v>
      </c>
      <c r="K6" s="145"/>
      <c r="L6" s="4">
        <v>225</v>
      </c>
      <c r="M6" s="4">
        <v>231</v>
      </c>
      <c r="N6" s="4">
        <v>182</v>
      </c>
      <c r="O6" s="4">
        <v>185</v>
      </c>
      <c r="P6" s="4">
        <v>167</v>
      </c>
      <c r="Q6" s="10">
        <f t="shared" si="6"/>
        <v>990</v>
      </c>
      <c r="R6" s="51"/>
      <c r="S6" s="4"/>
      <c r="T6" s="4"/>
      <c r="U6" s="4"/>
      <c r="V6" s="4"/>
      <c r="W6" s="4"/>
      <c r="X6" s="10">
        <f t="shared" si="7"/>
        <v>990</v>
      </c>
      <c r="Y6" s="51"/>
      <c r="Z6" s="51"/>
      <c r="AA6" s="54"/>
      <c r="AB6" s="54"/>
      <c r="AC6" s="4"/>
      <c r="AD6" s="4"/>
    </row>
    <row r="7" spans="1:37" x14ac:dyDescent="0.3">
      <c r="A7" s="9" t="s">
        <v>238</v>
      </c>
      <c r="B7" s="11">
        <v>4</v>
      </c>
      <c r="C7" s="361">
        <v>75</v>
      </c>
      <c r="D7" s="6">
        <f t="shared" si="0"/>
        <v>1012</v>
      </c>
      <c r="E7" s="6">
        <f>COUNT(L7,M7,N7,O7,P7,#REF!,R7,T7,V7,Y7,AA7, AC7, AE7)</f>
        <v>5</v>
      </c>
      <c r="F7" s="7">
        <f t="shared" si="1"/>
        <v>202.4</v>
      </c>
      <c r="G7" s="159">
        <f t="shared" si="2"/>
        <v>0</v>
      </c>
      <c r="H7" s="159">
        <f t="shared" si="3"/>
        <v>3</v>
      </c>
      <c r="I7" s="52">
        <f t="shared" si="4"/>
        <v>235</v>
      </c>
      <c r="J7" s="134">
        <f t="shared" si="5"/>
        <v>630</v>
      </c>
      <c r="K7" s="145"/>
      <c r="L7" s="4">
        <v>235</v>
      </c>
      <c r="M7" s="4">
        <v>199</v>
      </c>
      <c r="N7" s="4">
        <v>196</v>
      </c>
      <c r="O7" s="4">
        <v>202</v>
      </c>
      <c r="P7" s="4">
        <v>180</v>
      </c>
      <c r="Q7" s="10">
        <f t="shared" si="6"/>
        <v>1012</v>
      </c>
      <c r="R7" s="51"/>
      <c r="S7" s="4"/>
      <c r="T7" s="4"/>
      <c r="U7" s="4"/>
      <c r="V7" s="4"/>
      <c r="W7" s="4"/>
      <c r="X7" s="10">
        <f t="shared" si="7"/>
        <v>1012</v>
      </c>
      <c r="Y7" s="51"/>
      <c r="Z7" s="51"/>
      <c r="AA7" s="4"/>
      <c r="AB7" s="4"/>
      <c r="AC7" s="16"/>
      <c r="AD7" s="16"/>
    </row>
    <row r="8" spans="1:37" x14ac:dyDescent="0.3">
      <c r="A8" s="9" t="s">
        <v>1044</v>
      </c>
      <c r="B8" s="11">
        <v>5</v>
      </c>
      <c r="C8" s="361">
        <v>50</v>
      </c>
      <c r="D8" s="6">
        <f t="shared" si="0"/>
        <v>996</v>
      </c>
      <c r="E8" s="6">
        <f>COUNT(L8,M8,N8,O8,P8,#REF!,R8,T8,V8,Y8,AA8, AC8, AE8)</f>
        <v>5</v>
      </c>
      <c r="F8" s="7">
        <f t="shared" si="1"/>
        <v>199.2</v>
      </c>
      <c r="G8" s="159">
        <f t="shared" si="2"/>
        <v>0</v>
      </c>
      <c r="H8" s="159">
        <f t="shared" si="3"/>
        <v>3</v>
      </c>
      <c r="I8" s="52">
        <f t="shared" si="4"/>
        <v>287</v>
      </c>
      <c r="J8" s="134">
        <f t="shared" si="5"/>
        <v>635</v>
      </c>
      <c r="K8" s="145"/>
      <c r="L8" s="4">
        <v>287</v>
      </c>
      <c r="M8" s="4">
        <v>177</v>
      </c>
      <c r="N8" s="4">
        <v>171</v>
      </c>
      <c r="O8" s="4">
        <v>180</v>
      </c>
      <c r="P8" s="4">
        <v>181</v>
      </c>
      <c r="Q8" s="10">
        <f t="shared" si="6"/>
        <v>996</v>
      </c>
      <c r="R8" s="51"/>
      <c r="S8" s="4"/>
      <c r="T8" s="4"/>
      <c r="U8" s="4"/>
      <c r="V8" s="4"/>
      <c r="W8" s="4"/>
      <c r="X8" s="10">
        <f t="shared" si="7"/>
        <v>996</v>
      </c>
      <c r="Y8" s="51"/>
      <c r="Z8" s="4"/>
    </row>
    <row r="9" spans="1:37" x14ac:dyDescent="0.3">
      <c r="A9" s="9" t="s">
        <v>551</v>
      </c>
      <c r="B9" s="11">
        <v>6</v>
      </c>
      <c r="C9" s="361">
        <v>35</v>
      </c>
      <c r="D9" s="6">
        <f t="shared" si="0"/>
        <v>930</v>
      </c>
      <c r="E9" s="6">
        <f>COUNT(L9,M9,N9,O9,P9,#REF!,R9,T9,V9,Y9,AA9, AC9, AE9)</f>
        <v>5</v>
      </c>
      <c r="F9" s="7">
        <f t="shared" si="1"/>
        <v>186</v>
      </c>
      <c r="G9" s="159">
        <f t="shared" si="2"/>
        <v>0</v>
      </c>
      <c r="H9" s="159">
        <f t="shared" si="3"/>
        <v>3</v>
      </c>
      <c r="I9" s="52">
        <f t="shared" si="4"/>
        <v>194</v>
      </c>
      <c r="J9" s="134">
        <f t="shared" si="5"/>
        <v>552</v>
      </c>
      <c r="K9" s="145"/>
      <c r="L9" s="4">
        <v>164</v>
      </c>
      <c r="M9" s="4">
        <v>194</v>
      </c>
      <c r="N9" s="4">
        <v>194</v>
      </c>
      <c r="O9" s="4">
        <v>184</v>
      </c>
      <c r="P9" s="4">
        <v>194</v>
      </c>
      <c r="Q9" s="10">
        <f t="shared" si="6"/>
        <v>930</v>
      </c>
      <c r="R9" s="51"/>
      <c r="S9" s="4"/>
      <c r="T9" s="4"/>
      <c r="U9" s="4"/>
      <c r="V9" s="4"/>
      <c r="W9" s="4"/>
      <c r="X9" s="10">
        <f t="shared" si="7"/>
        <v>930</v>
      </c>
    </row>
    <row r="10" spans="1:37" x14ac:dyDescent="0.3">
      <c r="A10" s="9" t="s">
        <v>1002</v>
      </c>
      <c r="B10" s="11">
        <v>7</v>
      </c>
      <c r="C10" s="361">
        <v>30</v>
      </c>
      <c r="D10" s="6">
        <f t="shared" si="0"/>
        <v>902</v>
      </c>
      <c r="E10" s="6">
        <f>COUNT(L10,M10,N10,O10,P10,#REF!,R10,T10,V10,Y10,AA10, AC10, AE10)</f>
        <v>5</v>
      </c>
      <c r="F10" s="7">
        <f t="shared" si="1"/>
        <v>180.4</v>
      </c>
      <c r="G10" s="159">
        <f t="shared" si="2"/>
        <v>0</v>
      </c>
      <c r="H10" s="159">
        <f t="shared" si="3"/>
        <v>3</v>
      </c>
      <c r="I10" s="52">
        <f t="shared" si="4"/>
        <v>211</v>
      </c>
      <c r="J10" s="134">
        <f t="shared" si="5"/>
        <v>587</v>
      </c>
      <c r="K10" s="145"/>
      <c r="L10" s="4">
        <v>173</v>
      </c>
      <c r="M10" s="4">
        <v>203</v>
      </c>
      <c r="N10" s="4">
        <v>211</v>
      </c>
      <c r="O10" s="4">
        <v>167</v>
      </c>
      <c r="P10" s="4">
        <v>148</v>
      </c>
      <c r="Q10" s="10">
        <f t="shared" si="6"/>
        <v>902</v>
      </c>
      <c r="R10" s="51"/>
      <c r="S10" s="4"/>
      <c r="T10" s="4"/>
      <c r="U10" s="4"/>
      <c r="V10" s="4"/>
      <c r="W10" s="4"/>
      <c r="X10" s="10">
        <f t="shared" si="7"/>
        <v>902</v>
      </c>
    </row>
    <row r="11" spans="1:37" x14ac:dyDescent="0.3">
      <c r="A11" s="9" t="s">
        <v>136</v>
      </c>
      <c r="B11" s="11">
        <v>8</v>
      </c>
      <c r="C11" s="361"/>
      <c r="D11" s="6">
        <f t="shared" si="0"/>
        <v>972</v>
      </c>
      <c r="E11" s="6">
        <f>COUNT(L11,M11,N11,O11,P11,#REF!,R11,T11,V11,Y11,AA11, AC11, AE11)</f>
        <v>5</v>
      </c>
      <c r="F11" s="7">
        <f t="shared" si="1"/>
        <v>194.4</v>
      </c>
      <c r="G11" s="159">
        <f t="shared" si="2"/>
        <v>0</v>
      </c>
      <c r="H11" s="159">
        <f t="shared" si="3"/>
        <v>3</v>
      </c>
      <c r="I11" s="52">
        <f t="shared" si="4"/>
        <v>253</v>
      </c>
      <c r="J11" s="134">
        <f t="shared" si="5"/>
        <v>619</v>
      </c>
      <c r="K11" s="145"/>
      <c r="L11" s="4">
        <v>183</v>
      </c>
      <c r="M11" s="4">
        <v>253</v>
      </c>
      <c r="N11" s="4">
        <v>183</v>
      </c>
      <c r="O11" s="4">
        <v>169</v>
      </c>
      <c r="P11" s="4">
        <v>184</v>
      </c>
      <c r="Q11" s="10">
        <f t="shared" si="6"/>
        <v>972</v>
      </c>
      <c r="R11" s="51"/>
      <c r="S11" s="4"/>
      <c r="T11" s="4"/>
      <c r="U11" s="4"/>
      <c r="V11" s="4"/>
      <c r="W11" s="4"/>
      <c r="X11" s="10">
        <f t="shared" si="7"/>
        <v>972</v>
      </c>
    </row>
    <row r="12" spans="1:37" x14ac:dyDescent="0.3">
      <c r="A12" s="9" t="s">
        <v>196</v>
      </c>
      <c r="B12" s="11">
        <v>9</v>
      </c>
      <c r="C12" s="361"/>
      <c r="D12" s="6">
        <f t="shared" si="0"/>
        <v>955</v>
      </c>
      <c r="E12" s="6">
        <f>COUNT(L12,M12,N12,O12,P12,#REF!,R12,T12,V12,Y12,AA12, AC12, AE12)</f>
        <v>5</v>
      </c>
      <c r="F12" s="7">
        <f t="shared" si="1"/>
        <v>191</v>
      </c>
      <c r="G12" s="159">
        <f t="shared" si="2"/>
        <v>0</v>
      </c>
      <c r="H12" s="159">
        <f t="shared" si="3"/>
        <v>3</v>
      </c>
      <c r="I12" s="52">
        <f t="shared" si="4"/>
        <v>221</v>
      </c>
      <c r="J12" s="134">
        <f t="shared" si="5"/>
        <v>538</v>
      </c>
      <c r="K12" s="145"/>
      <c r="L12" s="4">
        <v>142</v>
      </c>
      <c r="M12" s="4">
        <v>207</v>
      </c>
      <c r="N12" s="4">
        <v>189</v>
      </c>
      <c r="O12" s="4">
        <v>221</v>
      </c>
      <c r="P12" s="4">
        <v>196</v>
      </c>
      <c r="Q12" s="10">
        <f t="shared" si="6"/>
        <v>955</v>
      </c>
      <c r="R12" s="51"/>
      <c r="S12" s="4"/>
      <c r="T12" s="4"/>
      <c r="U12" s="4"/>
      <c r="V12" s="4"/>
      <c r="W12" s="4"/>
      <c r="X12" s="10">
        <f t="shared" si="7"/>
        <v>955</v>
      </c>
    </row>
    <row r="13" spans="1:37" x14ac:dyDescent="0.3">
      <c r="A13" s="9" t="s">
        <v>124</v>
      </c>
      <c r="B13" s="11">
        <v>10</v>
      </c>
      <c r="C13" s="361"/>
      <c r="D13" s="6">
        <f t="shared" si="0"/>
        <v>936</v>
      </c>
      <c r="E13" s="6">
        <f>COUNT(L13,M13,N13,O13,P13,#REF!,R13,T13,V13,Y13,AA13, AC13, AE13)</f>
        <v>5</v>
      </c>
      <c r="F13" s="7">
        <f t="shared" si="1"/>
        <v>187.2</v>
      </c>
      <c r="G13" s="159">
        <f t="shared" si="2"/>
        <v>0</v>
      </c>
      <c r="H13" s="159">
        <f t="shared" si="3"/>
        <v>3</v>
      </c>
      <c r="I13" s="52">
        <f t="shared" si="4"/>
        <v>204</v>
      </c>
      <c r="J13" s="134">
        <f t="shared" si="5"/>
        <v>565</v>
      </c>
      <c r="K13" s="145"/>
      <c r="L13" s="4">
        <v>165</v>
      </c>
      <c r="M13" s="4">
        <v>196</v>
      </c>
      <c r="N13" s="4">
        <v>204</v>
      </c>
      <c r="O13" s="4">
        <v>197</v>
      </c>
      <c r="P13" s="4">
        <v>174</v>
      </c>
      <c r="Q13" s="10">
        <f t="shared" si="6"/>
        <v>936</v>
      </c>
      <c r="R13" s="51"/>
      <c r="S13" s="4"/>
      <c r="T13" s="4"/>
      <c r="U13" s="4"/>
      <c r="V13" s="4"/>
      <c r="W13" s="4"/>
      <c r="X13" s="10">
        <f t="shared" si="7"/>
        <v>936</v>
      </c>
    </row>
    <row r="14" spans="1:37" x14ac:dyDescent="0.3">
      <c r="A14" s="9" t="s">
        <v>933</v>
      </c>
      <c r="B14" s="11">
        <v>11</v>
      </c>
      <c r="C14" s="361"/>
      <c r="D14" s="6">
        <f t="shared" si="0"/>
        <v>933</v>
      </c>
      <c r="E14" s="6">
        <f>COUNT(L14,M14,N14,O14,P14,#REF!,R14,T14,V14,Y14,AA14, AC14, AE14)</f>
        <v>5</v>
      </c>
      <c r="F14" s="7">
        <f t="shared" si="1"/>
        <v>186.6</v>
      </c>
      <c r="G14" s="159">
        <f t="shared" si="2"/>
        <v>0</v>
      </c>
      <c r="H14" s="159">
        <f t="shared" si="3"/>
        <v>3</v>
      </c>
      <c r="I14" s="52">
        <f t="shared" si="4"/>
        <v>199</v>
      </c>
      <c r="J14" s="134">
        <f t="shared" si="5"/>
        <v>552</v>
      </c>
      <c r="K14" s="145"/>
      <c r="L14" s="4">
        <v>189</v>
      </c>
      <c r="M14" s="4">
        <v>195</v>
      </c>
      <c r="N14" s="4">
        <v>168</v>
      </c>
      <c r="O14" s="4">
        <v>199</v>
      </c>
      <c r="P14" s="4">
        <v>182</v>
      </c>
      <c r="Q14" s="10">
        <f t="shared" si="6"/>
        <v>933</v>
      </c>
      <c r="R14" s="43"/>
      <c r="S14" s="55"/>
      <c r="T14" s="55"/>
      <c r="U14" s="55"/>
      <c r="V14" s="55"/>
      <c r="W14" s="55"/>
      <c r="X14" s="10">
        <f t="shared" si="7"/>
        <v>933</v>
      </c>
    </row>
    <row r="15" spans="1:37" x14ac:dyDescent="0.3">
      <c r="A15" s="9" t="s">
        <v>109</v>
      </c>
      <c r="B15" s="11">
        <v>12</v>
      </c>
      <c r="C15" s="361"/>
      <c r="D15" s="6">
        <f t="shared" si="0"/>
        <v>920</v>
      </c>
      <c r="E15" s="6">
        <f>COUNT(L15,M15,N15,O15,P15,#REF!,R15,T15,V15,Y15,AA15, AC15, AE15)</f>
        <v>5</v>
      </c>
      <c r="F15" s="7">
        <f t="shared" si="1"/>
        <v>184</v>
      </c>
      <c r="G15" s="159">
        <f t="shared" si="2"/>
        <v>0</v>
      </c>
      <c r="H15" s="159">
        <f t="shared" si="3"/>
        <v>3</v>
      </c>
      <c r="I15" s="52">
        <f t="shared" si="4"/>
        <v>218</v>
      </c>
      <c r="J15" s="134">
        <f t="shared" si="5"/>
        <v>563</v>
      </c>
      <c r="K15" s="145"/>
      <c r="L15" s="4">
        <v>184</v>
      </c>
      <c r="M15" s="4">
        <v>161</v>
      </c>
      <c r="N15" s="4">
        <v>218</v>
      </c>
      <c r="O15" s="4">
        <v>142</v>
      </c>
      <c r="P15" s="4">
        <v>215</v>
      </c>
      <c r="Q15" s="10">
        <f t="shared" si="6"/>
        <v>920</v>
      </c>
      <c r="R15" s="51"/>
      <c r="S15" s="501"/>
      <c r="T15" s="501"/>
      <c r="U15" s="501"/>
      <c r="V15" s="501"/>
      <c r="W15" s="501"/>
      <c r="X15" s="10">
        <f t="shared" si="7"/>
        <v>920</v>
      </c>
    </row>
    <row r="16" spans="1:37" x14ac:dyDescent="0.3">
      <c r="A16" s="9" t="s">
        <v>246</v>
      </c>
      <c r="B16" s="11">
        <v>13</v>
      </c>
      <c r="C16" s="361"/>
      <c r="D16" s="6">
        <f t="shared" si="0"/>
        <v>917</v>
      </c>
      <c r="E16" s="6">
        <f>COUNT(L16,M16,N16,O16,P16,#REF!,R16,T16,V16,Y16,AA16, AC16, AE16)</f>
        <v>5</v>
      </c>
      <c r="F16" s="7">
        <f t="shared" si="1"/>
        <v>183.4</v>
      </c>
      <c r="G16" s="159">
        <f t="shared" si="2"/>
        <v>0</v>
      </c>
      <c r="H16" s="159">
        <f t="shared" si="3"/>
        <v>3</v>
      </c>
      <c r="I16" s="52">
        <f t="shared" si="4"/>
        <v>209</v>
      </c>
      <c r="J16" s="134">
        <f t="shared" si="5"/>
        <v>541</v>
      </c>
      <c r="K16" s="145"/>
      <c r="L16" s="4">
        <v>194</v>
      </c>
      <c r="M16" s="4">
        <v>185</v>
      </c>
      <c r="N16" s="4">
        <v>162</v>
      </c>
      <c r="O16" s="4">
        <v>167</v>
      </c>
      <c r="P16" s="4">
        <v>209</v>
      </c>
      <c r="Q16" s="10">
        <f t="shared" si="6"/>
        <v>917</v>
      </c>
      <c r="R16" s="43"/>
      <c r="S16" s="55"/>
      <c r="T16" s="55"/>
      <c r="U16" s="55"/>
      <c r="V16" s="55"/>
      <c r="W16" s="55"/>
      <c r="X16" s="10">
        <f t="shared" si="7"/>
        <v>917</v>
      </c>
    </row>
    <row r="17" spans="1:24" x14ac:dyDescent="0.3">
      <c r="A17" s="9" t="s">
        <v>721</v>
      </c>
      <c r="B17" s="11">
        <v>14</v>
      </c>
      <c r="C17" s="361"/>
      <c r="D17" s="6">
        <f t="shared" si="0"/>
        <v>915</v>
      </c>
      <c r="E17" s="6">
        <f>COUNT(L17,M17,N17,O17,P17,#REF!,R17,T17,V17,Y17,AA17, AC17, AE17)</f>
        <v>5</v>
      </c>
      <c r="F17" s="7">
        <f t="shared" si="1"/>
        <v>183</v>
      </c>
      <c r="G17" s="159">
        <f t="shared" si="2"/>
        <v>0</v>
      </c>
      <c r="H17" s="159">
        <f t="shared" si="3"/>
        <v>3</v>
      </c>
      <c r="I17" s="52">
        <f t="shared" si="4"/>
        <v>209</v>
      </c>
      <c r="J17" s="134">
        <f t="shared" si="5"/>
        <v>554</v>
      </c>
      <c r="K17" s="145"/>
      <c r="L17" s="4">
        <v>180</v>
      </c>
      <c r="M17" s="4">
        <v>165</v>
      </c>
      <c r="N17" s="4">
        <v>209</v>
      </c>
      <c r="O17" s="4">
        <v>184</v>
      </c>
      <c r="P17" s="4">
        <v>177</v>
      </c>
      <c r="Q17" s="10">
        <f t="shared" si="6"/>
        <v>915</v>
      </c>
      <c r="R17" s="51"/>
      <c r="S17" s="501"/>
      <c r="T17" s="501"/>
      <c r="U17" s="501"/>
      <c r="V17" s="501"/>
      <c r="W17" s="501"/>
      <c r="X17" s="10">
        <f t="shared" si="7"/>
        <v>915</v>
      </c>
    </row>
    <row r="18" spans="1:24" x14ac:dyDescent="0.3">
      <c r="A18" s="9" t="s">
        <v>211</v>
      </c>
      <c r="B18" s="11">
        <v>15</v>
      </c>
      <c r="C18" s="361"/>
      <c r="D18" s="6">
        <f t="shared" si="0"/>
        <v>912</v>
      </c>
      <c r="E18" s="6">
        <f>COUNT(L18,M18,N18,O18,P18,#REF!,R18,T18,V18,Y18,AA18, AC18, AE18)</f>
        <v>5</v>
      </c>
      <c r="F18" s="7">
        <f t="shared" si="1"/>
        <v>182.4</v>
      </c>
      <c r="G18" s="159">
        <f t="shared" si="2"/>
        <v>0</v>
      </c>
      <c r="H18" s="159">
        <f t="shared" si="3"/>
        <v>3</v>
      </c>
      <c r="I18" s="52">
        <f t="shared" si="4"/>
        <v>243</v>
      </c>
      <c r="J18" s="134">
        <f t="shared" si="5"/>
        <v>482</v>
      </c>
      <c r="K18" s="145"/>
      <c r="L18" s="4">
        <v>190</v>
      </c>
      <c r="M18" s="4">
        <v>147</v>
      </c>
      <c r="N18" s="4">
        <v>145</v>
      </c>
      <c r="O18" s="4">
        <v>243</v>
      </c>
      <c r="P18" s="4">
        <v>187</v>
      </c>
      <c r="Q18" s="10">
        <f t="shared" si="6"/>
        <v>912</v>
      </c>
      <c r="R18" s="51"/>
      <c r="S18" s="4"/>
      <c r="T18" s="4"/>
      <c r="U18" s="4"/>
      <c r="V18" s="4"/>
      <c r="W18" s="4"/>
      <c r="X18" s="10">
        <f t="shared" si="7"/>
        <v>912</v>
      </c>
    </row>
    <row r="19" spans="1:24" x14ac:dyDescent="0.3">
      <c r="A19" s="9" t="s">
        <v>209</v>
      </c>
      <c r="B19" s="11">
        <v>16</v>
      </c>
      <c r="C19" s="361"/>
      <c r="D19" s="6">
        <f t="shared" si="0"/>
        <v>911</v>
      </c>
      <c r="E19" s="6">
        <f>COUNT(L19,M19,N19,O19,P19,#REF!,R19,T19,V19,Y19,AA19, AC19, AE19)</f>
        <v>5</v>
      </c>
      <c r="F19" s="7">
        <f t="shared" si="1"/>
        <v>182.2</v>
      </c>
      <c r="G19" s="159">
        <f t="shared" si="2"/>
        <v>0</v>
      </c>
      <c r="H19" s="159">
        <f t="shared" si="3"/>
        <v>3</v>
      </c>
      <c r="I19" s="52">
        <f t="shared" si="4"/>
        <v>210</v>
      </c>
      <c r="J19" s="134">
        <f t="shared" si="5"/>
        <v>555</v>
      </c>
      <c r="K19" s="145"/>
      <c r="L19" s="4">
        <v>210</v>
      </c>
      <c r="M19" s="4">
        <v>186</v>
      </c>
      <c r="N19" s="4">
        <v>159</v>
      </c>
      <c r="O19" s="4">
        <v>209</v>
      </c>
      <c r="P19" s="4">
        <v>147</v>
      </c>
      <c r="Q19" s="10">
        <f t="shared" si="6"/>
        <v>911</v>
      </c>
      <c r="R19" s="51"/>
      <c r="S19" s="4"/>
      <c r="T19" s="4"/>
      <c r="U19" s="4"/>
      <c r="V19" s="4"/>
      <c r="W19" s="4"/>
      <c r="X19" s="10">
        <f t="shared" si="7"/>
        <v>911</v>
      </c>
    </row>
    <row r="20" spans="1:24" x14ac:dyDescent="0.3">
      <c r="A20" s="9" t="s">
        <v>134</v>
      </c>
      <c r="B20" s="11">
        <v>17</v>
      </c>
      <c r="C20" s="361"/>
      <c r="D20" s="6">
        <f t="shared" si="0"/>
        <v>910</v>
      </c>
      <c r="E20" s="6">
        <f>COUNT(L20,M20,N20,O20,P20,#REF!,R20,T20,V20,Y20,AA20, AC20, AE20)</f>
        <v>5</v>
      </c>
      <c r="F20" s="7">
        <f t="shared" si="1"/>
        <v>182</v>
      </c>
      <c r="G20" s="159">
        <f t="shared" si="2"/>
        <v>0</v>
      </c>
      <c r="H20" s="159">
        <f t="shared" si="3"/>
        <v>3</v>
      </c>
      <c r="I20" s="52">
        <f t="shared" si="4"/>
        <v>208</v>
      </c>
      <c r="J20" s="134">
        <f t="shared" si="5"/>
        <v>543</v>
      </c>
      <c r="K20" s="145"/>
      <c r="L20" s="4">
        <v>177</v>
      </c>
      <c r="M20" s="4">
        <v>180</v>
      </c>
      <c r="N20" s="4">
        <v>186</v>
      </c>
      <c r="O20" s="4">
        <v>208</v>
      </c>
      <c r="P20" s="4">
        <v>159</v>
      </c>
      <c r="Q20" s="10">
        <f t="shared" si="6"/>
        <v>910</v>
      </c>
      <c r="R20" s="51"/>
      <c r="S20" s="4"/>
      <c r="T20" s="4"/>
      <c r="U20" s="4"/>
      <c r="V20" s="4"/>
      <c r="W20" s="4"/>
      <c r="X20" s="10">
        <f t="shared" si="7"/>
        <v>910</v>
      </c>
    </row>
    <row r="21" spans="1:24" x14ac:dyDescent="0.3">
      <c r="A21" s="9" t="s">
        <v>202</v>
      </c>
      <c r="B21" s="11">
        <v>18</v>
      </c>
      <c r="C21" s="361"/>
      <c r="D21" s="6">
        <f t="shared" si="0"/>
        <v>902</v>
      </c>
      <c r="E21" s="6">
        <f>COUNT(L21,M21,N21,O21,P21,#REF!,R21,T21,V21,Y21,AA21, AC21, AE21)</f>
        <v>5</v>
      </c>
      <c r="F21" s="7">
        <f t="shared" si="1"/>
        <v>180.4</v>
      </c>
      <c r="G21" s="159">
        <f t="shared" si="2"/>
        <v>0</v>
      </c>
      <c r="H21" s="159">
        <f t="shared" si="3"/>
        <v>3</v>
      </c>
      <c r="I21" s="52">
        <f t="shared" si="4"/>
        <v>197</v>
      </c>
      <c r="J21" s="134">
        <f t="shared" si="5"/>
        <v>527</v>
      </c>
      <c r="K21" s="145"/>
      <c r="L21" s="4">
        <v>187</v>
      </c>
      <c r="M21" s="4">
        <v>197</v>
      </c>
      <c r="N21" s="4">
        <v>143</v>
      </c>
      <c r="O21" s="4">
        <v>179</v>
      </c>
      <c r="P21" s="4">
        <v>196</v>
      </c>
      <c r="Q21" s="10">
        <f t="shared" si="6"/>
        <v>902</v>
      </c>
      <c r="R21" s="51"/>
      <c r="S21" s="4"/>
      <c r="T21" s="4"/>
      <c r="U21" s="4"/>
      <c r="V21" s="4"/>
      <c r="W21" s="4"/>
      <c r="X21" s="10">
        <f t="shared" si="7"/>
        <v>902</v>
      </c>
    </row>
    <row r="22" spans="1:24" x14ac:dyDescent="0.3">
      <c r="A22" s="9" t="s">
        <v>135</v>
      </c>
      <c r="B22" s="11">
        <v>19</v>
      </c>
      <c r="C22" s="8"/>
      <c r="D22" s="6">
        <f t="shared" ref="D22:D38" si="8">SUM(L22:P22)+R22+T22+V22+Y22+AA22+AC22+AE22</f>
        <v>890</v>
      </c>
      <c r="E22" s="6">
        <f>COUNT(L22,M22,N22,O22,P22,#REF!,R22,T22,V22,Y22,AA22, AC22, AE22)</f>
        <v>5</v>
      </c>
      <c r="F22" s="7">
        <f t="shared" ref="F22:F38" si="9">D22/E22</f>
        <v>178</v>
      </c>
      <c r="G22" s="143"/>
      <c r="H22" s="143"/>
      <c r="I22" s="52">
        <f t="shared" ref="I22:I38" si="10">MAX(L22,M22,N22,O22,P22,R22,T22,V22,Y22,AA22,AC22,AE22)</f>
        <v>223</v>
      </c>
      <c r="J22" s="134">
        <f t="shared" ref="J22:J38" si="11">MAX((SUM(L22:N22)), (SUM(R22,T22,V22)), (SUM(Y22,AA22,AC22)), (SUM(AA22,AC22,AE22)))</f>
        <v>553</v>
      </c>
      <c r="K22" s="145"/>
      <c r="L22" s="4">
        <v>165</v>
      </c>
      <c r="M22" s="4">
        <v>165</v>
      </c>
      <c r="N22" s="4">
        <v>223</v>
      </c>
      <c r="O22" s="4">
        <v>201</v>
      </c>
      <c r="P22" s="4">
        <v>136</v>
      </c>
      <c r="Q22" s="10">
        <f t="shared" ref="Q22:Q38" si="12">SUM(L22:P22)</f>
        <v>890</v>
      </c>
      <c r="R22" s="16"/>
      <c r="S22" s="16"/>
      <c r="T22" s="16"/>
      <c r="U22" s="16"/>
      <c r="V22" s="16"/>
      <c r="W22" s="16"/>
      <c r="X22" s="56"/>
    </row>
    <row r="23" spans="1:24" x14ac:dyDescent="0.3">
      <c r="A23" s="9" t="s">
        <v>179</v>
      </c>
      <c r="B23" s="11">
        <v>19</v>
      </c>
      <c r="C23" s="8"/>
      <c r="D23" s="6">
        <f t="shared" si="8"/>
        <v>890</v>
      </c>
      <c r="E23" s="6">
        <f>COUNT(L23,M23,N23,O23,P23,#REF!,R23,T23,V23,Y23,AA23, AC23, AE23)</f>
        <v>5</v>
      </c>
      <c r="F23" s="7">
        <f t="shared" si="9"/>
        <v>178</v>
      </c>
      <c r="G23" s="143"/>
      <c r="H23" s="143"/>
      <c r="I23" s="52">
        <f t="shared" si="10"/>
        <v>208</v>
      </c>
      <c r="J23" s="134">
        <f t="shared" si="11"/>
        <v>524</v>
      </c>
      <c r="K23" s="145"/>
      <c r="L23" s="4">
        <v>134</v>
      </c>
      <c r="M23" s="4">
        <v>208</v>
      </c>
      <c r="N23" s="4">
        <v>182</v>
      </c>
      <c r="O23" s="4">
        <v>202</v>
      </c>
      <c r="P23" s="4">
        <v>164</v>
      </c>
      <c r="Q23" s="10">
        <f t="shared" si="12"/>
        <v>890</v>
      </c>
      <c r="R23" s="16"/>
      <c r="S23" s="16"/>
      <c r="T23" s="16"/>
      <c r="U23" s="16"/>
      <c r="V23" s="16"/>
      <c r="W23" s="16"/>
      <c r="X23" s="56"/>
    </row>
    <row r="24" spans="1:24" x14ac:dyDescent="0.3">
      <c r="A24" s="9" t="s">
        <v>114</v>
      </c>
      <c r="B24" s="11">
        <v>21</v>
      </c>
      <c r="C24" s="8"/>
      <c r="D24" s="6">
        <f t="shared" si="8"/>
        <v>886</v>
      </c>
      <c r="E24" s="6">
        <f>COUNT(L24,M24,N24,O24,P24,#REF!,R24,T24,V24,Y24,AA24, AC24, AE24)</f>
        <v>5</v>
      </c>
      <c r="F24" s="7">
        <f t="shared" si="9"/>
        <v>177.2</v>
      </c>
      <c r="G24" s="143"/>
      <c r="H24" s="143"/>
      <c r="I24" s="52">
        <f t="shared" si="10"/>
        <v>201</v>
      </c>
      <c r="J24" s="134">
        <f t="shared" si="11"/>
        <v>523</v>
      </c>
      <c r="K24" s="145"/>
      <c r="L24" s="4">
        <v>148</v>
      </c>
      <c r="M24" s="4">
        <v>174</v>
      </c>
      <c r="N24" s="4">
        <v>201</v>
      </c>
      <c r="O24" s="4">
        <v>163</v>
      </c>
      <c r="P24" s="4">
        <v>200</v>
      </c>
      <c r="Q24" s="10">
        <f t="shared" si="12"/>
        <v>886</v>
      </c>
      <c r="R24" s="16"/>
      <c r="S24" s="16"/>
      <c r="T24" s="16"/>
      <c r="U24" s="16"/>
      <c r="V24" s="16"/>
      <c r="W24" s="16"/>
      <c r="X24" s="56"/>
    </row>
    <row r="25" spans="1:24" x14ac:dyDescent="0.3">
      <c r="A25" s="9" t="s">
        <v>270</v>
      </c>
      <c r="B25" s="11">
        <v>22</v>
      </c>
      <c r="C25" s="8"/>
      <c r="D25" s="6">
        <f t="shared" si="8"/>
        <v>882</v>
      </c>
      <c r="E25" s="6">
        <f>COUNT(L25,M25,N25,O25,P25,#REF!,R25,T25,V25,Y25,AA25, AC25, AE25)</f>
        <v>5</v>
      </c>
      <c r="F25" s="7">
        <f t="shared" si="9"/>
        <v>176.4</v>
      </c>
      <c r="G25" s="143"/>
      <c r="H25" s="143"/>
      <c r="I25" s="52">
        <f t="shared" si="10"/>
        <v>201</v>
      </c>
      <c r="J25" s="134">
        <f t="shared" si="11"/>
        <v>560</v>
      </c>
      <c r="K25" s="145"/>
      <c r="L25" s="4">
        <v>201</v>
      </c>
      <c r="M25" s="4">
        <v>165</v>
      </c>
      <c r="N25" s="4">
        <v>194</v>
      </c>
      <c r="O25" s="4">
        <v>146</v>
      </c>
      <c r="P25" s="4">
        <v>176</v>
      </c>
      <c r="Q25" s="10">
        <f t="shared" si="12"/>
        <v>882</v>
      </c>
      <c r="R25" s="16"/>
      <c r="S25" s="16"/>
      <c r="T25" s="16"/>
      <c r="U25" s="16"/>
      <c r="V25" s="16"/>
      <c r="W25" s="16"/>
      <c r="X25" s="56"/>
    </row>
    <row r="26" spans="1:24" x14ac:dyDescent="0.3">
      <c r="A26" s="9" t="s">
        <v>183</v>
      </c>
      <c r="B26" s="11">
        <v>23</v>
      </c>
      <c r="C26" s="8"/>
      <c r="D26" s="6">
        <f t="shared" si="8"/>
        <v>877</v>
      </c>
      <c r="E26" s="6">
        <f>COUNT(L26,M26,N26,O26,P26,#REF!,R26,T26,V26,Y26,AA26, AC26, AE26)</f>
        <v>5</v>
      </c>
      <c r="F26" s="7">
        <f t="shared" si="9"/>
        <v>175.4</v>
      </c>
      <c r="G26" s="143"/>
      <c r="H26" s="143"/>
      <c r="I26" s="52">
        <f t="shared" si="10"/>
        <v>234</v>
      </c>
      <c r="J26" s="134">
        <f t="shared" si="11"/>
        <v>547</v>
      </c>
      <c r="K26" s="145"/>
      <c r="L26" s="4">
        <v>190</v>
      </c>
      <c r="M26" s="4">
        <v>123</v>
      </c>
      <c r="N26" s="4">
        <v>234</v>
      </c>
      <c r="O26" s="4">
        <v>173</v>
      </c>
      <c r="P26" s="4">
        <v>157</v>
      </c>
      <c r="Q26" s="10">
        <f t="shared" si="12"/>
        <v>877</v>
      </c>
      <c r="R26" s="16"/>
      <c r="S26" s="16"/>
      <c r="T26" s="16"/>
      <c r="U26" s="16"/>
      <c r="V26" s="16"/>
      <c r="W26" s="16"/>
      <c r="X26" s="56"/>
    </row>
    <row r="27" spans="1:24" x14ac:dyDescent="0.3">
      <c r="A27" s="9" t="s">
        <v>170</v>
      </c>
      <c r="B27" s="11">
        <v>24</v>
      </c>
      <c r="C27" s="8"/>
      <c r="D27" s="6">
        <f t="shared" si="8"/>
        <v>876</v>
      </c>
      <c r="E27" s="6">
        <f>COUNT(L27,M27,N27,O27,P27,#REF!,R27,T27,V27,Y27,AA27, AC27, AE27)</f>
        <v>5</v>
      </c>
      <c r="F27" s="7">
        <f t="shared" si="9"/>
        <v>175.2</v>
      </c>
      <c r="G27" s="143"/>
      <c r="H27" s="143"/>
      <c r="I27" s="52">
        <f t="shared" si="10"/>
        <v>213</v>
      </c>
      <c r="J27" s="134">
        <f t="shared" si="11"/>
        <v>530</v>
      </c>
      <c r="K27" s="145"/>
      <c r="L27" s="4">
        <v>168</v>
      </c>
      <c r="M27" s="4">
        <v>213</v>
      </c>
      <c r="N27" s="4">
        <v>149</v>
      </c>
      <c r="O27" s="4">
        <v>154</v>
      </c>
      <c r="P27" s="4">
        <v>192</v>
      </c>
      <c r="Q27" s="10">
        <f t="shared" si="12"/>
        <v>876</v>
      </c>
      <c r="R27" s="16"/>
      <c r="S27" s="16"/>
      <c r="T27" s="16"/>
      <c r="U27" s="16"/>
      <c r="V27" s="16"/>
      <c r="W27" s="16"/>
      <c r="X27" s="56"/>
    </row>
    <row r="28" spans="1:24" x14ac:dyDescent="0.3">
      <c r="A28" s="9" t="s">
        <v>133</v>
      </c>
      <c r="B28" s="11">
        <v>24</v>
      </c>
      <c r="C28" s="8"/>
      <c r="D28" s="6">
        <f t="shared" si="8"/>
        <v>876</v>
      </c>
      <c r="E28" s="6">
        <f>COUNT(L28,M28,N28,O28,P28,#REF!,R28,T28,V28,Y28,AA28, AC28, AE28)</f>
        <v>5</v>
      </c>
      <c r="F28" s="7">
        <f t="shared" si="9"/>
        <v>175.2</v>
      </c>
      <c r="G28" s="143"/>
      <c r="H28" s="143"/>
      <c r="I28" s="52">
        <f t="shared" si="10"/>
        <v>212</v>
      </c>
      <c r="J28" s="134">
        <f t="shared" si="11"/>
        <v>521</v>
      </c>
      <c r="K28" s="145"/>
      <c r="L28" s="4">
        <v>212</v>
      </c>
      <c r="M28" s="4">
        <v>146</v>
      </c>
      <c r="N28" s="4">
        <v>163</v>
      </c>
      <c r="O28" s="4">
        <v>173</v>
      </c>
      <c r="P28" s="4">
        <v>182</v>
      </c>
      <c r="Q28" s="10">
        <f t="shared" si="12"/>
        <v>876</v>
      </c>
      <c r="R28" s="16"/>
      <c r="S28" s="16"/>
      <c r="T28" s="16"/>
      <c r="U28" s="16"/>
      <c r="V28" s="16"/>
      <c r="W28" s="16"/>
      <c r="X28" s="56"/>
    </row>
    <row r="29" spans="1:24" x14ac:dyDescent="0.3">
      <c r="A29" s="9" t="s">
        <v>188</v>
      </c>
      <c r="B29" s="11">
        <v>26</v>
      </c>
      <c r="C29" s="8"/>
      <c r="D29" s="6">
        <f t="shared" si="8"/>
        <v>874</v>
      </c>
      <c r="E29" s="6">
        <f>COUNT(L29,M29,N29,O29,P29,#REF!,R29,T29,V29,Y29,AA29, AC29, AE29)</f>
        <v>5</v>
      </c>
      <c r="F29" s="7">
        <f t="shared" si="9"/>
        <v>174.8</v>
      </c>
      <c r="G29" s="143"/>
      <c r="H29" s="143"/>
      <c r="I29" s="52">
        <f t="shared" si="10"/>
        <v>225</v>
      </c>
      <c r="J29" s="134">
        <f t="shared" si="11"/>
        <v>539</v>
      </c>
      <c r="K29" s="145"/>
      <c r="L29" s="4">
        <v>225</v>
      </c>
      <c r="M29" s="4">
        <v>149</v>
      </c>
      <c r="N29" s="4">
        <v>165</v>
      </c>
      <c r="O29" s="4">
        <v>178</v>
      </c>
      <c r="P29" s="4">
        <v>157</v>
      </c>
      <c r="Q29" s="10">
        <f t="shared" si="12"/>
        <v>874</v>
      </c>
      <c r="R29" s="16"/>
      <c r="S29" s="16"/>
      <c r="T29" s="16"/>
      <c r="U29" s="16"/>
      <c r="V29" s="16"/>
      <c r="W29" s="16"/>
      <c r="X29" s="56"/>
    </row>
    <row r="30" spans="1:24" x14ac:dyDescent="0.3">
      <c r="A30" s="9" t="s">
        <v>999</v>
      </c>
      <c r="B30" s="11">
        <v>27</v>
      </c>
      <c r="C30" s="8"/>
      <c r="D30" s="6">
        <f t="shared" si="8"/>
        <v>873</v>
      </c>
      <c r="E30" s="6">
        <f>COUNT(L30,M30,N30,O30,P30,#REF!,R30,T30,V30,Y30,AA30, AC30, AE30)</f>
        <v>5</v>
      </c>
      <c r="F30" s="7">
        <f t="shared" si="9"/>
        <v>174.6</v>
      </c>
      <c r="G30" s="143"/>
      <c r="H30" s="143"/>
      <c r="I30" s="52">
        <f t="shared" si="10"/>
        <v>204</v>
      </c>
      <c r="J30" s="134">
        <f t="shared" si="11"/>
        <v>560</v>
      </c>
      <c r="K30" s="145"/>
      <c r="L30" s="4">
        <v>175</v>
      </c>
      <c r="M30" s="4">
        <v>204</v>
      </c>
      <c r="N30" s="4">
        <v>181</v>
      </c>
      <c r="O30" s="4">
        <v>151</v>
      </c>
      <c r="P30" s="4">
        <v>162</v>
      </c>
      <c r="Q30" s="10">
        <f t="shared" si="12"/>
        <v>873</v>
      </c>
      <c r="R30" s="16"/>
      <c r="S30" s="16"/>
      <c r="T30" s="16"/>
      <c r="U30" s="16"/>
      <c r="V30" s="16"/>
      <c r="W30" s="16"/>
      <c r="X30" s="56"/>
    </row>
    <row r="31" spans="1:24" x14ac:dyDescent="0.3">
      <c r="A31" s="9" t="s">
        <v>214</v>
      </c>
      <c r="B31" s="11">
        <v>28</v>
      </c>
      <c r="C31" s="8"/>
      <c r="D31" s="6">
        <f t="shared" si="8"/>
        <v>872</v>
      </c>
      <c r="E31" s="6">
        <f>COUNT(L31,M31,N31,O31,P31,#REF!,R31,T31,V31,Y31,AA31, AC31, AE31)</f>
        <v>5</v>
      </c>
      <c r="F31" s="7">
        <f t="shared" si="9"/>
        <v>174.4</v>
      </c>
      <c r="G31" s="143"/>
      <c r="H31" s="143"/>
      <c r="I31" s="52">
        <f t="shared" si="10"/>
        <v>199</v>
      </c>
      <c r="J31" s="134">
        <f t="shared" si="11"/>
        <v>565</v>
      </c>
      <c r="K31" s="145"/>
      <c r="L31" s="4">
        <v>196</v>
      </c>
      <c r="M31" s="4">
        <v>199</v>
      </c>
      <c r="N31" s="4">
        <v>170</v>
      </c>
      <c r="O31" s="4">
        <v>160</v>
      </c>
      <c r="P31" s="4">
        <v>147</v>
      </c>
      <c r="Q31" s="10">
        <f t="shared" si="12"/>
        <v>872</v>
      </c>
      <c r="R31" s="16"/>
      <c r="S31" s="16"/>
      <c r="T31" s="16"/>
      <c r="U31" s="16"/>
      <c r="V31" s="16"/>
      <c r="W31" s="16"/>
      <c r="X31" s="56"/>
    </row>
    <row r="32" spans="1:24" x14ac:dyDescent="0.3">
      <c r="A32" s="9" t="s">
        <v>2529</v>
      </c>
      <c r="B32" s="11">
        <v>29</v>
      </c>
      <c r="C32" s="8"/>
      <c r="D32" s="6">
        <f t="shared" si="8"/>
        <v>869</v>
      </c>
      <c r="E32" s="6">
        <f>COUNT(L32,M32,N32,O32,P32,#REF!,R32,T32,V32,Y32,AA32, AC32, AE32)</f>
        <v>5</v>
      </c>
      <c r="F32" s="7">
        <f t="shared" si="9"/>
        <v>173.8</v>
      </c>
      <c r="G32" s="143"/>
      <c r="H32" s="143"/>
      <c r="I32" s="52">
        <f t="shared" si="10"/>
        <v>219</v>
      </c>
      <c r="J32" s="134">
        <f t="shared" si="11"/>
        <v>501</v>
      </c>
      <c r="K32" s="145"/>
      <c r="L32" s="4">
        <v>170</v>
      </c>
      <c r="M32" s="4">
        <v>127</v>
      </c>
      <c r="N32" s="4">
        <v>204</v>
      </c>
      <c r="O32" s="4">
        <v>149</v>
      </c>
      <c r="P32" s="4">
        <v>219</v>
      </c>
      <c r="Q32" s="10">
        <f t="shared" si="12"/>
        <v>869</v>
      </c>
      <c r="X32" s="19"/>
    </row>
    <row r="33" spans="1:24" x14ac:dyDescent="0.3">
      <c r="A33" s="9" t="s">
        <v>2530</v>
      </c>
      <c r="B33" s="11">
        <v>30</v>
      </c>
      <c r="D33" s="48">
        <f t="shared" si="8"/>
        <v>866</v>
      </c>
      <c r="E33" s="48">
        <f>COUNT(L33,M33,N33,O33,P33,#REF!,R33,T33,V33,Y33,AA33, AC33, AE33)</f>
        <v>5</v>
      </c>
      <c r="F33" s="49">
        <f t="shared" si="9"/>
        <v>173.2</v>
      </c>
      <c r="G33" s="143"/>
      <c r="H33" s="143"/>
      <c r="I33" s="52">
        <f t="shared" si="10"/>
        <v>201</v>
      </c>
      <c r="J33" s="134">
        <f t="shared" si="11"/>
        <v>491</v>
      </c>
      <c r="K33" s="145"/>
      <c r="L33" s="54">
        <v>117</v>
      </c>
      <c r="M33" s="54">
        <v>182</v>
      </c>
      <c r="N33" s="54">
        <v>192</v>
      </c>
      <c r="O33" s="54">
        <v>174</v>
      </c>
      <c r="P33" s="54">
        <v>201</v>
      </c>
      <c r="Q33" s="10">
        <f t="shared" si="12"/>
        <v>866</v>
      </c>
    </row>
    <row r="34" spans="1:24" x14ac:dyDescent="0.3">
      <c r="A34" s="9" t="s">
        <v>201</v>
      </c>
      <c r="B34" s="11">
        <v>31</v>
      </c>
      <c r="C34" s="8"/>
      <c r="D34" s="6">
        <f t="shared" si="8"/>
        <v>859</v>
      </c>
      <c r="E34" s="6">
        <f>COUNT(L34,M34,N34,O34,P34,#REF!,R34,T34,V34,Y34,AA34, AC34, AE34)</f>
        <v>5</v>
      </c>
      <c r="F34" s="7">
        <f t="shared" si="9"/>
        <v>171.8</v>
      </c>
      <c r="G34" s="143"/>
      <c r="H34" s="143"/>
      <c r="I34" s="52">
        <f t="shared" si="10"/>
        <v>195</v>
      </c>
      <c r="J34" s="134">
        <f t="shared" si="11"/>
        <v>504</v>
      </c>
      <c r="K34" s="145"/>
      <c r="L34" s="4">
        <v>171</v>
      </c>
      <c r="M34" s="4">
        <v>146</v>
      </c>
      <c r="N34" s="4">
        <v>187</v>
      </c>
      <c r="O34" s="4">
        <v>160</v>
      </c>
      <c r="P34" s="4">
        <v>195</v>
      </c>
      <c r="Q34" s="10">
        <f t="shared" si="12"/>
        <v>859</v>
      </c>
      <c r="X34" s="19"/>
    </row>
    <row r="35" spans="1:24" x14ac:dyDescent="0.3">
      <c r="A35" s="9" t="s">
        <v>102</v>
      </c>
      <c r="B35" s="11">
        <v>32</v>
      </c>
      <c r="D35" s="48">
        <f t="shared" si="8"/>
        <v>850</v>
      </c>
      <c r="E35" s="48">
        <f>COUNT(L35,M35,N35,O35,P35,#REF!,R35,T35,V35,Y35,AA35, AC35, AE35)</f>
        <v>5</v>
      </c>
      <c r="F35" s="49">
        <f t="shared" si="9"/>
        <v>170</v>
      </c>
      <c r="G35" s="143"/>
      <c r="H35" s="143"/>
      <c r="I35" s="52">
        <f t="shared" si="10"/>
        <v>197</v>
      </c>
      <c r="J35" s="134">
        <f t="shared" si="11"/>
        <v>543</v>
      </c>
      <c r="K35" s="145"/>
      <c r="L35" s="54">
        <v>197</v>
      </c>
      <c r="M35" s="54">
        <v>153</v>
      </c>
      <c r="N35" s="54">
        <v>193</v>
      </c>
      <c r="O35" s="54">
        <v>181</v>
      </c>
      <c r="P35" s="54">
        <v>126</v>
      </c>
      <c r="Q35" s="10">
        <f t="shared" si="12"/>
        <v>850</v>
      </c>
    </row>
    <row r="36" spans="1:24" x14ac:dyDescent="0.3">
      <c r="A36" s="9" t="s">
        <v>278</v>
      </c>
      <c r="B36" s="11">
        <v>33</v>
      </c>
      <c r="C36" s="8"/>
      <c r="D36" s="6">
        <f t="shared" si="8"/>
        <v>840</v>
      </c>
      <c r="E36" s="6">
        <f>COUNT(L36,M36,N36,O36,P36,#REF!,R36,T36,V36,Y36,AA36, AC36, AE36)</f>
        <v>5</v>
      </c>
      <c r="F36" s="7">
        <f t="shared" si="9"/>
        <v>168</v>
      </c>
      <c r="G36" s="143"/>
      <c r="H36" s="143"/>
      <c r="I36" s="52">
        <f t="shared" si="10"/>
        <v>209</v>
      </c>
      <c r="J36" s="134">
        <f t="shared" si="11"/>
        <v>436</v>
      </c>
      <c r="K36" s="145"/>
      <c r="L36" s="4">
        <v>130</v>
      </c>
      <c r="M36" s="4">
        <v>151</v>
      </c>
      <c r="N36" s="4">
        <v>155</v>
      </c>
      <c r="O36" s="4">
        <v>195</v>
      </c>
      <c r="P36" s="4">
        <v>209</v>
      </c>
      <c r="Q36" s="10">
        <f t="shared" si="12"/>
        <v>840</v>
      </c>
      <c r="X36" s="19"/>
    </row>
    <row r="37" spans="1:24" x14ac:dyDescent="0.3">
      <c r="A37" s="9" t="s">
        <v>235</v>
      </c>
      <c r="B37" s="11">
        <v>34</v>
      </c>
      <c r="D37" s="48">
        <f t="shared" si="8"/>
        <v>837</v>
      </c>
      <c r="E37" s="48">
        <f>COUNT(L37,M37,N37,O37,P37,#REF!,R37,T37,V37,Y37,AA37, AC37, AE37)</f>
        <v>5</v>
      </c>
      <c r="F37" s="49">
        <f t="shared" si="9"/>
        <v>167.4</v>
      </c>
      <c r="G37" s="143"/>
      <c r="H37" s="143"/>
      <c r="I37" s="52">
        <f t="shared" si="10"/>
        <v>191</v>
      </c>
      <c r="J37" s="134">
        <f t="shared" si="11"/>
        <v>500</v>
      </c>
      <c r="K37" s="145"/>
      <c r="L37" s="54">
        <v>160</v>
      </c>
      <c r="M37" s="54">
        <v>149</v>
      </c>
      <c r="N37" s="54">
        <v>191</v>
      </c>
      <c r="O37" s="54">
        <v>181</v>
      </c>
      <c r="P37" s="54">
        <v>156</v>
      </c>
      <c r="Q37" s="10">
        <f t="shared" si="12"/>
        <v>837</v>
      </c>
    </row>
    <row r="38" spans="1:24" x14ac:dyDescent="0.3">
      <c r="A38" s="9" t="s">
        <v>2531</v>
      </c>
      <c r="B38" s="11">
        <v>35</v>
      </c>
      <c r="C38" s="8"/>
      <c r="D38" s="6">
        <f t="shared" si="8"/>
        <v>832</v>
      </c>
      <c r="E38" s="6">
        <f>COUNT(L38,M38,N38,O38,P38,#REF!,R38,T38,V38,Y38,AA38, AC38, AE38)</f>
        <v>5</v>
      </c>
      <c r="F38" s="7">
        <f t="shared" si="9"/>
        <v>166.4</v>
      </c>
      <c r="G38" s="143"/>
      <c r="H38" s="143"/>
      <c r="I38" s="52">
        <f t="shared" si="10"/>
        <v>210</v>
      </c>
      <c r="J38" s="134">
        <f t="shared" si="11"/>
        <v>503</v>
      </c>
      <c r="K38" s="145"/>
      <c r="L38" s="4">
        <v>166</v>
      </c>
      <c r="M38" s="4">
        <v>127</v>
      </c>
      <c r="N38" s="4">
        <v>210</v>
      </c>
      <c r="O38" s="4">
        <v>180</v>
      </c>
      <c r="P38" s="4">
        <v>149</v>
      </c>
      <c r="Q38" s="10">
        <f t="shared" si="12"/>
        <v>832</v>
      </c>
      <c r="X38" s="19"/>
    </row>
    <row r="39" spans="1:24" x14ac:dyDescent="0.3">
      <c r="A39" s="9" t="s">
        <v>163</v>
      </c>
      <c r="B39" s="11">
        <v>36</v>
      </c>
      <c r="D39" s="48">
        <f t="shared" ref="D39:D49" si="13">SUM(L39:P39)+R39+T39+V39+Y39+AA39+AC39+AE39</f>
        <v>815</v>
      </c>
      <c r="E39" s="48">
        <f>COUNT(L39,M39,N39,O39,P39,#REF!,R39,T39,V39,Y39,AA39, AC39, AE39)</f>
        <v>5</v>
      </c>
      <c r="F39" s="49">
        <f t="shared" ref="F39:F49" si="14">D39/E39</f>
        <v>163</v>
      </c>
      <c r="G39" s="143"/>
      <c r="H39" s="143"/>
      <c r="I39" s="52">
        <f t="shared" ref="I39:I49" si="15">MAX(L39,M39,N39,O39,P39,R39,T39,V39,Y39,AA39,AC39,AE39)</f>
        <v>217</v>
      </c>
      <c r="J39" s="344">
        <f t="shared" ref="J39:J49" si="16">MAX((SUM(L39:N39)), (SUM(R39,T39,V39)), (SUM(Y39,AA39,AC39)), (SUM(AA39,AC39,AE39)))</f>
        <v>445</v>
      </c>
      <c r="K39" s="145"/>
      <c r="L39" s="54">
        <v>131</v>
      </c>
      <c r="M39" s="54">
        <v>177</v>
      </c>
      <c r="N39" s="54">
        <v>137</v>
      </c>
      <c r="O39" s="54">
        <v>217</v>
      </c>
      <c r="P39" s="54">
        <v>153</v>
      </c>
      <c r="Q39" s="10">
        <f t="shared" ref="Q39:Q49" si="17">SUM(L39:P39)</f>
        <v>815</v>
      </c>
      <c r="X39" s="19"/>
    </row>
    <row r="40" spans="1:24" x14ac:dyDescent="0.3">
      <c r="A40" s="9" t="s">
        <v>268</v>
      </c>
      <c r="B40" s="11">
        <v>37</v>
      </c>
      <c r="C40" s="8"/>
      <c r="D40" s="6">
        <f t="shared" si="13"/>
        <v>804</v>
      </c>
      <c r="E40" s="6">
        <f>COUNT(L40,M40,N40,O40,P40,#REF!,R40,T40,V40,Y40,AA40, AC40, AE40)</f>
        <v>5</v>
      </c>
      <c r="F40" s="7">
        <f t="shared" si="14"/>
        <v>160.80000000000001</v>
      </c>
      <c r="G40" s="143"/>
      <c r="H40" s="143"/>
      <c r="I40" s="52">
        <f t="shared" si="15"/>
        <v>192</v>
      </c>
      <c r="J40" s="344">
        <f t="shared" si="16"/>
        <v>455</v>
      </c>
      <c r="K40" s="145"/>
      <c r="L40" s="4">
        <v>145</v>
      </c>
      <c r="M40" s="4">
        <v>136</v>
      </c>
      <c r="N40" s="4">
        <v>174</v>
      </c>
      <c r="O40" s="4">
        <v>192</v>
      </c>
      <c r="P40" s="4">
        <v>157</v>
      </c>
      <c r="Q40" s="10">
        <f t="shared" si="17"/>
        <v>804</v>
      </c>
      <c r="X40" s="19"/>
    </row>
    <row r="41" spans="1:24" x14ac:dyDescent="0.3">
      <c r="A41" s="9" t="s">
        <v>379</v>
      </c>
      <c r="B41" s="11">
        <v>38</v>
      </c>
      <c r="D41" s="48">
        <f t="shared" si="13"/>
        <v>782</v>
      </c>
      <c r="E41" s="48">
        <v>5</v>
      </c>
      <c r="F41" s="49">
        <f t="shared" si="14"/>
        <v>156.4</v>
      </c>
      <c r="G41" s="143"/>
      <c r="H41" s="143"/>
      <c r="I41" s="52">
        <f t="shared" si="15"/>
        <v>166</v>
      </c>
      <c r="J41" s="344">
        <f t="shared" si="16"/>
        <v>453</v>
      </c>
      <c r="K41" s="145"/>
      <c r="L41" s="54">
        <v>158</v>
      </c>
      <c r="M41" s="54">
        <v>154</v>
      </c>
      <c r="N41" s="54">
        <v>141</v>
      </c>
      <c r="O41" s="54">
        <v>163</v>
      </c>
      <c r="P41" s="54">
        <v>166</v>
      </c>
      <c r="Q41" s="10">
        <f t="shared" si="17"/>
        <v>782</v>
      </c>
      <c r="X41" s="19"/>
    </row>
    <row r="42" spans="1:24" x14ac:dyDescent="0.3">
      <c r="A42" s="9" t="s">
        <v>338</v>
      </c>
      <c r="B42" s="11">
        <v>39</v>
      </c>
      <c r="C42" s="8"/>
      <c r="D42" s="6">
        <f t="shared" si="13"/>
        <v>778</v>
      </c>
      <c r="E42" s="6">
        <v>5</v>
      </c>
      <c r="F42" s="7">
        <f t="shared" si="14"/>
        <v>155.6</v>
      </c>
      <c r="G42" s="143"/>
      <c r="H42" s="143"/>
      <c r="I42" s="52">
        <f t="shared" si="15"/>
        <v>173</v>
      </c>
      <c r="J42" s="344">
        <f t="shared" si="16"/>
        <v>488</v>
      </c>
      <c r="K42" s="145"/>
      <c r="L42" s="4">
        <v>173</v>
      </c>
      <c r="M42" s="4">
        <v>158</v>
      </c>
      <c r="N42" s="4">
        <v>157</v>
      </c>
      <c r="O42" s="4">
        <v>145</v>
      </c>
      <c r="P42" s="4">
        <v>145</v>
      </c>
      <c r="Q42" s="10">
        <f t="shared" si="17"/>
        <v>778</v>
      </c>
      <c r="X42" s="19"/>
    </row>
    <row r="43" spans="1:24" x14ac:dyDescent="0.3">
      <c r="A43" s="9" t="s">
        <v>149</v>
      </c>
      <c r="B43" s="11">
        <v>40</v>
      </c>
      <c r="D43" s="48">
        <f t="shared" si="13"/>
        <v>776</v>
      </c>
      <c r="E43" s="48">
        <v>5</v>
      </c>
      <c r="F43" s="49">
        <f t="shared" si="14"/>
        <v>155.19999999999999</v>
      </c>
      <c r="G43" s="143"/>
      <c r="H43" s="143"/>
      <c r="I43" s="52">
        <f t="shared" si="15"/>
        <v>174</v>
      </c>
      <c r="J43" s="344">
        <f t="shared" si="16"/>
        <v>471</v>
      </c>
      <c r="K43" s="145"/>
      <c r="L43" s="54">
        <v>137</v>
      </c>
      <c r="M43" s="54">
        <v>160</v>
      </c>
      <c r="N43" s="54">
        <v>174</v>
      </c>
      <c r="O43" s="54">
        <v>146</v>
      </c>
      <c r="P43" s="54">
        <v>159</v>
      </c>
      <c r="Q43" s="10">
        <f t="shared" si="17"/>
        <v>776</v>
      </c>
      <c r="X43" s="19"/>
    </row>
    <row r="44" spans="1:24" x14ac:dyDescent="0.3">
      <c r="A44" s="9" t="s">
        <v>2471</v>
      </c>
      <c r="B44" s="11">
        <v>41</v>
      </c>
      <c r="C44" s="8"/>
      <c r="D44" s="6">
        <f t="shared" si="13"/>
        <v>772</v>
      </c>
      <c r="E44" s="6">
        <v>5</v>
      </c>
      <c r="F44" s="7">
        <f t="shared" si="14"/>
        <v>154.4</v>
      </c>
      <c r="G44" s="143"/>
      <c r="H44" s="143"/>
      <c r="I44" s="52">
        <f t="shared" si="15"/>
        <v>185</v>
      </c>
      <c r="J44" s="344">
        <f t="shared" si="16"/>
        <v>463</v>
      </c>
      <c r="K44" s="145"/>
      <c r="L44" s="4">
        <v>141</v>
      </c>
      <c r="M44" s="4">
        <v>137</v>
      </c>
      <c r="N44" s="4">
        <v>185</v>
      </c>
      <c r="O44" s="4">
        <v>165</v>
      </c>
      <c r="P44" s="4">
        <v>144</v>
      </c>
      <c r="Q44" s="10">
        <f t="shared" si="17"/>
        <v>772</v>
      </c>
      <c r="X44" s="19"/>
    </row>
    <row r="45" spans="1:24" x14ac:dyDescent="0.3">
      <c r="A45" s="9" t="s">
        <v>156</v>
      </c>
      <c r="B45" s="11">
        <v>42</v>
      </c>
      <c r="D45" s="48">
        <f t="shared" si="13"/>
        <v>759</v>
      </c>
      <c r="E45" s="48">
        <v>5</v>
      </c>
      <c r="F45" s="433">
        <f t="shared" si="14"/>
        <v>151.80000000000001</v>
      </c>
      <c r="G45" s="143"/>
      <c r="H45" s="143"/>
      <c r="I45" s="52">
        <f t="shared" si="15"/>
        <v>162</v>
      </c>
      <c r="J45" s="344">
        <f t="shared" si="16"/>
        <v>450</v>
      </c>
      <c r="K45" s="145"/>
      <c r="L45" s="54">
        <v>147</v>
      </c>
      <c r="M45" s="54">
        <v>160</v>
      </c>
      <c r="N45" s="54">
        <v>143</v>
      </c>
      <c r="O45" s="54">
        <v>162</v>
      </c>
      <c r="P45" s="54">
        <v>147</v>
      </c>
      <c r="Q45" s="10">
        <f t="shared" si="17"/>
        <v>759</v>
      </c>
      <c r="X45" s="19"/>
    </row>
    <row r="46" spans="1:24" x14ac:dyDescent="0.3">
      <c r="A46" s="9" t="s">
        <v>2532</v>
      </c>
      <c r="B46" s="11">
        <v>43</v>
      </c>
      <c r="C46" s="8"/>
      <c r="D46" s="48">
        <f t="shared" si="13"/>
        <v>754</v>
      </c>
      <c r="E46" s="6">
        <v>5</v>
      </c>
      <c r="F46" s="433">
        <f t="shared" si="14"/>
        <v>150.80000000000001</v>
      </c>
      <c r="G46" s="143"/>
      <c r="H46" s="143"/>
      <c r="I46" s="439">
        <f t="shared" si="15"/>
        <v>203</v>
      </c>
      <c r="J46" s="344">
        <f t="shared" si="16"/>
        <v>439</v>
      </c>
      <c r="K46" s="145"/>
      <c r="L46" s="4">
        <v>164</v>
      </c>
      <c r="M46" s="4">
        <v>150</v>
      </c>
      <c r="N46" s="4">
        <v>125</v>
      </c>
      <c r="O46" s="4">
        <v>203</v>
      </c>
      <c r="P46" s="4">
        <v>112</v>
      </c>
      <c r="Q46" s="10">
        <f t="shared" si="17"/>
        <v>754</v>
      </c>
      <c r="X46" s="19"/>
    </row>
    <row r="47" spans="1:24" x14ac:dyDescent="0.3">
      <c r="A47" s="502" t="s">
        <v>172</v>
      </c>
      <c r="B47" s="503">
        <v>44</v>
      </c>
      <c r="D47" s="48">
        <f t="shared" si="13"/>
        <v>753</v>
      </c>
      <c r="E47" s="48">
        <v>5</v>
      </c>
      <c r="F47" s="433">
        <f t="shared" si="14"/>
        <v>150.6</v>
      </c>
      <c r="G47" s="143"/>
      <c r="H47" s="143"/>
      <c r="I47" s="439">
        <f t="shared" si="15"/>
        <v>183</v>
      </c>
      <c r="J47" s="556">
        <f t="shared" si="16"/>
        <v>428</v>
      </c>
      <c r="K47" s="145"/>
      <c r="L47" s="501">
        <v>178</v>
      </c>
      <c r="M47" s="501">
        <v>121</v>
      </c>
      <c r="N47" s="501">
        <v>129</v>
      </c>
      <c r="O47" s="501">
        <v>183</v>
      </c>
      <c r="P47" s="501">
        <v>142</v>
      </c>
      <c r="Q47" s="434">
        <f t="shared" si="17"/>
        <v>753</v>
      </c>
    </row>
    <row r="48" spans="1:24" x14ac:dyDescent="0.3">
      <c r="A48" s="502" t="s">
        <v>750</v>
      </c>
      <c r="B48" s="503">
        <v>45</v>
      </c>
      <c r="D48" s="48">
        <f t="shared" si="13"/>
        <v>690</v>
      </c>
      <c r="E48" s="48">
        <v>5</v>
      </c>
      <c r="F48" s="433">
        <f t="shared" si="14"/>
        <v>138</v>
      </c>
      <c r="G48" s="143"/>
      <c r="H48" s="143"/>
      <c r="I48" s="439">
        <f t="shared" si="15"/>
        <v>174</v>
      </c>
      <c r="J48" s="556">
        <f t="shared" si="16"/>
        <v>459</v>
      </c>
      <c r="K48" s="145"/>
      <c r="L48" s="501">
        <v>135</v>
      </c>
      <c r="M48" s="501">
        <v>174</v>
      </c>
      <c r="N48" s="501">
        <v>150</v>
      </c>
      <c r="O48" s="501">
        <v>135</v>
      </c>
      <c r="P48" s="501">
        <v>96</v>
      </c>
      <c r="Q48" s="434">
        <f t="shared" si="17"/>
        <v>690</v>
      </c>
    </row>
    <row r="49" spans="1:37" s="500" customFormat="1" x14ac:dyDescent="0.3">
      <c r="A49" s="502" t="s">
        <v>2474</v>
      </c>
      <c r="B49" s="22">
        <v>46</v>
      </c>
      <c r="D49" s="48">
        <f t="shared" si="13"/>
        <v>668</v>
      </c>
      <c r="E49" s="21">
        <v>5</v>
      </c>
      <c r="F49" s="433">
        <f t="shared" si="14"/>
        <v>133.6</v>
      </c>
      <c r="G49" s="143"/>
      <c r="H49" s="143"/>
      <c r="I49" s="439">
        <f t="shared" si="15"/>
        <v>144</v>
      </c>
      <c r="J49" s="556">
        <f t="shared" si="16"/>
        <v>416</v>
      </c>
      <c r="K49" s="145"/>
      <c r="L49" s="501">
        <v>140</v>
      </c>
      <c r="M49" s="501">
        <v>139</v>
      </c>
      <c r="N49" s="501">
        <v>137</v>
      </c>
      <c r="O49" s="501">
        <v>108</v>
      </c>
      <c r="P49" s="501">
        <v>144</v>
      </c>
      <c r="Q49" s="438">
        <f t="shared" si="17"/>
        <v>668</v>
      </c>
    </row>
    <row r="50" spans="1:37" s="500" customFormat="1" x14ac:dyDescent="0.3">
      <c r="A50" s="84"/>
      <c r="G50" s="142"/>
      <c r="H50" s="142"/>
      <c r="I50" s="144"/>
      <c r="J50" s="295"/>
      <c r="K50" s="295"/>
      <c r="L50" s="505"/>
      <c r="M50" s="505"/>
      <c r="N50" s="505"/>
      <c r="O50" s="505"/>
      <c r="P50" s="505"/>
      <c r="Q50" s="505"/>
    </row>
    <row r="51" spans="1:37" s="500" customFormat="1" x14ac:dyDescent="0.3">
      <c r="A51" s="84"/>
      <c r="G51" s="142"/>
      <c r="H51" s="142"/>
      <c r="I51" s="144"/>
      <c r="J51" s="295"/>
      <c r="K51" s="295"/>
      <c r="L51" s="505"/>
      <c r="M51" s="505"/>
      <c r="N51" s="505"/>
      <c r="O51" s="505"/>
      <c r="P51" s="505"/>
      <c r="Q51" s="505"/>
    </row>
    <row r="52" spans="1:37" s="500" customFormat="1" x14ac:dyDescent="0.3">
      <c r="A52" s="84"/>
      <c r="G52" s="142"/>
      <c r="H52" s="142"/>
      <c r="I52" s="144"/>
      <c r="J52" s="295"/>
      <c r="K52" s="295"/>
      <c r="L52" s="505"/>
      <c r="M52" s="505"/>
      <c r="N52" s="505"/>
      <c r="O52" s="505"/>
      <c r="P52" s="505"/>
      <c r="Q52" s="505"/>
    </row>
    <row r="53" spans="1:37" x14ac:dyDescent="0.3">
      <c r="A53" s="587" t="s">
        <v>2482</v>
      </c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158"/>
      <c r="AH53" s="158"/>
      <c r="AI53" s="158"/>
      <c r="AJ53" s="158"/>
      <c r="AK53" s="158"/>
    </row>
    <row r="54" spans="1:37" x14ac:dyDescent="0.3">
      <c r="A54" s="590"/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164"/>
      <c r="AH54" s="164"/>
      <c r="AI54" s="164"/>
      <c r="AJ54" s="164"/>
      <c r="AK54" s="164"/>
    </row>
    <row r="55" spans="1:37" x14ac:dyDescent="0.3">
      <c r="A55" s="10" t="s">
        <v>0</v>
      </c>
      <c r="B55" s="10" t="s">
        <v>2</v>
      </c>
      <c r="C55" s="10" t="s">
        <v>3</v>
      </c>
      <c r="D55" s="11" t="s">
        <v>4</v>
      </c>
      <c r="E55" s="10" t="s">
        <v>5</v>
      </c>
      <c r="F55" s="10" t="s">
        <v>6</v>
      </c>
      <c r="G55" s="1" t="s">
        <v>23</v>
      </c>
      <c r="H55" s="1" t="s">
        <v>24</v>
      </c>
      <c r="I55" s="1" t="s">
        <v>25</v>
      </c>
      <c r="J55" s="1" t="s">
        <v>26</v>
      </c>
      <c r="K55" s="97" t="s">
        <v>9</v>
      </c>
      <c r="L55" s="10">
        <v>1</v>
      </c>
      <c r="M55" s="10">
        <v>2</v>
      </c>
      <c r="N55" s="10">
        <v>3</v>
      </c>
      <c r="O55" s="10">
        <v>4</v>
      </c>
      <c r="P55" s="10">
        <v>5</v>
      </c>
      <c r="Q55" s="10" t="s">
        <v>8</v>
      </c>
      <c r="R55" s="10">
        <v>6</v>
      </c>
      <c r="S55" s="10" t="s">
        <v>7</v>
      </c>
      <c r="T55" s="10">
        <v>7</v>
      </c>
      <c r="U55" s="10" t="s">
        <v>7</v>
      </c>
      <c r="V55" s="10">
        <v>8</v>
      </c>
      <c r="W55" s="10" t="s">
        <v>7</v>
      </c>
      <c r="X55" s="10" t="s">
        <v>8</v>
      </c>
      <c r="Y55" s="10">
        <v>9</v>
      </c>
      <c r="Z55" s="10"/>
      <c r="AA55" s="10">
        <v>10</v>
      </c>
      <c r="AB55" s="10"/>
      <c r="AC55" s="10">
        <v>11</v>
      </c>
      <c r="AD55" s="10"/>
      <c r="AE55" s="10">
        <v>12</v>
      </c>
      <c r="AF55" s="10"/>
    </row>
    <row r="56" spans="1:37" x14ac:dyDescent="0.3">
      <c r="A56" s="17" t="s">
        <v>2533</v>
      </c>
      <c r="B56" s="10">
        <v>1</v>
      </c>
      <c r="C56" s="361">
        <v>200</v>
      </c>
      <c r="D56" s="11">
        <f t="shared" ref="D56:D64" si="18">SUM(L56:P56)+R56+T56+V56+Y56+AA56+AC56+AE56</f>
        <v>844</v>
      </c>
      <c r="E56" s="10">
        <f>COUNT(L56,M56,N56,O56,P56,#REF!,R56,T56,V56,Y56,AA56,AC56,AE56)</f>
        <v>5</v>
      </c>
      <c r="F56" s="15">
        <f t="shared" ref="F56:F64" si="19">D56/E56</f>
        <v>168.8</v>
      </c>
      <c r="G56" s="159">
        <f t="shared" ref="G56:G64" si="20">((SUM(S56+U56+W56))/30)+(COUNTIFS(Z56,"W")+(COUNTIFS(AB56,"W")+(COUNTIFS(AD56,"W")+(COUNTIFS(AF56,"W")))))</f>
        <v>0</v>
      </c>
      <c r="H56" s="159">
        <f t="shared" ref="H56:H64" si="21">(3-(SUM(S56+U56+W56)/30))+(COUNTIFS(Z56,"L"))+(COUNTIFS(AB56,"L"))+(COUNTIFS(AD56,"L"))+(COUNTIFS(AF56,"L"))</f>
        <v>3</v>
      </c>
      <c r="I56" s="52">
        <f t="shared" ref="I56:I64" si="22">MAX(L56,M56,N56,O56,P56,R56,T56,V56,Y56,AA56,AC56,AE56)</f>
        <v>193</v>
      </c>
      <c r="J56" s="134">
        <f t="shared" ref="J56:J64" si="23">MAX((SUM(L56:N56)), (SUM(R56,T56,V56)), (SUM(Y56,AA56,AC56)), (SUM(AA56,AC56,AE56)))</f>
        <v>496</v>
      </c>
      <c r="K56" s="331">
        <v>45</v>
      </c>
      <c r="L56" s="117">
        <v>193</v>
      </c>
      <c r="M56" s="117">
        <v>144</v>
      </c>
      <c r="N56" s="117">
        <v>159</v>
      </c>
      <c r="O56" s="117">
        <v>158</v>
      </c>
      <c r="P56" s="117">
        <v>190</v>
      </c>
      <c r="Q56" s="10">
        <f t="shared" ref="Q56:Q64" si="24">SUM(L56:P56)+(K56*5)</f>
        <v>1069</v>
      </c>
      <c r="R56" s="117"/>
      <c r="S56" s="117"/>
      <c r="T56" s="117"/>
      <c r="U56" s="117"/>
      <c r="V56" s="117"/>
      <c r="W56" s="117"/>
      <c r="X56" s="10">
        <f t="shared" ref="X56:X64" si="25">SUM(Q56:W56)+(K56*3)</f>
        <v>1204</v>
      </c>
      <c r="Y56" s="13"/>
      <c r="Z56" s="13"/>
      <c r="AA56" s="13"/>
      <c r="AB56" s="13"/>
      <c r="AC56" s="13"/>
      <c r="AD56" s="13"/>
      <c r="AE56" s="13"/>
      <c r="AF56" s="13"/>
    </row>
    <row r="57" spans="1:37" x14ac:dyDescent="0.3">
      <c r="A57" s="9" t="s">
        <v>250</v>
      </c>
      <c r="B57" s="10">
        <v>2</v>
      </c>
      <c r="C57" s="361">
        <v>125</v>
      </c>
      <c r="D57" s="11">
        <f t="shared" si="18"/>
        <v>845</v>
      </c>
      <c r="E57" s="10">
        <f>COUNT(L57,M57,N57,O57,P57,#REF!,R57,T57,V57,Y57,AA57,AC57,AE57)</f>
        <v>5</v>
      </c>
      <c r="F57" s="15">
        <f t="shared" si="19"/>
        <v>169</v>
      </c>
      <c r="G57" s="159">
        <f t="shared" si="20"/>
        <v>0</v>
      </c>
      <c r="H57" s="159">
        <f t="shared" si="21"/>
        <v>3</v>
      </c>
      <c r="I57" s="52">
        <f t="shared" si="22"/>
        <v>208</v>
      </c>
      <c r="J57" s="134">
        <f t="shared" si="23"/>
        <v>526</v>
      </c>
      <c r="K57" s="332">
        <v>25</v>
      </c>
      <c r="L57" s="117">
        <v>171</v>
      </c>
      <c r="M57" s="117">
        <v>208</v>
      </c>
      <c r="N57" s="117">
        <v>147</v>
      </c>
      <c r="O57" s="117">
        <v>160</v>
      </c>
      <c r="P57" s="117">
        <v>159</v>
      </c>
      <c r="Q57" s="10">
        <f t="shared" si="24"/>
        <v>970</v>
      </c>
      <c r="R57" s="117"/>
      <c r="S57" s="117"/>
      <c r="T57" s="117"/>
      <c r="U57" s="117"/>
      <c r="V57" s="117"/>
      <c r="W57" s="117"/>
      <c r="X57" s="10">
        <f t="shared" si="25"/>
        <v>1045</v>
      </c>
      <c r="Y57" s="13"/>
      <c r="Z57" s="13"/>
      <c r="AA57" s="13"/>
      <c r="AB57" s="13"/>
      <c r="AC57" s="13"/>
      <c r="AD57" s="13"/>
      <c r="AE57" s="13"/>
      <c r="AF57" s="13"/>
    </row>
    <row r="58" spans="1:37" x14ac:dyDescent="0.3">
      <c r="A58" s="9" t="s">
        <v>835</v>
      </c>
      <c r="B58" s="10">
        <v>3</v>
      </c>
      <c r="C58" s="361">
        <v>100</v>
      </c>
      <c r="D58" s="11">
        <f t="shared" si="18"/>
        <v>470</v>
      </c>
      <c r="E58" s="10">
        <f>COUNT(L58,M58,N58,O58,P58,#REF!,R58,T58,V58,Y58,AA58,AC58,AE58)</f>
        <v>5</v>
      </c>
      <c r="F58" s="15">
        <f t="shared" si="19"/>
        <v>94</v>
      </c>
      <c r="G58" s="159">
        <f t="shared" si="20"/>
        <v>0</v>
      </c>
      <c r="H58" s="159">
        <f t="shared" si="21"/>
        <v>3</v>
      </c>
      <c r="I58" s="52">
        <f t="shared" si="22"/>
        <v>115</v>
      </c>
      <c r="J58" s="134">
        <f t="shared" si="23"/>
        <v>304</v>
      </c>
      <c r="K58" s="332">
        <v>106</v>
      </c>
      <c r="L58" s="117">
        <v>98</v>
      </c>
      <c r="M58" s="117">
        <v>115</v>
      </c>
      <c r="N58" s="117">
        <v>91</v>
      </c>
      <c r="O58" s="117">
        <v>90</v>
      </c>
      <c r="P58" s="117">
        <v>76</v>
      </c>
      <c r="Q58" s="10">
        <f t="shared" si="24"/>
        <v>1000</v>
      </c>
      <c r="R58" s="117"/>
      <c r="S58" s="117"/>
      <c r="T58" s="117"/>
      <c r="U58" s="117"/>
      <c r="V58" s="117"/>
      <c r="W58" s="117"/>
      <c r="X58" s="10">
        <f t="shared" si="25"/>
        <v>1318</v>
      </c>
      <c r="Y58" s="13"/>
      <c r="Z58" s="13"/>
      <c r="AA58" s="117"/>
      <c r="AB58" s="134"/>
      <c r="AC58" s="117"/>
      <c r="AD58" s="134"/>
      <c r="AE58" s="116"/>
      <c r="AF58" s="133"/>
    </row>
    <row r="59" spans="1:37" x14ac:dyDescent="0.3">
      <c r="A59" s="9" t="s">
        <v>1013</v>
      </c>
      <c r="B59" s="10">
        <v>4</v>
      </c>
      <c r="C59" s="361">
        <v>75</v>
      </c>
      <c r="D59" s="11">
        <f t="shared" si="18"/>
        <v>854</v>
      </c>
      <c r="E59" s="10">
        <f>COUNT(L59,M59,N59,O59,P59,#REF!,R59,T59,V59,Y59,AA59,AC59,AE59)</f>
        <v>5</v>
      </c>
      <c r="F59" s="15">
        <f t="shared" si="19"/>
        <v>170.8</v>
      </c>
      <c r="G59" s="159">
        <f t="shared" si="20"/>
        <v>0</v>
      </c>
      <c r="H59" s="159">
        <f t="shared" si="21"/>
        <v>3</v>
      </c>
      <c r="I59" s="52">
        <f t="shared" si="22"/>
        <v>224</v>
      </c>
      <c r="J59" s="134">
        <f t="shared" si="23"/>
        <v>534</v>
      </c>
      <c r="K59" s="332">
        <v>21</v>
      </c>
      <c r="L59" s="117">
        <v>151</v>
      </c>
      <c r="M59" s="117">
        <v>224</v>
      </c>
      <c r="N59" s="117">
        <v>159</v>
      </c>
      <c r="O59" s="117">
        <v>145</v>
      </c>
      <c r="P59" s="117">
        <v>175</v>
      </c>
      <c r="Q59" s="10">
        <f t="shared" si="24"/>
        <v>959</v>
      </c>
      <c r="R59" s="117"/>
      <c r="S59" s="117"/>
      <c r="T59" s="117"/>
      <c r="U59" s="117"/>
      <c r="V59" s="117"/>
      <c r="W59" s="117"/>
      <c r="X59" s="10">
        <f t="shared" si="25"/>
        <v>1022</v>
      </c>
      <c r="Y59" s="13"/>
      <c r="Z59" s="13"/>
      <c r="AA59" s="117"/>
      <c r="AB59" s="134"/>
      <c r="AC59" s="116"/>
      <c r="AD59" s="133"/>
      <c r="AE59" s="116"/>
      <c r="AF59" s="133"/>
    </row>
    <row r="60" spans="1:37" x14ac:dyDescent="0.3">
      <c r="A60" s="9" t="s">
        <v>277</v>
      </c>
      <c r="B60" s="10">
        <v>5</v>
      </c>
      <c r="C60" s="361">
        <v>50</v>
      </c>
      <c r="D60" s="11">
        <f t="shared" si="18"/>
        <v>859</v>
      </c>
      <c r="E60" s="10">
        <f>COUNT(L60,M60,N60,O60,P60,#REF!,R60,T60,V60,Y60,AA60,AC60,AE60)</f>
        <v>5</v>
      </c>
      <c r="F60" s="15">
        <f t="shared" si="19"/>
        <v>171.8</v>
      </c>
      <c r="G60" s="159">
        <f t="shared" si="20"/>
        <v>0</v>
      </c>
      <c r="H60" s="159">
        <f t="shared" si="21"/>
        <v>3</v>
      </c>
      <c r="I60" s="52">
        <f t="shared" si="22"/>
        <v>187</v>
      </c>
      <c r="J60" s="134">
        <f t="shared" si="23"/>
        <v>537</v>
      </c>
      <c r="K60" s="332">
        <v>24</v>
      </c>
      <c r="L60" s="117">
        <v>187</v>
      </c>
      <c r="M60" s="117">
        <v>176</v>
      </c>
      <c r="N60" s="117">
        <v>174</v>
      </c>
      <c r="O60" s="117">
        <v>139</v>
      </c>
      <c r="P60" s="117">
        <v>183</v>
      </c>
      <c r="Q60" s="10">
        <f t="shared" si="24"/>
        <v>979</v>
      </c>
      <c r="R60" s="117"/>
      <c r="S60" s="117"/>
      <c r="T60" s="117"/>
      <c r="U60" s="117"/>
      <c r="V60" s="117"/>
      <c r="W60" s="117"/>
      <c r="X60" s="10">
        <f t="shared" si="25"/>
        <v>1051</v>
      </c>
      <c r="Y60" s="117"/>
      <c r="Z60" s="134"/>
      <c r="AA60" s="116"/>
      <c r="AB60" s="133"/>
      <c r="AC60" s="116"/>
      <c r="AD60" s="133"/>
      <c r="AE60" s="116"/>
      <c r="AF60" s="133"/>
    </row>
    <row r="61" spans="1:37" x14ac:dyDescent="0.3">
      <c r="A61" s="9" t="s">
        <v>666</v>
      </c>
      <c r="B61" s="10">
        <v>6</v>
      </c>
      <c r="C61" s="361">
        <v>35</v>
      </c>
      <c r="D61" s="11">
        <f t="shared" si="18"/>
        <v>889</v>
      </c>
      <c r="E61" s="10">
        <f>COUNT(L61,M61,N61,O61,P61,#REF!,R61,T61,V61,Y61,AA61,AC61,AE61)</f>
        <v>5</v>
      </c>
      <c r="F61" s="15">
        <f t="shared" si="19"/>
        <v>177.8</v>
      </c>
      <c r="G61" s="159">
        <f t="shared" si="20"/>
        <v>0</v>
      </c>
      <c r="H61" s="159">
        <f t="shared" si="21"/>
        <v>3</v>
      </c>
      <c r="I61" s="52">
        <f t="shared" si="22"/>
        <v>199</v>
      </c>
      <c r="J61" s="134">
        <f t="shared" si="23"/>
        <v>548</v>
      </c>
      <c r="K61" s="332">
        <v>16</v>
      </c>
      <c r="L61" s="117">
        <v>173</v>
      </c>
      <c r="M61" s="117">
        <v>179</v>
      </c>
      <c r="N61" s="117">
        <v>196</v>
      </c>
      <c r="O61" s="117">
        <v>199</v>
      </c>
      <c r="P61" s="117">
        <v>142</v>
      </c>
      <c r="Q61" s="10">
        <f t="shared" si="24"/>
        <v>969</v>
      </c>
      <c r="R61" s="117"/>
      <c r="S61" s="117"/>
      <c r="T61" s="117"/>
      <c r="U61" s="117"/>
      <c r="V61" s="117"/>
      <c r="W61" s="117"/>
      <c r="X61" s="10">
        <f t="shared" si="25"/>
        <v>1017</v>
      </c>
      <c r="Y61" s="116"/>
      <c r="Z61" s="133"/>
      <c r="AA61" s="116"/>
      <c r="AB61" s="133"/>
      <c r="AC61" s="116"/>
      <c r="AD61" s="133"/>
      <c r="AE61" s="116"/>
      <c r="AF61" s="133"/>
    </row>
    <row r="62" spans="1:37" x14ac:dyDescent="0.3">
      <c r="A62" s="9" t="s">
        <v>1015</v>
      </c>
      <c r="B62" s="10">
        <v>7</v>
      </c>
      <c r="C62" s="361"/>
      <c r="D62" s="11">
        <f t="shared" si="18"/>
        <v>780</v>
      </c>
      <c r="E62" s="10">
        <f>COUNT(L62,M62,N62,O62,P62,#REF!,R62,T62,V62,Y62,AA62,AC62,AE62)</f>
        <v>5</v>
      </c>
      <c r="F62" s="15">
        <f t="shared" si="19"/>
        <v>156</v>
      </c>
      <c r="G62" s="159">
        <f t="shared" si="20"/>
        <v>0</v>
      </c>
      <c r="H62" s="159">
        <f t="shared" si="21"/>
        <v>3</v>
      </c>
      <c r="I62" s="52">
        <f t="shared" si="22"/>
        <v>171</v>
      </c>
      <c r="J62" s="134">
        <f t="shared" si="23"/>
        <v>466</v>
      </c>
      <c r="K62" s="332">
        <v>45</v>
      </c>
      <c r="L62" s="117">
        <v>145</v>
      </c>
      <c r="M62" s="117">
        <v>150</v>
      </c>
      <c r="N62" s="117">
        <v>171</v>
      </c>
      <c r="O62" s="117">
        <v>147</v>
      </c>
      <c r="P62" s="117">
        <v>167</v>
      </c>
      <c r="Q62" s="10">
        <f t="shared" si="24"/>
        <v>1005</v>
      </c>
      <c r="R62" s="344"/>
      <c r="S62" s="117"/>
      <c r="T62" s="117"/>
      <c r="U62" s="117"/>
      <c r="V62" s="117"/>
      <c r="W62" s="117"/>
      <c r="X62" s="10">
        <f t="shared" si="25"/>
        <v>1140</v>
      </c>
      <c r="Y62" s="116"/>
      <c r="Z62" s="133"/>
      <c r="AA62" s="116"/>
      <c r="AB62" s="133"/>
      <c r="AC62" s="116"/>
      <c r="AD62" s="133"/>
      <c r="AE62" s="116"/>
      <c r="AF62" s="133"/>
    </row>
    <row r="63" spans="1:37" x14ac:dyDescent="0.3">
      <c r="A63" s="9" t="s">
        <v>325</v>
      </c>
      <c r="B63" s="10">
        <v>8</v>
      </c>
      <c r="C63" s="586"/>
      <c r="D63" s="11">
        <f t="shared" si="18"/>
        <v>768</v>
      </c>
      <c r="E63" s="10">
        <f>COUNT(L63,M63,N63,O63,P63,#REF!,R63,T63,V63,Y63,AA63,AC63,AE63)</f>
        <v>5</v>
      </c>
      <c r="F63" s="15">
        <f t="shared" si="19"/>
        <v>153.6</v>
      </c>
      <c r="G63" s="159">
        <f t="shared" si="20"/>
        <v>0</v>
      </c>
      <c r="H63" s="159">
        <f t="shared" si="21"/>
        <v>3</v>
      </c>
      <c r="I63" s="52">
        <f t="shared" si="22"/>
        <v>171</v>
      </c>
      <c r="J63" s="134">
        <f t="shared" si="23"/>
        <v>479</v>
      </c>
      <c r="K63" s="332">
        <v>44</v>
      </c>
      <c r="L63" s="117">
        <v>165</v>
      </c>
      <c r="M63" s="117">
        <v>143</v>
      </c>
      <c r="N63" s="117">
        <v>171</v>
      </c>
      <c r="O63" s="117">
        <v>133</v>
      </c>
      <c r="P63" s="117">
        <v>156</v>
      </c>
      <c r="Q63" s="10">
        <f t="shared" si="24"/>
        <v>988</v>
      </c>
      <c r="R63" s="344"/>
      <c r="S63" s="117"/>
      <c r="T63" s="117"/>
      <c r="U63" s="117"/>
      <c r="V63" s="117"/>
      <c r="W63" s="117"/>
      <c r="X63" s="10">
        <f t="shared" si="25"/>
        <v>1120</v>
      </c>
      <c r="Y63" s="116"/>
      <c r="Z63" s="133"/>
      <c r="AA63" s="116"/>
      <c r="AB63" s="133"/>
      <c r="AC63" s="116"/>
      <c r="AD63" s="133"/>
      <c r="AE63" s="116"/>
      <c r="AF63" s="133"/>
    </row>
    <row r="64" spans="1:37" x14ac:dyDescent="0.3">
      <c r="A64" s="9" t="s">
        <v>253</v>
      </c>
      <c r="B64" s="10">
        <v>9</v>
      </c>
      <c r="C64" s="8"/>
      <c r="D64" s="11">
        <f t="shared" si="18"/>
        <v>842</v>
      </c>
      <c r="E64" s="10">
        <f>COUNT(L64,M64,N64,O64,P64,#REF!,R64,T64,V64,Y64,AA64,AC64,AE64)</f>
        <v>5</v>
      </c>
      <c r="F64" s="15">
        <f t="shared" si="19"/>
        <v>168.4</v>
      </c>
      <c r="G64" s="159">
        <f t="shared" si="20"/>
        <v>0</v>
      </c>
      <c r="H64" s="159">
        <f t="shared" si="21"/>
        <v>3</v>
      </c>
      <c r="I64" s="52">
        <f t="shared" si="22"/>
        <v>193</v>
      </c>
      <c r="J64" s="134">
        <f t="shared" si="23"/>
        <v>505</v>
      </c>
      <c r="K64" s="332">
        <v>24</v>
      </c>
      <c r="L64" s="117">
        <v>124</v>
      </c>
      <c r="M64" s="117">
        <v>188</v>
      </c>
      <c r="N64" s="117">
        <v>193</v>
      </c>
      <c r="O64" s="117">
        <v>180</v>
      </c>
      <c r="P64" s="117">
        <v>157</v>
      </c>
      <c r="Q64" s="10">
        <f t="shared" si="24"/>
        <v>962</v>
      </c>
      <c r="R64" s="344"/>
      <c r="S64" s="117"/>
      <c r="T64" s="117"/>
      <c r="U64" s="117"/>
      <c r="V64" s="117"/>
      <c r="W64" s="117"/>
      <c r="X64" s="10">
        <f t="shared" si="25"/>
        <v>1034</v>
      </c>
      <c r="Y64" s="116"/>
      <c r="Z64" s="133"/>
      <c r="AA64" s="116"/>
      <c r="AB64" s="133"/>
      <c r="AC64" s="116"/>
      <c r="AD64" s="133"/>
      <c r="AE64" s="116"/>
      <c r="AF64" s="133"/>
    </row>
    <row r="65" spans="1:32" x14ac:dyDescent="0.3">
      <c r="A65" s="9" t="s">
        <v>497</v>
      </c>
      <c r="B65" s="10">
        <v>10</v>
      </c>
      <c r="C65" s="58"/>
      <c r="D65" s="11">
        <f t="shared" ref="D65:D71" si="26">SUM(L65:P65)+R65+T65+V65+Y65+AA65+AC65+AE65</f>
        <v>804</v>
      </c>
      <c r="E65" s="10">
        <f>COUNT(L65,M65,N65,O65,P65,#REF!,R65,T65,V65,Y65,AA65,AC65,AE65)</f>
        <v>5</v>
      </c>
      <c r="F65" s="15">
        <f t="shared" ref="F65:F71" si="27">D65/E65</f>
        <v>160.80000000000001</v>
      </c>
      <c r="G65" s="159">
        <f t="shared" ref="G65:G71" si="28">((SUM(S65+U65+W65))/30)+(COUNTIFS(Z65,"W")+(COUNTIFS(AB65,"W")+(COUNTIFS(AD65,"W")+(COUNTIFS(AF65,"W")))))</f>
        <v>0</v>
      </c>
      <c r="H65" s="159">
        <f t="shared" ref="H65:H71" si="29">(3-(SUM(S65+U65+W65)/30))+(COUNTIFS(Z65,"L"))+(COUNTIFS(AB65,"L"))+(COUNTIFS(AD65,"L"))+(COUNTIFS(AF65,"L"))</f>
        <v>3</v>
      </c>
      <c r="I65" s="52">
        <f t="shared" ref="I65:I71" si="30">MAX(L65,M65,N65,O65,P65,R65,T65,V65,Y65,AA65,AC65,AE65)</f>
        <v>194</v>
      </c>
      <c r="J65" s="134">
        <f t="shared" ref="J65:J71" si="31">MAX((SUM(L65:N65)), (SUM(R65,T65,V65)), (SUM(Y65,AA65,AC65)), (SUM(AA65,AC65,AE65)))</f>
        <v>466</v>
      </c>
      <c r="K65" s="332">
        <v>30</v>
      </c>
      <c r="L65" s="117">
        <v>174</v>
      </c>
      <c r="M65" s="117">
        <v>138</v>
      </c>
      <c r="N65" s="117">
        <v>154</v>
      </c>
      <c r="O65" s="117">
        <v>144</v>
      </c>
      <c r="P65" s="117">
        <v>194</v>
      </c>
      <c r="Q65" s="10">
        <f t="shared" ref="Q65:Q71" si="32">SUM(L65:P65)+(K65*5)</f>
        <v>954</v>
      </c>
      <c r="R65" s="13"/>
      <c r="S65" s="117"/>
      <c r="T65" s="117"/>
      <c r="U65" s="117"/>
      <c r="V65" s="117"/>
      <c r="W65" s="117"/>
      <c r="X65" s="10">
        <f t="shared" ref="X65:X71" si="33">SUM(Q65:W65)+(K65*3)</f>
        <v>1044</v>
      </c>
      <c r="Y65" s="116"/>
      <c r="Z65" s="133"/>
      <c r="AA65" s="116"/>
      <c r="AB65" s="133"/>
      <c r="AC65" s="116"/>
      <c r="AD65" s="133"/>
      <c r="AE65" s="116"/>
      <c r="AF65" s="133"/>
    </row>
    <row r="66" spans="1:32" x14ac:dyDescent="0.3">
      <c r="A66" s="9" t="s">
        <v>2534</v>
      </c>
      <c r="B66" s="10">
        <v>11</v>
      </c>
      <c r="C66" s="8"/>
      <c r="D66" s="11">
        <f t="shared" si="26"/>
        <v>730</v>
      </c>
      <c r="E66" s="10">
        <f>COUNT(L66,M66,N66,O66,P66,#REF!,R66,T66,V66,Y66,AA66,AC66,AE66)</f>
        <v>5</v>
      </c>
      <c r="F66" s="15">
        <f t="shared" si="27"/>
        <v>146</v>
      </c>
      <c r="G66" s="159">
        <f t="shared" si="28"/>
        <v>0</v>
      </c>
      <c r="H66" s="159">
        <f t="shared" si="29"/>
        <v>3</v>
      </c>
      <c r="I66" s="52">
        <f t="shared" si="30"/>
        <v>159</v>
      </c>
      <c r="J66" s="134">
        <f t="shared" si="31"/>
        <v>446</v>
      </c>
      <c r="K66" s="332">
        <v>38</v>
      </c>
      <c r="L66" s="117">
        <v>159</v>
      </c>
      <c r="M66" s="117">
        <v>140</v>
      </c>
      <c r="N66" s="117">
        <v>147</v>
      </c>
      <c r="O66" s="117">
        <v>130</v>
      </c>
      <c r="P66" s="117">
        <v>154</v>
      </c>
      <c r="Q66" s="10">
        <f t="shared" si="32"/>
        <v>920</v>
      </c>
      <c r="R66" s="13"/>
      <c r="S66" s="344"/>
      <c r="T66" s="344"/>
      <c r="U66" s="344"/>
      <c r="V66" s="344"/>
      <c r="W66" s="344"/>
      <c r="X66" s="10">
        <f t="shared" si="33"/>
        <v>1034</v>
      </c>
      <c r="Y66" s="116"/>
      <c r="Z66" s="133"/>
      <c r="AA66" s="116"/>
      <c r="AB66" s="133"/>
      <c r="AC66" s="116"/>
      <c r="AD66" s="133"/>
      <c r="AE66" s="116"/>
      <c r="AF66" s="133"/>
    </row>
    <row r="67" spans="1:32" x14ac:dyDescent="0.3">
      <c r="A67" s="9" t="s">
        <v>820</v>
      </c>
      <c r="B67" s="10">
        <v>12</v>
      </c>
      <c r="C67" s="58"/>
      <c r="D67" s="11">
        <f t="shared" si="26"/>
        <v>802</v>
      </c>
      <c r="E67" s="10">
        <f>COUNT(L67,M67,N67,O67,P67,#REF!,R67,T67,V67,Y67,AA67,AC67,AE67)</f>
        <v>5</v>
      </c>
      <c r="F67" s="15">
        <f t="shared" si="27"/>
        <v>160.4</v>
      </c>
      <c r="G67" s="159">
        <f t="shared" si="28"/>
        <v>0</v>
      </c>
      <c r="H67" s="159">
        <f t="shared" si="29"/>
        <v>3</v>
      </c>
      <c r="I67" s="52">
        <f t="shared" si="30"/>
        <v>177</v>
      </c>
      <c r="J67" s="134">
        <f t="shared" si="31"/>
        <v>500</v>
      </c>
      <c r="K67" s="332">
        <v>21</v>
      </c>
      <c r="L67" s="117">
        <v>168</v>
      </c>
      <c r="M67" s="117">
        <v>177</v>
      </c>
      <c r="N67" s="117">
        <v>155</v>
      </c>
      <c r="O67" s="117">
        <v>148</v>
      </c>
      <c r="P67" s="117">
        <v>154</v>
      </c>
      <c r="Q67" s="10">
        <f t="shared" si="32"/>
        <v>907</v>
      </c>
      <c r="R67" s="13"/>
      <c r="S67" s="344"/>
      <c r="T67" s="344"/>
      <c r="U67" s="344"/>
      <c r="V67" s="344"/>
      <c r="W67" s="344"/>
      <c r="X67" s="10">
        <f t="shared" si="33"/>
        <v>970</v>
      </c>
      <c r="Y67" s="116"/>
      <c r="Z67" s="133"/>
      <c r="AA67" s="116"/>
      <c r="AB67" s="133"/>
      <c r="AC67" s="116"/>
      <c r="AD67" s="133"/>
      <c r="AE67" s="116"/>
      <c r="AF67" s="133"/>
    </row>
    <row r="68" spans="1:32" x14ac:dyDescent="0.3">
      <c r="A68" s="9" t="s">
        <v>162</v>
      </c>
      <c r="B68" s="10">
        <v>13</v>
      </c>
      <c r="C68" s="8"/>
      <c r="D68" s="11">
        <f t="shared" si="26"/>
        <v>690</v>
      </c>
      <c r="E68" s="10">
        <f>COUNT(L68,M68,N68,O68,P68,#REF!,R68,T68,V68,Y68,AA68,AC68,AE68)</f>
        <v>5</v>
      </c>
      <c r="F68" s="15">
        <f t="shared" si="27"/>
        <v>138</v>
      </c>
      <c r="G68" s="159">
        <f t="shared" si="28"/>
        <v>0</v>
      </c>
      <c r="H68" s="159">
        <f t="shared" si="29"/>
        <v>3</v>
      </c>
      <c r="I68" s="52">
        <f t="shared" si="30"/>
        <v>145</v>
      </c>
      <c r="J68" s="134">
        <f t="shared" si="31"/>
        <v>413</v>
      </c>
      <c r="K68" s="332">
        <v>42</v>
      </c>
      <c r="L68" s="117">
        <v>136</v>
      </c>
      <c r="M68" s="117">
        <v>145</v>
      </c>
      <c r="N68" s="117">
        <v>132</v>
      </c>
      <c r="O68" s="117">
        <v>144</v>
      </c>
      <c r="P68" s="117">
        <v>133</v>
      </c>
      <c r="Q68" s="10">
        <f t="shared" si="32"/>
        <v>900</v>
      </c>
      <c r="R68" s="13"/>
      <c r="S68" s="344"/>
      <c r="T68" s="344"/>
      <c r="U68" s="344"/>
      <c r="V68" s="344"/>
      <c r="W68" s="344"/>
      <c r="X68" s="10">
        <f t="shared" si="33"/>
        <v>1026</v>
      </c>
      <c r="Y68" s="116"/>
      <c r="Z68" s="133"/>
      <c r="AA68" s="116"/>
      <c r="AB68" s="133"/>
      <c r="AC68" s="116"/>
      <c r="AD68" s="133"/>
      <c r="AE68" s="116"/>
      <c r="AF68" s="133"/>
    </row>
    <row r="69" spans="1:32" x14ac:dyDescent="0.3">
      <c r="A69" s="9" t="s">
        <v>2535</v>
      </c>
      <c r="B69" s="10">
        <v>14</v>
      </c>
      <c r="C69" s="8"/>
      <c r="D69" s="11">
        <f t="shared" si="26"/>
        <v>646</v>
      </c>
      <c r="E69" s="10">
        <f>COUNT(L69,M69,N69,O69,P69,#REF!,R69,T69,V69,Y69,AA69,AC69,AE69)</f>
        <v>5</v>
      </c>
      <c r="F69" s="15">
        <f t="shared" si="27"/>
        <v>129.19999999999999</v>
      </c>
      <c r="G69" s="159">
        <f t="shared" si="28"/>
        <v>0</v>
      </c>
      <c r="H69" s="159">
        <f t="shared" si="29"/>
        <v>3</v>
      </c>
      <c r="I69" s="52">
        <f t="shared" si="30"/>
        <v>158</v>
      </c>
      <c r="J69" s="134">
        <f t="shared" si="31"/>
        <v>415</v>
      </c>
      <c r="K69" s="332">
        <v>49</v>
      </c>
      <c r="L69" s="117">
        <v>158</v>
      </c>
      <c r="M69" s="117">
        <v>116</v>
      </c>
      <c r="N69" s="117">
        <v>141</v>
      </c>
      <c r="O69" s="117">
        <v>139</v>
      </c>
      <c r="P69" s="117">
        <v>92</v>
      </c>
      <c r="Q69" s="10">
        <f t="shared" si="32"/>
        <v>891</v>
      </c>
      <c r="R69" s="13"/>
      <c r="S69" s="344"/>
      <c r="T69" s="344"/>
      <c r="U69" s="344"/>
      <c r="V69" s="344"/>
      <c r="W69" s="344"/>
      <c r="X69" s="10">
        <f t="shared" si="33"/>
        <v>1038</v>
      </c>
      <c r="Y69" s="116"/>
      <c r="Z69" s="133"/>
      <c r="AA69" s="116"/>
      <c r="AB69" s="133"/>
      <c r="AC69" s="116"/>
      <c r="AD69" s="133"/>
      <c r="AE69" s="116"/>
      <c r="AF69" s="133"/>
    </row>
    <row r="70" spans="1:32" x14ac:dyDescent="0.3">
      <c r="A70" s="9" t="s">
        <v>105</v>
      </c>
      <c r="B70" s="10">
        <v>15</v>
      </c>
      <c r="C70" s="8"/>
      <c r="D70" s="11">
        <f t="shared" si="26"/>
        <v>749</v>
      </c>
      <c r="E70" s="10">
        <f>COUNT(L70,M70,N70,O70,P70,#REF!,R70,T70,V70,Y70,AA70,AC70,AE70)</f>
        <v>5</v>
      </c>
      <c r="F70" s="15">
        <f t="shared" si="27"/>
        <v>149.80000000000001</v>
      </c>
      <c r="G70" s="159">
        <f t="shared" si="28"/>
        <v>0</v>
      </c>
      <c r="H70" s="159">
        <f t="shared" si="29"/>
        <v>3</v>
      </c>
      <c r="I70" s="52">
        <f t="shared" si="30"/>
        <v>175</v>
      </c>
      <c r="J70" s="134">
        <f t="shared" si="31"/>
        <v>470</v>
      </c>
      <c r="K70" s="332">
        <v>28</v>
      </c>
      <c r="L70" s="117">
        <v>147</v>
      </c>
      <c r="M70" s="117">
        <v>175</v>
      </c>
      <c r="N70" s="117">
        <v>148</v>
      </c>
      <c r="O70" s="117">
        <v>131</v>
      </c>
      <c r="P70" s="117">
        <v>148</v>
      </c>
      <c r="Q70" s="10">
        <f t="shared" si="32"/>
        <v>889</v>
      </c>
      <c r="R70" s="13"/>
      <c r="S70" s="344"/>
      <c r="T70" s="344"/>
      <c r="U70" s="344"/>
      <c r="V70" s="344"/>
      <c r="W70" s="344"/>
      <c r="X70" s="10">
        <f t="shared" si="33"/>
        <v>973</v>
      </c>
      <c r="Y70" s="116"/>
      <c r="Z70" s="133"/>
      <c r="AA70" s="116"/>
      <c r="AB70" s="133"/>
      <c r="AC70" s="116"/>
      <c r="AD70" s="133"/>
      <c r="AE70" s="116"/>
      <c r="AF70" s="133"/>
    </row>
    <row r="71" spans="1:32" x14ac:dyDescent="0.3">
      <c r="A71" s="9" t="s">
        <v>730</v>
      </c>
      <c r="B71" s="10">
        <v>16</v>
      </c>
      <c r="C71" s="8"/>
      <c r="D71" s="11">
        <f t="shared" si="26"/>
        <v>701</v>
      </c>
      <c r="E71" s="10">
        <f>COUNT(L71,M71,N71,O71,P71,#REF!,R71,T71,V71,Y71,AA71,AC71,AE71)</f>
        <v>5</v>
      </c>
      <c r="F71" s="15">
        <f t="shared" si="27"/>
        <v>140.19999999999999</v>
      </c>
      <c r="G71" s="159">
        <f t="shared" si="28"/>
        <v>0</v>
      </c>
      <c r="H71" s="159">
        <f t="shared" si="29"/>
        <v>3</v>
      </c>
      <c r="I71" s="52">
        <f t="shared" si="30"/>
        <v>173</v>
      </c>
      <c r="J71" s="134">
        <f t="shared" si="31"/>
        <v>430</v>
      </c>
      <c r="K71" s="332">
        <v>37</v>
      </c>
      <c r="L71" s="117">
        <v>117</v>
      </c>
      <c r="M71" s="117">
        <v>140</v>
      </c>
      <c r="N71" s="117">
        <v>173</v>
      </c>
      <c r="O71" s="117">
        <v>122</v>
      </c>
      <c r="P71" s="117">
        <v>149</v>
      </c>
      <c r="Q71" s="10">
        <f t="shared" si="32"/>
        <v>886</v>
      </c>
      <c r="R71" s="13"/>
      <c r="S71" s="344"/>
      <c r="T71" s="344"/>
      <c r="U71" s="344"/>
      <c r="V71" s="344"/>
      <c r="W71" s="344"/>
      <c r="X71" s="10">
        <f t="shared" si="33"/>
        <v>997</v>
      </c>
      <c r="Y71" s="116"/>
      <c r="Z71" s="133"/>
      <c r="AA71" s="116"/>
      <c r="AB71" s="133"/>
      <c r="AC71" s="116"/>
      <c r="AD71" s="133"/>
      <c r="AE71" s="116"/>
      <c r="AF71" s="133"/>
    </row>
    <row r="72" spans="1:32" x14ac:dyDescent="0.3">
      <c r="A72" s="9" t="s">
        <v>797</v>
      </c>
      <c r="B72" s="10">
        <v>17</v>
      </c>
      <c r="C72" s="8"/>
      <c r="D72" s="11">
        <f t="shared" ref="D72:D79" si="34">SUM(L72:P72)+R72+T72+V72+Y72+AA72+AC72+AE72</f>
        <v>615</v>
      </c>
      <c r="E72" s="10">
        <f>COUNT(L72,M72,N72,O72,P72,#REF!,R72,T72,V72,Y72,AA72,AC72,AE72)</f>
        <v>5</v>
      </c>
      <c r="F72" s="15">
        <f t="shared" ref="F72:F79" si="35">D72/E72</f>
        <v>123</v>
      </c>
      <c r="G72" s="143"/>
      <c r="H72" s="143"/>
      <c r="I72" s="52">
        <f t="shared" ref="I72:I79" si="36">MAX(L72,M72,N72,O72,P72,R72,T72,V72,Y72,AA72,AC72,AE72)</f>
        <v>144</v>
      </c>
      <c r="J72" s="134">
        <f t="shared" ref="J72:J79" si="37">MAX((SUM(L72:N72)), (SUM(R72,T72,V72)), (SUM(Y72,AA72,AC72)), (SUM(AA72,AC72,AE72)))</f>
        <v>386</v>
      </c>
      <c r="K72" s="332">
        <v>54</v>
      </c>
      <c r="L72" s="117">
        <v>126</v>
      </c>
      <c r="M72" s="117">
        <v>144</v>
      </c>
      <c r="N72" s="117">
        <v>116</v>
      </c>
      <c r="O72" s="117">
        <v>129</v>
      </c>
      <c r="P72" s="117">
        <v>100</v>
      </c>
      <c r="Q72" s="10">
        <f t="shared" ref="Q72:Q79" si="38">SUM(L72:P72)+(K72*5)</f>
        <v>885</v>
      </c>
      <c r="R72" s="57"/>
      <c r="S72" s="57"/>
      <c r="T72" s="57"/>
      <c r="U72" s="57"/>
      <c r="V72" s="57"/>
      <c r="W72" s="57"/>
      <c r="X72" s="56"/>
      <c r="Y72" s="116"/>
      <c r="Z72" s="133"/>
      <c r="AA72" s="116"/>
      <c r="AB72" s="133"/>
      <c r="AC72" s="116"/>
      <c r="AD72" s="133"/>
      <c r="AE72" s="116"/>
      <c r="AF72" s="133"/>
    </row>
    <row r="73" spans="1:32" x14ac:dyDescent="0.3">
      <c r="A73" s="9" t="s">
        <v>861</v>
      </c>
      <c r="B73" s="10">
        <v>17</v>
      </c>
      <c r="C73" s="116"/>
      <c r="D73" s="11">
        <f t="shared" si="34"/>
        <v>785</v>
      </c>
      <c r="E73" s="10">
        <f>COUNT(L73,M73,N73,O73,P73,#REF!,R73,T73,V73,Y73,AA73,AC73,AE73)</f>
        <v>5</v>
      </c>
      <c r="F73" s="15">
        <f t="shared" si="35"/>
        <v>157</v>
      </c>
      <c r="G73" s="143"/>
      <c r="H73" s="143"/>
      <c r="I73" s="52">
        <f t="shared" si="36"/>
        <v>211</v>
      </c>
      <c r="J73" s="134">
        <f t="shared" si="37"/>
        <v>444</v>
      </c>
      <c r="K73" s="332">
        <v>20</v>
      </c>
      <c r="L73" s="117">
        <v>108</v>
      </c>
      <c r="M73" s="117">
        <v>125</v>
      </c>
      <c r="N73" s="117">
        <v>211</v>
      </c>
      <c r="O73" s="117">
        <v>169</v>
      </c>
      <c r="P73" s="117">
        <v>172</v>
      </c>
      <c r="Q73" s="10">
        <f t="shared" si="38"/>
        <v>885</v>
      </c>
      <c r="R73" s="57"/>
      <c r="S73" s="57"/>
      <c r="T73" s="57"/>
      <c r="U73" s="57"/>
      <c r="V73" s="57"/>
      <c r="W73" s="57"/>
      <c r="X73" s="56"/>
      <c r="Y73" s="116"/>
      <c r="Z73" s="133"/>
      <c r="AA73" s="116"/>
      <c r="AB73" s="133"/>
      <c r="AC73" s="116"/>
      <c r="AD73" s="133"/>
      <c r="AE73" s="116"/>
      <c r="AF73" s="133"/>
    </row>
    <row r="74" spans="1:32" x14ac:dyDescent="0.3">
      <c r="A74" s="9" t="s">
        <v>1017</v>
      </c>
      <c r="B74" s="10">
        <v>19</v>
      </c>
      <c r="C74" s="116"/>
      <c r="D74" s="11">
        <f t="shared" si="34"/>
        <v>693</v>
      </c>
      <c r="E74" s="10">
        <f>COUNT(L74,M74,N74,O74,P74,#REF!,R74,T74,V74,Y74,AA74,AC74,AE74)</f>
        <v>5</v>
      </c>
      <c r="F74" s="15">
        <f t="shared" si="35"/>
        <v>138.6</v>
      </c>
      <c r="G74" s="143"/>
      <c r="H74" s="143"/>
      <c r="I74" s="52">
        <f t="shared" si="36"/>
        <v>155</v>
      </c>
      <c r="J74" s="134">
        <f t="shared" si="37"/>
        <v>416</v>
      </c>
      <c r="K74" s="332">
        <v>38</v>
      </c>
      <c r="L74" s="117">
        <v>137</v>
      </c>
      <c r="M74" s="117">
        <v>155</v>
      </c>
      <c r="N74" s="117">
        <v>124</v>
      </c>
      <c r="O74" s="117">
        <v>127</v>
      </c>
      <c r="P74" s="117">
        <v>150</v>
      </c>
      <c r="Q74" s="10">
        <f t="shared" si="38"/>
        <v>883</v>
      </c>
      <c r="R74" s="57"/>
      <c r="S74" s="57"/>
      <c r="T74" s="57"/>
      <c r="U74" s="57"/>
      <c r="V74" s="57"/>
      <c r="W74" s="57"/>
      <c r="X74" s="56"/>
      <c r="Y74" s="116"/>
      <c r="Z74" s="133"/>
      <c r="AA74" s="116"/>
      <c r="AB74" s="133"/>
      <c r="AC74" s="116"/>
      <c r="AD74" s="133"/>
      <c r="AE74" s="116"/>
      <c r="AF74" s="133"/>
    </row>
    <row r="75" spans="1:32" x14ac:dyDescent="0.3">
      <c r="A75" s="9" t="s">
        <v>311</v>
      </c>
      <c r="B75" s="10">
        <v>20</v>
      </c>
      <c r="C75" s="116"/>
      <c r="D75" s="11">
        <f t="shared" si="34"/>
        <v>722</v>
      </c>
      <c r="E75" s="10">
        <f>COUNT(L75,M75,N75,O75,P75,#REF!,R75,T75,V75,Y75,AA75,AC75,AE75)</f>
        <v>5</v>
      </c>
      <c r="F75" s="15">
        <f t="shared" si="35"/>
        <v>144.4</v>
      </c>
      <c r="G75" s="143"/>
      <c r="H75" s="143"/>
      <c r="I75" s="52">
        <f t="shared" si="36"/>
        <v>192</v>
      </c>
      <c r="J75" s="134">
        <f t="shared" si="37"/>
        <v>447</v>
      </c>
      <c r="K75" s="332">
        <v>32</v>
      </c>
      <c r="L75" s="117">
        <v>135</v>
      </c>
      <c r="M75" s="117">
        <v>120</v>
      </c>
      <c r="N75" s="117">
        <v>192</v>
      </c>
      <c r="O75" s="117">
        <v>136</v>
      </c>
      <c r="P75" s="117">
        <v>139</v>
      </c>
      <c r="Q75" s="10">
        <f t="shared" si="38"/>
        <v>882</v>
      </c>
      <c r="R75" s="57"/>
      <c r="S75" s="57"/>
      <c r="T75" s="57"/>
      <c r="U75" s="57"/>
      <c r="V75" s="57"/>
      <c r="W75" s="57"/>
      <c r="X75" s="56"/>
      <c r="Y75" s="116"/>
      <c r="Z75" s="133"/>
      <c r="AA75" s="116"/>
      <c r="AB75" s="133"/>
      <c r="AC75" s="116"/>
      <c r="AD75" s="133"/>
      <c r="AE75" s="116"/>
      <c r="AF75" s="133"/>
    </row>
    <row r="76" spans="1:32" x14ac:dyDescent="0.3">
      <c r="A76" s="9" t="s">
        <v>151</v>
      </c>
      <c r="B76" s="10">
        <v>21</v>
      </c>
      <c r="C76" s="116"/>
      <c r="D76" s="11">
        <f t="shared" si="34"/>
        <v>666</v>
      </c>
      <c r="E76" s="10">
        <f>COUNT(L76,M76,N76,O76,P76,#REF!,R76,T76,V76,Y76,AA76,AC76,AE76)</f>
        <v>5</v>
      </c>
      <c r="F76" s="15">
        <f t="shared" si="35"/>
        <v>133.19999999999999</v>
      </c>
      <c r="G76" s="143"/>
      <c r="H76" s="143"/>
      <c r="I76" s="52">
        <f t="shared" si="36"/>
        <v>147</v>
      </c>
      <c r="J76" s="134">
        <f t="shared" si="37"/>
        <v>373</v>
      </c>
      <c r="K76" s="332">
        <v>43</v>
      </c>
      <c r="L76" s="117">
        <v>115</v>
      </c>
      <c r="M76" s="117">
        <v>119</v>
      </c>
      <c r="N76" s="117">
        <v>139</v>
      </c>
      <c r="O76" s="117">
        <v>146</v>
      </c>
      <c r="P76" s="117">
        <v>147</v>
      </c>
      <c r="Q76" s="10">
        <f t="shared" si="38"/>
        <v>881</v>
      </c>
      <c r="R76" s="57"/>
      <c r="S76" s="57"/>
      <c r="T76" s="57"/>
      <c r="U76" s="57"/>
      <c r="V76" s="57"/>
      <c r="W76" s="57"/>
      <c r="X76" s="56"/>
      <c r="Y76" s="116"/>
      <c r="Z76" s="133"/>
      <c r="AA76" s="116"/>
      <c r="AB76" s="133"/>
      <c r="AC76" s="116"/>
      <c r="AD76" s="133"/>
      <c r="AE76" s="116"/>
      <c r="AF76" s="133"/>
    </row>
    <row r="77" spans="1:32" x14ac:dyDescent="0.3">
      <c r="A77" s="9" t="s">
        <v>1034</v>
      </c>
      <c r="B77" s="10">
        <v>22</v>
      </c>
      <c r="C77" s="116"/>
      <c r="D77" s="11">
        <f t="shared" si="34"/>
        <v>748</v>
      </c>
      <c r="E77" s="10">
        <f>COUNT(L77,M77,N77,O77,P77,#REF!,R77,T77,V77,Y77,AA77,AC77,AE77)</f>
        <v>5</v>
      </c>
      <c r="F77" s="15">
        <f t="shared" si="35"/>
        <v>149.6</v>
      </c>
      <c r="G77" s="143"/>
      <c r="H77" s="143"/>
      <c r="I77" s="52">
        <f t="shared" si="36"/>
        <v>209</v>
      </c>
      <c r="J77" s="134">
        <f t="shared" si="37"/>
        <v>480</v>
      </c>
      <c r="K77" s="332">
        <v>25</v>
      </c>
      <c r="L77" s="117">
        <v>209</v>
      </c>
      <c r="M77" s="117">
        <v>103</v>
      </c>
      <c r="N77" s="117">
        <v>168</v>
      </c>
      <c r="O77" s="117">
        <v>115</v>
      </c>
      <c r="P77" s="117">
        <v>153</v>
      </c>
      <c r="Q77" s="10">
        <f t="shared" si="38"/>
        <v>873</v>
      </c>
      <c r="R77" s="57"/>
      <c r="S77" s="57"/>
      <c r="T77" s="57"/>
      <c r="U77" s="57"/>
      <c r="V77" s="57"/>
      <c r="W77" s="57"/>
      <c r="X77" s="56"/>
      <c r="Y77" s="116"/>
      <c r="Z77" s="133"/>
      <c r="AA77" s="116"/>
      <c r="AB77" s="133"/>
      <c r="AC77" s="116"/>
      <c r="AD77" s="133"/>
      <c r="AE77" s="116"/>
      <c r="AF77" s="133"/>
    </row>
    <row r="78" spans="1:32" x14ac:dyDescent="0.3">
      <c r="A78" s="9" t="s">
        <v>247</v>
      </c>
      <c r="B78" s="10">
        <v>23</v>
      </c>
      <c r="C78" s="116"/>
      <c r="D78" s="11">
        <f t="shared" si="34"/>
        <v>803</v>
      </c>
      <c r="E78" s="10">
        <f>COUNT(L78,M78,N78,O78,P78,#REF!,R78,T78,V78,Y78,AA78,AC78,AE78)</f>
        <v>5</v>
      </c>
      <c r="F78" s="15">
        <f t="shared" si="35"/>
        <v>160.6</v>
      </c>
      <c r="G78" s="143"/>
      <c r="H78" s="143"/>
      <c r="I78" s="52">
        <f t="shared" si="36"/>
        <v>199</v>
      </c>
      <c r="J78" s="134">
        <f t="shared" si="37"/>
        <v>504</v>
      </c>
      <c r="K78" s="332">
        <v>8</v>
      </c>
      <c r="L78" s="117">
        <v>199</v>
      </c>
      <c r="M78" s="117">
        <v>178</v>
      </c>
      <c r="N78" s="117">
        <v>127</v>
      </c>
      <c r="O78" s="117">
        <v>151</v>
      </c>
      <c r="P78" s="117">
        <v>148</v>
      </c>
      <c r="Q78" s="10">
        <f t="shared" si="38"/>
        <v>843</v>
      </c>
      <c r="R78" s="116"/>
      <c r="S78" s="116"/>
      <c r="T78" s="116"/>
      <c r="U78" s="116"/>
      <c r="V78" s="116"/>
      <c r="W78" s="116"/>
      <c r="X78" s="116"/>
      <c r="Y78" s="116"/>
      <c r="Z78" s="133"/>
      <c r="AA78" s="116"/>
      <c r="AB78" s="133"/>
      <c r="AC78" s="116"/>
      <c r="AD78" s="133"/>
      <c r="AE78" s="116"/>
      <c r="AF78" s="133"/>
    </row>
    <row r="79" spans="1:32" x14ac:dyDescent="0.3">
      <c r="A79" s="9" t="s">
        <v>160</v>
      </c>
      <c r="B79" s="10">
        <v>24</v>
      </c>
      <c r="C79" s="116"/>
      <c r="D79" s="11">
        <f t="shared" si="34"/>
        <v>704</v>
      </c>
      <c r="E79" s="10">
        <f>COUNT(L79,M79,N79,O79,P79,#REF!,R79,T79,V79,Y79,AA79,AC79,AE79)</f>
        <v>5</v>
      </c>
      <c r="F79" s="15">
        <f t="shared" si="35"/>
        <v>140.80000000000001</v>
      </c>
      <c r="G79" s="143"/>
      <c r="H79" s="143"/>
      <c r="I79" s="52">
        <f t="shared" si="36"/>
        <v>162</v>
      </c>
      <c r="J79" s="134">
        <f t="shared" si="37"/>
        <v>422</v>
      </c>
      <c r="K79" s="332">
        <v>27</v>
      </c>
      <c r="L79" s="117">
        <v>134</v>
      </c>
      <c r="M79" s="117">
        <v>155</v>
      </c>
      <c r="N79" s="117">
        <v>133</v>
      </c>
      <c r="O79" s="117">
        <v>120</v>
      </c>
      <c r="P79" s="117">
        <v>162</v>
      </c>
      <c r="Q79" s="10">
        <f t="shared" si="38"/>
        <v>839</v>
      </c>
      <c r="R79" s="116"/>
      <c r="S79" s="116"/>
      <c r="T79" s="116"/>
      <c r="U79" s="116"/>
      <c r="V79" s="116"/>
      <c r="W79" s="116"/>
      <c r="X79" s="116"/>
      <c r="Y79" s="116"/>
      <c r="Z79" s="133"/>
      <c r="AA79" s="116"/>
      <c r="AB79" s="133"/>
      <c r="AC79" s="116"/>
      <c r="AD79" s="133"/>
      <c r="AE79" s="116"/>
      <c r="AF79" s="133"/>
    </row>
    <row r="80" spans="1:32" x14ac:dyDescent="0.3">
      <c r="A80" s="9" t="s">
        <v>171</v>
      </c>
      <c r="B80" s="10">
        <v>25</v>
      </c>
      <c r="C80" s="345"/>
      <c r="D80" s="11">
        <f t="shared" ref="D80:D96" si="39">SUM(L80:P80)+R80+T80+V80+Y80+AA80+AC80+AE80</f>
        <v>647</v>
      </c>
      <c r="E80" s="10">
        <f>COUNT(L80,M80,N80,O80,P80,#REF!,R80,T80,V80,Y80,AA80,AC80,AE80)</f>
        <v>5</v>
      </c>
      <c r="F80" s="15">
        <f t="shared" ref="F80:F96" si="40">D80/E80</f>
        <v>129.4</v>
      </c>
      <c r="G80" s="143"/>
      <c r="H80" s="143"/>
      <c r="I80" s="52">
        <f t="shared" ref="I80:I96" si="41">MAX(L80,M80,N80,O80,P80,R80,T80,V80,Y80,AA80,AC80,AE80)</f>
        <v>169</v>
      </c>
      <c r="J80" s="344">
        <f t="shared" ref="J80:J96" si="42">MAX((SUM(L80:N80)), (SUM(R80,T80,V80)), (SUM(Y80,AA80,AC80)), (SUM(AA80,AC80,AE80)))</f>
        <v>395</v>
      </c>
      <c r="K80" s="332">
        <v>38</v>
      </c>
      <c r="L80" s="344">
        <v>169</v>
      </c>
      <c r="M80" s="344">
        <v>103</v>
      </c>
      <c r="N80" s="344">
        <v>123</v>
      </c>
      <c r="O80" s="344">
        <v>117</v>
      </c>
      <c r="P80" s="344">
        <v>135</v>
      </c>
      <c r="Q80" s="10">
        <f t="shared" ref="Q80:Q96" si="43">SUM(L80:P80)+(K80*5)</f>
        <v>837</v>
      </c>
      <c r="R80" s="345"/>
      <c r="S80" s="345"/>
      <c r="T80" s="345"/>
      <c r="U80" s="345"/>
      <c r="V80" s="345"/>
      <c r="W80" s="345"/>
      <c r="X80" s="345"/>
      <c r="Y80" s="345"/>
      <c r="Z80" s="345"/>
      <c r="AA80" s="345"/>
      <c r="AB80" s="345"/>
      <c r="AC80" s="345"/>
      <c r="AD80" s="345"/>
      <c r="AE80" s="345"/>
      <c r="AF80" s="345"/>
    </row>
    <row r="81" spans="1:32" x14ac:dyDescent="0.3">
      <c r="A81" s="9" t="s">
        <v>795</v>
      </c>
      <c r="B81" s="10">
        <v>26</v>
      </c>
      <c r="C81" s="345"/>
      <c r="D81" s="11">
        <f t="shared" si="39"/>
        <v>679</v>
      </c>
      <c r="E81" s="10">
        <f>COUNT(L81,M81,N81,O81,P81,#REF!,R81,T81,V81,Y81,AA81,AC81,AE81)</f>
        <v>5</v>
      </c>
      <c r="F81" s="15">
        <f t="shared" si="40"/>
        <v>135.80000000000001</v>
      </c>
      <c r="G81" s="143"/>
      <c r="H81" s="143"/>
      <c r="I81" s="52">
        <f t="shared" si="41"/>
        <v>176</v>
      </c>
      <c r="J81" s="344">
        <f t="shared" si="42"/>
        <v>367</v>
      </c>
      <c r="K81" s="332">
        <v>31</v>
      </c>
      <c r="L81" s="344">
        <v>111</v>
      </c>
      <c r="M81" s="344">
        <v>115</v>
      </c>
      <c r="N81" s="344">
        <v>141</v>
      </c>
      <c r="O81" s="344">
        <v>176</v>
      </c>
      <c r="P81" s="344">
        <v>136</v>
      </c>
      <c r="Q81" s="10">
        <f t="shared" si="43"/>
        <v>834</v>
      </c>
      <c r="R81" s="345"/>
      <c r="S81" s="345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</row>
    <row r="82" spans="1:32" x14ac:dyDescent="0.3">
      <c r="A82" s="9" t="s">
        <v>396</v>
      </c>
      <c r="B82" s="10">
        <v>27</v>
      </c>
      <c r="C82" s="345"/>
      <c r="D82" s="11">
        <f t="shared" si="39"/>
        <v>786</v>
      </c>
      <c r="E82" s="10">
        <f>COUNT(L82,M82,N82,O82,P82,#REF!,R82,T82,V82,Y82,AA82,AC82,AE82)</f>
        <v>5</v>
      </c>
      <c r="F82" s="15">
        <f t="shared" si="40"/>
        <v>157.19999999999999</v>
      </c>
      <c r="G82" s="143"/>
      <c r="H82" s="143"/>
      <c r="I82" s="52">
        <f t="shared" si="41"/>
        <v>168</v>
      </c>
      <c r="J82" s="344">
        <f t="shared" si="42"/>
        <v>473</v>
      </c>
      <c r="K82" s="332">
        <v>5</v>
      </c>
      <c r="L82" s="344">
        <v>158</v>
      </c>
      <c r="M82" s="344">
        <v>149</v>
      </c>
      <c r="N82" s="344">
        <v>166</v>
      </c>
      <c r="O82" s="344">
        <v>145</v>
      </c>
      <c r="P82" s="344">
        <v>168</v>
      </c>
      <c r="Q82" s="10">
        <f t="shared" si="43"/>
        <v>811</v>
      </c>
      <c r="R82" s="345"/>
      <c r="S82" s="345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</row>
    <row r="83" spans="1:32" x14ac:dyDescent="0.3">
      <c r="A83" s="9" t="s">
        <v>155</v>
      </c>
      <c r="B83" s="10">
        <v>28</v>
      </c>
      <c r="C83" s="345"/>
      <c r="D83" s="11">
        <f t="shared" si="39"/>
        <v>733</v>
      </c>
      <c r="E83" s="10">
        <f>COUNT(L83,M83,N83,O83,P83,#REF!,R83,T83,V83,Y83,AA83,AC83,AE83)</f>
        <v>5</v>
      </c>
      <c r="F83" s="15">
        <f t="shared" si="40"/>
        <v>146.6</v>
      </c>
      <c r="G83" s="143"/>
      <c r="H83" s="143"/>
      <c r="I83" s="52">
        <f t="shared" si="41"/>
        <v>155</v>
      </c>
      <c r="J83" s="344">
        <f t="shared" si="42"/>
        <v>455</v>
      </c>
      <c r="K83" s="332">
        <v>15</v>
      </c>
      <c r="L83" s="344">
        <v>155</v>
      </c>
      <c r="M83" s="344">
        <v>153</v>
      </c>
      <c r="N83" s="344">
        <v>147</v>
      </c>
      <c r="O83" s="344">
        <v>141</v>
      </c>
      <c r="P83" s="344">
        <v>137</v>
      </c>
      <c r="Q83" s="10">
        <f t="shared" si="43"/>
        <v>808</v>
      </c>
      <c r="R83" s="345"/>
      <c r="S83" s="345"/>
      <c r="T83" s="345"/>
      <c r="U83" s="345"/>
      <c r="V83" s="345"/>
      <c r="W83" s="345"/>
      <c r="X83" s="345"/>
      <c r="Y83" s="345"/>
      <c r="Z83" s="345"/>
      <c r="AA83" s="345"/>
      <c r="AB83" s="345"/>
      <c r="AC83" s="345"/>
      <c r="AD83" s="345"/>
      <c r="AE83" s="345"/>
      <c r="AF83" s="345"/>
    </row>
    <row r="84" spans="1:32" x14ac:dyDescent="0.3">
      <c r="A84" s="9" t="s">
        <v>344</v>
      </c>
      <c r="B84" s="10">
        <v>29</v>
      </c>
      <c r="C84" s="345"/>
      <c r="D84" s="11">
        <f t="shared" si="39"/>
        <v>774</v>
      </c>
      <c r="E84" s="10">
        <f>COUNT(L84,M84,N84,O84,P84,#REF!,R84,T84,V84,Y84,AA84,AC84,AE84)</f>
        <v>5</v>
      </c>
      <c r="F84" s="15">
        <f t="shared" si="40"/>
        <v>154.80000000000001</v>
      </c>
      <c r="G84" s="143"/>
      <c r="H84" s="143"/>
      <c r="I84" s="52">
        <f t="shared" si="41"/>
        <v>204</v>
      </c>
      <c r="J84" s="344">
        <f t="shared" si="42"/>
        <v>511</v>
      </c>
      <c r="K84" s="332">
        <v>4</v>
      </c>
      <c r="L84" s="344">
        <v>151</v>
      </c>
      <c r="M84" s="344">
        <v>156</v>
      </c>
      <c r="N84" s="344">
        <v>204</v>
      </c>
      <c r="O84" s="344">
        <v>116</v>
      </c>
      <c r="P84" s="344">
        <v>147</v>
      </c>
      <c r="Q84" s="10">
        <f t="shared" si="43"/>
        <v>794</v>
      </c>
      <c r="R84" s="345"/>
      <c r="S84" s="345"/>
      <c r="T84" s="345"/>
      <c r="U84" s="345"/>
      <c r="V84" s="345"/>
      <c r="W84" s="345"/>
      <c r="X84" s="345"/>
      <c r="Y84" s="345"/>
      <c r="Z84" s="345"/>
      <c r="AA84" s="345"/>
      <c r="AB84" s="345"/>
      <c r="AC84" s="345"/>
      <c r="AD84" s="345"/>
      <c r="AE84" s="345"/>
      <c r="AF84" s="345"/>
    </row>
    <row r="85" spans="1:32" x14ac:dyDescent="0.3">
      <c r="A85" s="9" t="s">
        <v>747</v>
      </c>
      <c r="B85" s="10">
        <v>30</v>
      </c>
      <c r="C85" s="345"/>
      <c r="D85" s="11">
        <f t="shared" si="39"/>
        <v>743</v>
      </c>
      <c r="E85" s="10">
        <f>COUNT(L85,M85,N85,O85,P85,#REF!,R85,T85,V85,Y85,AA85,AC85,AE85)</f>
        <v>5</v>
      </c>
      <c r="F85" s="15">
        <f t="shared" si="40"/>
        <v>148.6</v>
      </c>
      <c r="G85" s="143"/>
      <c r="H85" s="143"/>
      <c r="I85" s="52">
        <f t="shared" si="41"/>
        <v>163</v>
      </c>
      <c r="J85" s="344">
        <f t="shared" si="42"/>
        <v>466</v>
      </c>
      <c r="K85" s="332">
        <v>10</v>
      </c>
      <c r="L85" s="344">
        <v>162</v>
      </c>
      <c r="M85" s="344">
        <v>141</v>
      </c>
      <c r="N85" s="344">
        <v>163</v>
      </c>
      <c r="O85" s="344">
        <v>133</v>
      </c>
      <c r="P85" s="344">
        <v>144</v>
      </c>
      <c r="Q85" s="10">
        <f t="shared" si="43"/>
        <v>793</v>
      </c>
      <c r="R85" s="345"/>
      <c r="S85" s="345"/>
      <c r="T85" s="345"/>
      <c r="U85" s="345"/>
      <c r="V85" s="345"/>
      <c r="W85" s="345"/>
      <c r="X85" s="345"/>
      <c r="Y85" s="345"/>
      <c r="Z85" s="345"/>
      <c r="AA85" s="345"/>
      <c r="AB85" s="345"/>
      <c r="AC85" s="345"/>
      <c r="AD85" s="345"/>
      <c r="AE85" s="345"/>
      <c r="AF85" s="345"/>
    </row>
    <row r="86" spans="1:32" x14ac:dyDescent="0.3">
      <c r="A86" s="9" t="s">
        <v>634</v>
      </c>
      <c r="B86" s="10">
        <v>31</v>
      </c>
      <c r="C86" s="345"/>
      <c r="D86" s="11">
        <f t="shared" si="39"/>
        <v>625</v>
      </c>
      <c r="E86" s="10">
        <f>COUNT(L86,M86,N86,O86,P86,#REF!,R86,T86,V86,Y86,AA86,AC86,AE86)</f>
        <v>5</v>
      </c>
      <c r="F86" s="15">
        <f t="shared" si="40"/>
        <v>125</v>
      </c>
      <c r="G86" s="143"/>
      <c r="H86" s="143"/>
      <c r="I86" s="52">
        <f t="shared" si="41"/>
        <v>145</v>
      </c>
      <c r="J86" s="344">
        <f t="shared" si="42"/>
        <v>385</v>
      </c>
      <c r="K86" s="332">
        <v>27</v>
      </c>
      <c r="L86" s="344">
        <v>128</v>
      </c>
      <c r="M86" s="344">
        <v>145</v>
      </c>
      <c r="N86" s="344">
        <v>112</v>
      </c>
      <c r="O86" s="344">
        <v>139</v>
      </c>
      <c r="P86" s="344">
        <v>101</v>
      </c>
      <c r="Q86" s="10">
        <f t="shared" si="43"/>
        <v>760</v>
      </c>
      <c r="R86" s="345"/>
      <c r="S86" s="345"/>
      <c r="T86" s="345"/>
      <c r="U86" s="345"/>
      <c r="V86" s="345"/>
      <c r="W86" s="345"/>
      <c r="X86" s="345"/>
      <c r="Y86" s="345"/>
      <c r="Z86" s="345"/>
      <c r="AA86" s="345"/>
      <c r="AB86" s="345"/>
      <c r="AC86" s="345"/>
      <c r="AD86" s="345"/>
      <c r="AE86" s="345"/>
      <c r="AF86" s="345"/>
    </row>
    <row r="87" spans="1:32" x14ac:dyDescent="0.3">
      <c r="A87" s="9" t="s">
        <v>656</v>
      </c>
      <c r="B87" s="10">
        <v>32</v>
      </c>
      <c r="C87" s="345"/>
      <c r="D87" s="11">
        <f t="shared" si="39"/>
        <v>608</v>
      </c>
      <c r="E87" s="10">
        <f>COUNT(L87,M87,N87,O87,P87,#REF!,R87,T87,V87,Y87,AA87,AC87,AE87)</f>
        <v>5</v>
      </c>
      <c r="F87" s="15">
        <f t="shared" si="40"/>
        <v>121.6</v>
      </c>
      <c r="G87" s="143"/>
      <c r="H87" s="143"/>
      <c r="I87" s="52">
        <f t="shared" si="41"/>
        <v>156</v>
      </c>
      <c r="J87" s="344">
        <f t="shared" si="42"/>
        <v>411</v>
      </c>
      <c r="K87" s="332">
        <v>27</v>
      </c>
      <c r="L87" s="344">
        <v>148</v>
      </c>
      <c r="M87" s="344">
        <v>107</v>
      </c>
      <c r="N87" s="344">
        <v>156</v>
      </c>
      <c r="O87" s="344">
        <v>78</v>
      </c>
      <c r="P87" s="344">
        <v>119</v>
      </c>
      <c r="Q87" s="10">
        <f t="shared" si="43"/>
        <v>743</v>
      </c>
      <c r="R87" s="345"/>
      <c r="S87" s="345"/>
      <c r="T87" s="345"/>
      <c r="U87" s="345"/>
      <c r="V87" s="345"/>
      <c r="W87" s="345"/>
      <c r="X87" s="345"/>
      <c r="Y87" s="345"/>
      <c r="Z87" s="345"/>
      <c r="AA87" s="345"/>
      <c r="AB87" s="345"/>
      <c r="AC87" s="345"/>
      <c r="AD87" s="345"/>
      <c r="AE87" s="345"/>
      <c r="AF87" s="345"/>
    </row>
    <row r="88" spans="1:32" x14ac:dyDescent="0.3">
      <c r="A88" s="9"/>
      <c r="B88" s="434"/>
      <c r="C88" s="345"/>
      <c r="D88" s="11">
        <f t="shared" si="39"/>
        <v>0</v>
      </c>
      <c r="E88" s="10">
        <f>COUNT(L88,M88,N88,O88,P88,#REF!,R88,T88,V88,Y88,AA88,AC88,AE88)</f>
        <v>0</v>
      </c>
      <c r="F88" s="15" t="e">
        <f t="shared" si="40"/>
        <v>#DIV/0!</v>
      </c>
      <c r="G88" s="143"/>
      <c r="H88" s="143"/>
      <c r="I88" s="52">
        <f t="shared" si="41"/>
        <v>0</v>
      </c>
      <c r="J88" s="344">
        <f t="shared" si="42"/>
        <v>0</v>
      </c>
      <c r="K88" s="332"/>
      <c r="L88" s="344"/>
      <c r="M88" s="344"/>
      <c r="N88" s="344"/>
      <c r="O88" s="344"/>
      <c r="P88" s="344"/>
      <c r="Q88" s="10">
        <f t="shared" si="43"/>
        <v>0</v>
      </c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</row>
    <row r="89" spans="1:32" x14ac:dyDescent="0.3">
      <c r="A89" s="9"/>
      <c r="B89" s="434"/>
      <c r="C89" s="345"/>
      <c r="D89" s="11">
        <f t="shared" si="39"/>
        <v>0</v>
      </c>
      <c r="E89" s="10">
        <f>COUNT(L89,M89,N89,O89,P89,#REF!,R89,T89,V89,Y89,AA89,AC89,AE89)</f>
        <v>0</v>
      </c>
      <c r="F89" s="15" t="e">
        <f t="shared" si="40"/>
        <v>#DIV/0!</v>
      </c>
      <c r="G89" s="143"/>
      <c r="H89" s="143"/>
      <c r="I89" s="52">
        <f t="shared" si="41"/>
        <v>0</v>
      </c>
      <c r="J89" s="344">
        <f t="shared" si="42"/>
        <v>0</v>
      </c>
      <c r="K89" s="332"/>
      <c r="L89" s="344"/>
      <c r="M89" s="344"/>
      <c r="N89" s="344"/>
      <c r="O89" s="344"/>
      <c r="P89" s="344"/>
      <c r="Q89" s="10">
        <f t="shared" si="43"/>
        <v>0</v>
      </c>
      <c r="R89" s="345"/>
      <c r="S89" s="345"/>
      <c r="T89" s="345"/>
      <c r="U89" s="345"/>
      <c r="V89" s="345"/>
      <c r="W89" s="345"/>
      <c r="X89" s="345"/>
      <c r="Y89" s="345"/>
      <c r="Z89" s="345"/>
      <c r="AA89" s="345"/>
      <c r="AB89" s="345"/>
      <c r="AC89" s="345"/>
      <c r="AD89" s="345"/>
      <c r="AE89" s="345"/>
      <c r="AF89" s="345"/>
    </row>
    <row r="90" spans="1:32" x14ac:dyDescent="0.3">
      <c r="A90" s="9"/>
      <c r="B90" s="434"/>
      <c r="C90" s="345"/>
      <c r="D90" s="11">
        <f t="shared" si="39"/>
        <v>0</v>
      </c>
      <c r="E90" s="10">
        <f>COUNT(L90,M90,N90,O90,P90,#REF!,R90,T90,V90,Y90,AA90,AC90,AE90)</f>
        <v>0</v>
      </c>
      <c r="F90" s="15" t="e">
        <f t="shared" si="40"/>
        <v>#DIV/0!</v>
      </c>
      <c r="G90" s="143"/>
      <c r="H90" s="143"/>
      <c r="I90" s="52">
        <f t="shared" si="41"/>
        <v>0</v>
      </c>
      <c r="J90" s="344">
        <f t="shared" si="42"/>
        <v>0</v>
      </c>
      <c r="K90" s="332"/>
      <c r="L90" s="344"/>
      <c r="M90" s="344"/>
      <c r="N90" s="344"/>
      <c r="O90" s="344"/>
      <c r="P90" s="344"/>
      <c r="Q90" s="10">
        <f t="shared" si="43"/>
        <v>0</v>
      </c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</row>
    <row r="91" spans="1:32" x14ac:dyDescent="0.3">
      <c r="A91" s="9"/>
      <c r="B91" s="434"/>
      <c r="C91" s="345"/>
      <c r="D91" s="11">
        <f t="shared" si="39"/>
        <v>0</v>
      </c>
      <c r="E91" s="10">
        <f>COUNT(L91,M91,N91,O91,P91,#REF!,R91,T91,V91,Y91,AA91,AC91,AE91)</f>
        <v>0</v>
      </c>
      <c r="F91" s="15" t="e">
        <f t="shared" si="40"/>
        <v>#DIV/0!</v>
      </c>
      <c r="G91" s="143"/>
      <c r="H91" s="143"/>
      <c r="I91" s="52">
        <f t="shared" si="41"/>
        <v>0</v>
      </c>
      <c r="J91" s="344">
        <f t="shared" si="42"/>
        <v>0</v>
      </c>
      <c r="K91" s="332"/>
      <c r="L91" s="344"/>
      <c r="M91" s="344"/>
      <c r="N91" s="344"/>
      <c r="O91" s="344"/>
      <c r="P91" s="344"/>
      <c r="Q91" s="10">
        <f t="shared" si="43"/>
        <v>0</v>
      </c>
      <c r="R91" s="345"/>
      <c r="S91" s="345"/>
      <c r="T91" s="345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</row>
    <row r="92" spans="1:32" x14ac:dyDescent="0.3">
      <c r="A92" s="9"/>
      <c r="B92" s="434"/>
      <c r="C92" s="345"/>
      <c r="D92" s="11">
        <f t="shared" si="39"/>
        <v>0</v>
      </c>
      <c r="E92" s="10">
        <f>COUNT(L92,M92,N92,O92,P92,#REF!,R92,T92,V92,Y92,AA92,AC92,AE92)</f>
        <v>0</v>
      </c>
      <c r="F92" s="15" t="e">
        <f t="shared" si="40"/>
        <v>#DIV/0!</v>
      </c>
      <c r="G92" s="143"/>
      <c r="H92" s="143"/>
      <c r="I92" s="52">
        <f t="shared" si="41"/>
        <v>0</v>
      </c>
      <c r="J92" s="344">
        <f t="shared" si="42"/>
        <v>0</v>
      </c>
      <c r="K92" s="332"/>
      <c r="L92" s="344"/>
      <c r="M92" s="344"/>
      <c r="N92" s="344"/>
      <c r="O92" s="344"/>
      <c r="P92" s="344"/>
      <c r="Q92" s="10">
        <f t="shared" si="43"/>
        <v>0</v>
      </c>
      <c r="R92" s="345"/>
      <c r="S92" s="345"/>
      <c r="T92" s="345"/>
      <c r="U92" s="345"/>
      <c r="V92" s="345"/>
      <c r="W92" s="345"/>
      <c r="X92" s="345"/>
      <c r="Y92" s="345"/>
      <c r="Z92" s="345"/>
      <c r="AA92" s="345"/>
      <c r="AB92" s="345"/>
      <c r="AC92" s="345"/>
      <c r="AD92" s="345"/>
      <c r="AE92" s="345"/>
      <c r="AF92" s="345"/>
    </row>
    <row r="93" spans="1:32" x14ac:dyDescent="0.3">
      <c r="A93" s="9"/>
      <c r="B93" s="434"/>
      <c r="C93" s="345"/>
      <c r="D93" s="11">
        <f t="shared" si="39"/>
        <v>0</v>
      </c>
      <c r="E93" s="10">
        <f>COUNT(L93,M93,N93,O93,P93,#REF!,R93,T93,V93,Y93,AA93,AC93,AE93)</f>
        <v>0</v>
      </c>
      <c r="F93" s="15" t="e">
        <f t="shared" si="40"/>
        <v>#DIV/0!</v>
      </c>
      <c r="G93" s="143"/>
      <c r="H93" s="143"/>
      <c r="I93" s="52">
        <f t="shared" si="41"/>
        <v>0</v>
      </c>
      <c r="J93" s="344">
        <f t="shared" si="42"/>
        <v>0</v>
      </c>
      <c r="K93" s="332"/>
      <c r="L93" s="344"/>
      <c r="M93" s="344"/>
      <c r="N93" s="344"/>
      <c r="O93" s="344"/>
      <c r="P93" s="344"/>
      <c r="Q93" s="10">
        <f t="shared" si="43"/>
        <v>0</v>
      </c>
      <c r="R93" s="345"/>
      <c r="S93" s="345"/>
      <c r="T93" s="345"/>
      <c r="U93" s="345"/>
      <c r="V93" s="345"/>
      <c r="W93" s="345"/>
      <c r="X93" s="345"/>
      <c r="Y93" s="345"/>
      <c r="Z93" s="345"/>
      <c r="AA93" s="345"/>
      <c r="AB93" s="345"/>
      <c r="AC93" s="345"/>
      <c r="AD93" s="345"/>
      <c r="AE93" s="345"/>
      <c r="AF93" s="345"/>
    </row>
    <row r="94" spans="1:32" x14ac:dyDescent="0.3">
      <c r="A94" s="9"/>
      <c r="B94" s="434"/>
      <c r="C94" s="345"/>
      <c r="D94" s="11">
        <f t="shared" si="39"/>
        <v>0</v>
      </c>
      <c r="E94" s="10">
        <f>COUNT(L94,M94,N94,O94,P94,#REF!,R94,T94,V94,Y94,AA94,AC94,AE94)</f>
        <v>0</v>
      </c>
      <c r="F94" s="15" t="e">
        <f t="shared" si="40"/>
        <v>#DIV/0!</v>
      </c>
      <c r="G94" s="143"/>
      <c r="H94" s="143"/>
      <c r="I94" s="52">
        <f t="shared" si="41"/>
        <v>0</v>
      </c>
      <c r="J94" s="344">
        <f t="shared" si="42"/>
        <v>0</v>
      </c>
      <c r="K94" s="332"/>
      <c r="L94" s="344"/>
      <c r="M94" s="344"/>
      <c r="N94" s="344"/>
      <c r="O94" s="344"/>
      <c r="P94" s="344"/>
      <c r="Q94" s="10">
        <f t="shared" si="43"/>
        <v>0</v>
      </c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5"/>
      <c r="AC94" s="345"/>
      <c r="AD94" s="345"/>
      <c r="AE94" s="345"/>
      <c r="AF94" s="345"/>
    </row>
    <row r="95" spans="1:32" x14ac:dyDescent="0.3">
      <c r="A95" s="9"/>
      <c r="B95" s="434"/>
      <c r="C95" s="345"/>
      <c r="D95" s="11">
        <f t="shared" si="39"/>
        <v>0</v>
      </c>
      <c r="E95" s="10">
        <f>COUNT(L95,M95,N95,O95,P95,#REF!,R95,T95,V95,Y95,AA95,AC95,AE95)</f>
        <v>0</v>
      </c>
      <c r="F95" s="15" t="e">
        <f t="shared" si="40"/>
        <v>#DIV/0!</v>
      </c>
      <c r="G95" s="143"/>
      <c r="H95" s="143"/>
      <c r="I95" s="52">
        <f t="shared" si="41"/>
        <v>0</v>
      </c>
      <c r="J95" s="344">
        <f t="shared" si="42"/>
        <v>0</v>
      </c>
      <c r="K95" s="332"/>
      <c r="L95" s="344"/>
      <c r="M95" s="344"/>
      <c r="N95" s="344"/>
      <c r="O95" s="344"/>
      <c r="P95" s="344"/>
      <c r="Q95" s="10">
        <f t="shared" si="43"/>
        <v>0</v>
      </c>
      <c r="R95" s="345"/>
      <c r="S95" s="345"/>
      <c r="T95" s="345"/>
      <c r="U95" s="345"/>
      <c r="V95" s="345"/>
      <c r="W95" s="345"/>
      <c r="X95" s="345"/>
      <c r="Y95" s="345"/>
      <c r="Z95" s="345"/>
      <c r="AA95" s="345"/>
      <c r="AB95" s="345"/>
      <c r="AC95" s="345"/>
      <c r="AD95" s="345"/>
      <c r="AE95" s="345"/>
      <c r="AF95" s="345"/>
    </row>
    <row r="96" spans="1:32" x14ac:dyDescent="0.3">
      <c r="A96" s="9"/>
      <c r="B96" s="434"/>
      <c r="C96" s="345"/>
      <c r="D96" s="11">
        <f t="shared" si="39"/>
        <v>0</v>
      </c>
      <c r="E96" s="10">
        <f>COUNT(L96,M96,N96,O96,P96,#REF!,R96,T96,V96,Y96,AA96,AC96,AE96)</f>
        <v>0</v>
      </c>
      <c r="F96" s="15" t="e">
        <f t="shared" si="40"/>
        <v>#DIV/0!</v>
      </c>
      <c r="G96" s="143"/>
      <c r="H96" s="143"/>
      <c r="I96" s="52">
        <f t="shared" si="41"/>
        <v>0</v>
      </c>
      <c r="J96" s="344">
        <f t="shared" si="42"/>
        <v>0</v>
      </c>
      <c r="K96" s="332"/>
      <c r="L96" s="344"/>
      <c r="M96" s="344"/>
      <c r="N96" s="344"/>
      <c r="O96" s="344"/>
      <c r="P96" s="344"/>
      <c r="Q96" s="10">
        <f t="shared" si="43"/>
        <v>0</v>
      </c>
      <c r="R96" s="345"/>
      <c r="S96" s="345"/>
      <c r="T96" s="345"/>
      <c r="U96" s="345"/>
      <c r="V96" s="345"/>
      <c r="W96" s="345"/>
      <c r="X96" s="345"/>
      <c r="Y96" s="345"/>
      <c r="Z96" s="345"/>
      <c r="AA96" s="345"/>
      <c r="AB96" s="345"/>
      <c r="AC96" s="345"/>
      <c r="AD96" s="345"/>
      <c r="AE96" s="345"/>
      <c r="AF96" s="345"/>
    </row>
    <row r="97" spans="4:31" x14ac:dyDescent="0.3">
      <c r="D97" s="64">
        <f>SUM(D56:D79)</f>
        <v>18009</v>
      </c>
      <c r="E97" s="63">
        <f>SUM(E56:E79)</f>
        <v>120</v>
      </c>
      <c r="F97" s="65">
        <f>D97/E97</f>
        <v>150.07499999999999</v>
      </c>
      <c r="L97">
        <f>AVERAGE(L56:L96)</f>
        <v>150.34375</v>
      </c>
      <c r="M97">
        <f t="shared" ref="M97:V97" si="44">AVERAGE(M56:M96)</f>
        <v>147.6875</v>
      </c>
      <c r="N97">
        <f t="shared" si="44"/>
        <v>154.15625</v>
      </c>
      <c r="O97">
        <f t="shared" si="44"/>
        <v>138.96875</v>
      </c>
      <c r="P97">
        <f t="shared" si="44"/>
        <v>146.46875</v>
      </c>
      <c r="R97" t="e">
        <f t="shared" si="44"/>
        <v>#DIV/0!</v>
      </c>
      <c r="T97" t="e">
        <f t="shared" si="44"/>
        <v>#DIV/0!</v>
      </c>
      <c r="V97" t="e">
        <f t="shared" si="44"/>
        <v>#DIV/0!</v>
      </c>
      <c r="Y97" t="e">
        <f>AVERAGE(Y56:Y96)</f>
        <v>#DIV/0!</v>
      </c>
      <c r="AA97" t="e">
        <f>AVERAGE(AA56:AA96)</f>
        <v>#DIV/0!</v>
      </c>
      <c r="AC97" t="e">
        <f>AVERAGE(AC56:AC96)</f>
        <v>#DIV/0!</v>
      </c>
      <c r="AE97" t="e">
        <f>AVERAGE(AE56:AE96)</f>
        <v>#DIV/0!</v>
      </c>
    </row>
  </sheetData>
  <sortState ref="A56:X64">
    <sortCondition descending="1" ref="C56:C64"/>
  </sortState>
  <mergeCells count="2">
    <mergeCell ref="A1:AF2"/>
    <mergeCell ref="A53:AF54"/>
  </mergeCells>
  <pageMargins left="0.2" right="0.2" top="0.75" bottom="0.75" header="0.3" footer="0.3"/>
  <pageSetup scale="48" orientation="portrait" r:id="rId1"/>
  <rowBreaks count="1" manualBreakCount="1">
    <brk id="52" max="16383" man="1"/>
  </rowBreaks>
  <colBreaks count="1" manualBreakCount="1">
    <brk id="32" max="1048575" man="1"/>
  </colBreaks>
  <ignoredErrors>
    <ignoredError sqref="J22:J38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/>
  <dimension ref="A1:AH70"/>
  <sheetViews>
    <sheetView zoomScaleNormal="100" zoomScaleSheetLayoutView="100" workbookViewId="0">
      <selection sqref="A1:AH2"/>
    </sheetView>
  </sheetViews>
  <sheetFormatPr defaultColWidth="9.109375" defaultRowHeight="14.4" x14ac:dyDescent="0.3"/>
  <cols>
    <col min="1" max="1" width="18" style="88" bestFit="1" customWidth="1"/>
    <col min="2" max="2" width="3" style="88" hidden="1" customWidth="1"/>
    <col min="3" max="3" width="3.3320312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ht="15" customHeight="1" x14ac:dyDescent="0.3">
      <c r="A1" s="587" t="s">
        <v>94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ht="15" customHeight="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460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109</v>
      </c>
      <c r="B4" s="3">
        <v>40</v>
      </c>
      <c r="C4" s="3" t="s">
        <v>29</v>
      </c>
      <c r="D4" s="11">
        <v>1</v>
      </c>
      <c r="E4" s="239">
        <v>200</v>
      </c>
      <c r="F4" s="6">
        <f t="shared" ref="F4:F34" si="0">SUM(N4:R4)+T4+V4+X4+AA4+AC4+AE4+AG4</f>
        <v>2453</v>
      </c>
      <c r="G4" s="6">
        <f>COUNT(N4,O4,P4,Q4,R4,#REF!,T4,V4,X4,AA4,AC4, AE4, AG4)</f>
        <v>10</v>
      </c>
      <c r="H4" s="7">
        <f t="shared" ref="H4:H35" si="1">F4/G4</f>
        <v>245.3</v>
      </c>
      <c r="I4" s="159">
        <f t="shared" ref="I4:I15" si="2">((SUM(U4+W4+Y4))/30)+(COUNTIFS(AB4,"W")+(COUNTIFS(AD4,"W")+(COUNTIFS(AF4,"W")+(COUNTIFS(AH4,"W")))))</f>
        <v>5</v>
      </c>
      <c r="J4" s="159">
        <f t="shared" ref="J4:J15" si="3">(3-(SUM(U4+W4+Y4)/30))+(COUNTIFS(AB4,"L"))+(COUNTIFS(AD4,"L"))+(COUNTIFS(AF4,"L"))+(COUNTIFS(AH4,"L"))</f>
        <v>0</v>
      </c>
      <c r="K4" s="52">
        <f t="shared" ref="K4:K34" si="4">MAX(N4,O4,P4,Q4,R4,T4,V4,X4,AA4,AC4,AE4,AG4)</f>
        <v>300</v>
      </c>
      <c r="L4" s="90">
        <f t="shared" ref="L4:L34" si="5">MAX((SUM(N4:P4)), (SUM(T4,V4,X4)), (SUM(AA4,AC4,AE4)), (SUM(AE4,AH4,AJ4)))</f>
        <v>827</v>
      </c>
      <c r="M4" s="157"/>
      <c r="N4" s="122">
        <v>226</v>
      </c>
      <c r="O4" s="122">
        <v>236</v>
      </c>
      <c r="P4" s="122">
        <v>233</v>
      </c>
      <c r="Q4" s="122">
        <v>268</v>
      </c>
      <c r="R4" s="122">
        <v>229</v>
      </c>
      <c r="S4" s="10">
        <f t="shared" ref="S4:S34" si="6">SUM(N4:R4)</f>
        <v>1192</v>
      </c>
      <c r="T4" s="105">
        <v>279</v>
      </c>
      <c r="U4" s="122">
        <v>30</v>
      </c>
      <c r="V4" s="122">
        <v>300</v>
      </c>
      <c r="W4" s="122">
        <v>30</v>
      </c>
      <c r="X4" s="122">
        <v>248</v>
      </c>
      <c r="Y4" s="122">
        <v>30</v>
      </c>
      <c r="Z4" s="1">
        <f t="shared" ref="Z4:Z17" si="7">SUM(S4:Y4)</f>
        <v>2109</v>
      </c>
      <c r="AA4" s="122"/>
      <c r="AB4" s="287"/>
      <c r="AC4" s="287"/>
      <c r="AD4" s="287"/>
      <c r="AE4" s="287">
        <v>209</v>
      </c>
      <c r="AF4" s="287" t="s">
        <v>23</v>
      </c>
      <c r="AG4" s="287">
        <v>225</v>
      </c>
      <c r="AH4" s="122" t="s">
        <v>23</v>
      </c>
    </row>
    <row r="5" spans="1:34" x14ac:dyDescent="0.3">
      <c r="A5" s="3" t="s">
        <v>138</v>
      </c>
      <c r="B5" s="3">
        <v>40</v>
      </c>
      <c r="C5" s="3" t="s">
        <v>29</v>
      </c>
      <c r="D5" s="11">
        <v>2</v>
      </c>
      <c r="E5" s="239">
        <v>100</v>
      </c>
      <c r="F5" s="6">
        <f t="shared" si="0"/>
        <v>2260</v>
      </c>
      <c r="G5" s="6">
        <f>COUNT(N5,O5,P5,Q5,R5,#REF!,T5,V5,X5,AA5,AC5, AE5, AG5)</f>
        <v>9</v>
      </c>
      <c r="H5" s="7">
        <f t="shared" si="1"/>
        <v>251.11111111111111</v>
      </c>
      <c r="I5" s="159">
        <f t="shared" si="2"/>
        <v>3</v>
      </c>
      <c r="J5" s="159">
        <f t="shared" si="3"/>
        <v>1</v>
      </c>
      <c r="K5" s="52">
        <f t="shared" si="4"/>
        <v>289</v>
      </c>
      <c r="L5" s="90">
        <f t="shared" si="5"/>
        <v>800</v>
      </c>
      <c r="M5" s="157"/>
      <c r="N5" s="122">
        <v>203</v>
      </c>
      <c r="O5" s="122">
        <v>259</v>
      </c>
      <c r="P5" s="122">
        <v>257</v>
      </c>
      <c r="Q5" s="122">
        <v>257</v>
      </c>
      <c r="R5" s="122">
        <v>260</v>
      </c>
      <c r="S5" s="10">
        <f t="shared" si="6"/>
        <v>1236</v>
      </c>
      <c r="T5" s="105">
        <v>232</v>
      </c>
      <c r="U5" s="122">
        <v>30</v>
      </c>
      <c r="V5" s="122">
        <v>279</v>
      </c>
      <c r="W5" s="122">
        <v>30</v>
      </c>
      <c r="X5" s="122">
        <v>289</v>
      </c>
      <c r="Y5" s="122">
        <v>30</v>
      </c>
      <c r="Z5" s="1">
        <f t="shared" si="7"/>
        <v>2126</v>
      </c>
      <c r="AA5" s="122"/>
      <c r="AB5" s="287"/>
      <c r="AC5" s="287"/>
      <c r="AD5" s="287"/>
      <c r="AE5" s="287"/>
      <c r="AF5" s="287"/>
      <c r="AG5" s="287">
        <v>224</v>
      </c>
      <c r="AH5" s="122" t="s">
        <v>24</v>
      </c>
    </row>
    <row r="6" spans="1:34" x14ac:dyDescent="0.3">
      <c r="A6" s="3" t="s">
        <v>133</v>
      </c>
      <c r="B6" s="3">
        <v>40</v>
      </c>
      <c r="C6" s="3" t="s">
        <v>29</v>
      </c>
      <c r="D6" s="11">
        <v>3</v>
      </c>
      <c r="E6" s="239">
        <v>75</v>
      </c>
      <c r="F6" s="6">
        <f t="shared" si="0"/>
        <v>2446</v>
      </c>
      <c r="G6" s="6">
        <f>COUNT(N6,O6,P6,Q6,R6,#REF!,T6,V6,X6,AA6,AC6, AE6, AG6)</f>
        <v>11</v>
      </c>
      <c r="H6" s="7">
        <f t="shared" si="1"/>
        <v>222.36363636363637</v>
      </c>
      <c r="I6" s="159">
        <f t="shared" si="2"/>
        <v>3</v>
      </c>
      <c r="J6" s="159">
        <f t="shared" si="3"/>
        <v>3</v>
      </c>
      <c r="K6" s="52">
        <f t="shared" si="4"/>
        <v>300</v>
      </c>
      <c r="L6" s="90">
        <f t="shared" si="5"/>
        <v>721</v>
      </c>
      <c r="M6" s="157"/>
      <c r="N6" s="122">
        <v>231</v>
      </c>
      <c r="O6" s="122">
        <v>276</v>
      </c>
      <c r="P6" s="122">
        <v>214</v>
      </c>
      <c r="Q6" s="122">
        <v>300</v>
      </c>
      <c r="R6" s="122">
        <v>181</v>
      </c>
      <c r="S6" s="10">
        <f t="shared" si="6"/>
        <v>1202</v>
      </c>
      <c r="T6" s="105">
        <v>202</v>
      </c>
      <c r="U6" s="122">
        <v>0</v>
      </c>
      <c r="V6" s="122">
        <v>266</v>
      </c>
      <c r="W6" s="122">
        <v>30</v>
      </c>
      <c r="X6" s="122">
        <v>191</v>
      </c>
      <c r="Y6" s="122">
        <v>0</v>
      </c>
      <c r="Z6" s="1">
        <f t="shared" si="7"/>
        <v>1891</v>
      </c>
      <c r="AA6" s="122">
        <v>222</v>
      </c>
      <c r="AB6" s="122" t="s">
        <v>23</v>
      </c>
      <c r="AC6" s="122">
        <v>205</v>
      </c>
      <c r="AD6" s="122" t="s">
        <v>23</v>
      </c>
      <c r="AE6" s="122">
        <v>158</v>
      </c>
      <c r="AF6" s="122" t="s">
        <v>24</v>
      </c>
    </row>
    <row r="7" spans="1:34" x14ac:dyDescent="0.3">
      <c r="A7" s="3" t="s">
        <v>134</v>
      </c>
      <c r="B7" s="3">
        <v>40</v>
      </c>
      <c r="C7" s="3" t="s">
        <v>29</v>
      </c>
      <c r="D7" s="11">
        <v>4</v>
      </c>
      <c r="E7" s="316">
        <v>50</v>
      </c>
      <c r="F7" s="6">
        <f t="shared" si="0"/>
        <v>2046</v>
      </c>
      <c r="G7" s="6">
        <f>COUNT(N7,O7,P7,Q7,R7,#REF!,T7,V7,X7,AA7,AC7, AE7, AG7)</f>
        <v>9</v>
      </c>
      <c r="H7" s="7">
        <f t="shared" si="1"/>
        <v>227.33333333333334</v>
      </c>
      <c r="I7" s="159">
        <f t="shared" si="2"/>
        <v>3</v>
      </c>
      <c r="J7" s="159">
        <f t="shared" si="3"/>
        <v>1</v>
      </c>
      <c r="K7" s="52">
        <f t="shared" si="4"/>
        <v>269</v>
      </c>
      <c r="L7" s="90">
        <f t="shared" si="5"/>
        <v>748</v>
      </c>
      <c r="M7" s="157"/>
      <c r="N7" s="122">
        <v>266</v>
      </c>
      <c r="O7" s="122">
        <v>213</v>
      </c>
      <c r="P7" s="122">
        <v>269</v>
      </c>
      <c r="Q7" s="122">
        <v>195</v>
      </c>
      <c r="R7" s="122">
        <v>237</v>
      </c>
      <c r="S7" s="10">
        <f t="shared" si="6"/>
        <v>1180</v>
      </c>
      <c r="T7" s="245">
        <v>230</v>
      </c>
      <c r="U7" s="123">
        <v>30</v>
      </c>
      <c r="V7" s="123">
        <v>222</v>
      </c>
      <c r="W7" s="123">
        <v>30</v>
      </c>
      <c r="X7" s="123">
        <v>238</v>
      </c>
      <c r="Y7" s="123">
        <v>30</v>
      </c>
      <c r="Z7" s="24">
        <f t="shared" si="7"/>
        <v>1960</v>
      </c>
      <c r="AA7" s="122"/>
      <c r="AB7" s="122"/>
      <c r="AC7" s="123">
        <v>176</v>
      </c>
      <c r="AD7" s="122" t="s">
        <v>24</v>
      </c>
    </row>
    <row r="8" spans="1:34" x14ac:dyDescent="0.3">
      <c r="A8" s="3" t="s">
        <v>242</v>
      </c>
      <c r="B8" s="3">
        <v>40</v>
      </c>
      <c r="C8" s="3" t="s">
        <v>29</v>
      </c>
      <c r="D8" s="11">
        <v>5</v>
      </c>
      <c r="E8" s="251">
        <v>35</v>
      </c>
      <c r="F8" s="6">
        <f t="shared" si="0"/>
        <v>2034</v>
      </c>
      <c r="G8" s="6">
        <f>COUNT(N8,O8,P8,Q8,R8,#REF!,T8,V8,X8,AA8,AC8, AE8, AG8)</f>
        <v>9</v>
      </c>
      <c r="H8" s="7">
        <f t="shared" si="1"/>
        <v>226</v>
      </c>
      <c r="I8" s="159">
        <f t="shared" si="2"/>
        <v>3</v>
      </c>
      <c r="J8" s="159">
        <f t="shared" si="3"/>
        <v>1</v>
      </c>
      <c r="K8" s="52">
        <f t="shared" si="4"/>
        <v>257</v>
      </c>
      <c r="L8" s="90">
        <f t="shared" si="5"/>
        <v>738</v>
      </c>
      <c r="M8" s="157"/>
      <c r="N8" s="122">
        <v>249</v>
      </c>
      <c r="O8" s="122">
        <v>257</v>
      </c>
      <c r="P8" s="122">
        <v>175</v>
      </c>
      <c r="Q8" s="122">
        <v>211</v>
      </c>
      <c r="R8" s="122">
        <v>201</v>
      </c>
      <c r="S8" s="10">
        <f t="shared" si="6"/>
        <v>1093</v>
      </c>
      <c r="T8" s="245">
        <v>256</v>
      </c>
      <c r="U8" s="123">
        <v>30</v>
      </c>
      <c r="V8" s="123">
        <v>246</v>
      </c>
      <c r="W8" s="123">
        <v>30</v>
      </c>
      <c r="X8" s="123">
        <v>236</v>
      </c>
      <c r="Y8" s="123">
        <v>30</v>
      </c>
      <c r="Z8" s="1">
        <f t="shared" si="7"/>
        <v>1921</v>
      </c>
      <c r="AA8" s="105">
        <v>203</v>
      </c>
      <c r="AB8" s="122" t="s">
        <v>24</v>
      </c>
    </row>
    <row r="9" spans="1:34" x14ac:dyDescent="0.3">
      <c r="A9" s="3" t="s">
        <v>135</v>
      </c>
      <c r="B9" s="3">
        <v>40</v>
      </c>
      <c r="C9" s="3" t="s">
        <v>29</v>
      </c>
      <c r="D9" s="11">
        <v>6</v>
      </c>
      <c r="E9" s="511"/>
      <c r="F9" s="6">
        <f t="shared" si="0"/>
        <v>1806</v>
      </c>
      <c r="G9" s="6">
        <f>COUNT(N9,O9,P9,Q9,R9,#REF!,T9,V9,X9,AA9,AC9, AE9, AG9)</f>
        <v>8</v>
      </c>
      <c r="H9" s="7">
        <f t="shared" si="1"/>
        <v>225.75</v>
      </c>
      <c r="I9" s="159">
        <f t="shared" si="2"/>
        <v>1</v>
      </c>
      <c r="J9" s="159">
        <f t="shared" si="3"/>
        <v>2</v>
      </c>
      <c r="K9" s="52">
        <f t="shared" si="4"/>
        <v>278</v>
      </c>
      <c r="L9" s="90">
        <f t="shared" si="5"/>
        <v>682</v>
      </c>
      <c r="M9" s="157"/>
      <c r="N9" s="123">
        <v>259</v>
      </c>
      <c r="O9" s="123">
        <v>184</v>
      </c>
      <c r="P9" s="123">
        <v>212</v>
      </c>
      <c r="Q9" s="123">
        <v>191</v>
      </c>
      <c r="R9" s="123">
        <v>278</v>
      </c>
      <c r="S9" s="10">
        <f t="shared" si="6"/>
        <v>1124</v>
      </c>
      <c r="T9" s="105">
        <v>221</v>
      </c>
      <c r="U9" s="122">
        <v>0</v>
      </c>
      <c r="V9" s="122">
        <v>236</v>
      </c>
      <c r="W9" s="122">
        <v>0</v>
      </c>
      <c r="X9" s="122">
        <v>225</v>
      </c>
      <c r="Y9" s="122">
        <v>30</v>
      </c>
      <c r="Z9" s="1">
        <f t="shared" si="7"/>
        <v>1836</v>
      </c>
    </row>
    <row r="10" spans="1:34" x14ac:dyDescent="0.3">
      <c r="A10" s="3" t="s">
        <v>186</v>
      </c>
      <c r="B10" s="3">
        <v>40</v>
      </c>
      <c r="C10" s="3" t="s">
        <v>29</v>
      </c>
      <c r="D10" s="11">
        <v>7</v>
      </c>
      <c r="E10" s="511"/>
      <c r="F10" s="6">
        <f t="shared" si="0"/>
        <v>1769</v>
      </c>
      <c r="G10" s="6">
        <f>COUNT(N10,O10,P10,Q10,R10,#REF!,T10,V10,X10,AA10,AC10, AE10, AG10)</f>
        <v>8</v>
      </c>
      <c r="H10" s="7">
        <f t="shared" si="1"/>
        <v>221.125</v>
      </c>
      <c r="I10" s="159">
        <f t="shared" si="2"/>
        <v>1</v>
      </c>
      <c r="J10" s="159">
        <f t="shared" si="3"/>
        <v>2</v>
      </c>
      <c r="K10" s="52">
        <f t="shared" si="4"/>
        <v>230</v>
      </c>
      <c r="L10" s="90">
        <f t="shared" si="5"/>
        <v>679</v>
      </c>
      <c r="M10" s="157"/>
      <c r="N10" s="122">
        <v>220</v>
      </c>
      <c r="O10" s="122">
        <v>230</v>
      </c>
      <c r="P10" s="122">
        <v>229</v>
      </c>
      <c r="Q10" s="122">
        <v>225</v>
      </c>
      <c r="R10" s="122">
        <v>225</v>
      </c>
      <c r="S10" s="10">
        <f t="shared" si="6"/>
        <v>1129</v>
      </c>
      <c r="T10" s="247">
        <v>216</v>
      </c>
      <c r="U10" s="248">
        <v>30</v>
      </c>
      <c r="V10" s="248">
        <v>202</v>
      </c>
      <c r="W10" s="248">
        <v>0</v>
      </c>
      <c r="X10" s="248">
        <v>222</v>
      </c>
      <c r="Y10" s="248">
        <v>0</v>
      </c>
      <c r="Z10" s="1">
        <f t="shared" si="7"/>
        <v>1799</v>
      </c>
    </row>
    <row r="11" spans="1:34" x14ac:dyDescent="0.3">
      <c r="A11" s="3" t="s">
        <v>187</v>
      </c>
      <c r="B11" s="3">
        <v>40</v>
      </c>
      <c r="C11" s="3" t="s">
        <v>29</v>
      </c>
      <c r="D11" s="11">
        <v>8</v>
      </c>
      <c r="E11" s="250"/>
      <c r="F11" s="6">
        <f t="shared" si="0"/>
        <v>1793</v>
      </c>
      <c r="G11" s="6">
        <f>COUNT(N11,O11,P11,Q11,R11,#REF!,T11,V11,X11,AA11,AC11, AE11, AG11)</f>
        <v>8</v>
      </c>
      <c r="H11" s="7">
        <f t="shared" si="1"/>
        <v>224.125</v>
      </c>
      <c r="I11" s="159">
        <f t="shared" si="2"/>
        <v>0</v>
      </c>
      <c r="J11" s="159">
        <f t="shared" si="3"/>
        <v>3</v>
      </c>
      <c r="K11" s="52">
        <f t="shared" si="4"/>
        <v>278</v>
      </c>
      <c r="L11" s="90">
        <f t="shared" si="5"/>
        <v>689</v>
      </c>
      <c r="M11" s="157"/>
      <c r="N11" s="122">
        <v>214</v>
      </c>
      <c r="O11" s="122">
        <v>226</v>
      </c>
      <c r="P11" s="122">
        <v>173</v>
      </c>
      <c r="Q11" s="122">
        <v>213</v>
      </c>
      <c r="R11" s="122">
        <v>278</v>
      </c>
      <c r="S11" s="10">
        <f t="shared" si="6"/>
        <v>1104</v>
      </c>
      <c r="T11" s="122">
        <v>212</v>
      </c>
      <c r="U11" s="122">
        <v>0</v>
      </c>
      <c r="V11" s="122">
        <v>267</v>
      </c>
      <c r="W11" s="122">
        <v>0</v>
      </c>
      <c r="X11" s="122">
        <v>210</v>
      </c>
      <c r="Y11" s="122">
        <v>0</v>
      </c>
      <c r="Z11" s="1">
        <f t="shared" si="7"/>
        <v>1793</v>
      </c>
    </row>
    <row r="12" spans="1:34" x14ac:dyDescent="0.3">
      <c r="A12" s="3" t="s">
        <v>714</v>
      </c>
      <c r="B12" s="3">
        <v>40</v>
      </c>
      <c r="C12" s="3" t="s">
        <v>29</v>
      </c>
      <c r="D12" s="11">
        <v>9</v>
      </c>
      <c r="E12" s="250"/>
      <c r="F12" s="6">
        <f t="shared" si="0"/>
        <v>1732</v>
      </c>
      <c r="G12" s="6">
        <f>COUNT(N12,O12,P12,Q12,R12,#REF!,T12,V12,X12,AA12,AC12, AE12, AG12)</f>
        <v>8</v>
      </c>
      <c r="H12" s="7">
        <f t="shared" si="1"/>
        <v>216.5</v>
      </c>
      <c r="I12" s="159">
        <f t="shared" si="2"/>
        <v>2</v>
      </c>
      <c r="J12" s="159">
        <f t="shared" si="3"/>
        <v>1</v>
      </c>
      <c r="K12" s="52">
        <f t="shared" si="4"/>
        <v>268</v>
      </c>
      <c r="L12" s="90">
        <f t="shared" si="5"/>
        <v>679</v>
      </c>
      <c r="M12" s="157"/>
      <c r="N12" s="122">
        <v>164</v>
      </c>
      <c r="O12" s="122">
        <v>247</v>
      </c>
      <c r="P12" s="122">
        <v>268</v>
      </c>
      <c r="Q12" s="122">
        <v>226</v>
      </c>
      <c r="R12" s="122">
        <v>232</v>
      </c>
      <c r="S12" s="10">
        <f t="shared" si="6"/>
        <v>1137</v>
      </c>
      <c r="T12" s="248">
        <v>222</v>
      </c>
      <c r="U12" s="248">
        <v>30</v>
      </c>
      <c r="V12" s="248">
        <v>207</v>
      </c>
      <c r="W12" s="248">
        <v>30</v>
      </c>
      <c r="X12" s="248">
        <v>166</v>
      </c>
      <c r="Y12" s="248">
        <v>0</v>
      </c>
      <c r="Z12" s="1">
        <f t="shared" si="7"/>
        <v>1792</v>
      </c>
    </row>
    <row r="13" spans="1:34" x14ac:dyDescent="0.3">
      <c r="A13" s="3" t="s">
        <v>191</v>
      </c>
      <c r="B13" s="3">
        <v>40</v>
      </c>
      <c r="C13" s="3" t="s">
        <v>29</v>
      </c>
      <c r="D13" s="11">
        <v>10</v>
      </c>
      <c r="E13" s="250"/>
      <c r="F13" s="6">
        <f t="shared" si="0"/>
        <v>1777</v>
      </c>
      <c r="G13" s="6">
        <f>COUNT(N13,O13,P13,Q13,R13,#REF!,T13,V13,X13,AA13,AC13, AE13, AG13)</f>
        <v>8</v>
      </c>
      <c r="H13" s="7">
        <f t="shared" si="1"/>
        <v>222.125</v>
      </c>
      <c r="I13" s="159">
        <f t="shared" si="2"/>
        <v>0</v>
      </c>
      <c r="J13" s="159">
        <f t="shared" si="3"/>
        <v>3</v>
      </c>
      <c r="K13" s="52">
        <f t="shared" si="4"/>
        <v>279</v>
      </c>
      <c r="L13" s="90">
        <f t="shared" si="5"/>
        <v>714</v>
      </c>
      <c r="M13" s="157"/>
      <c r="N13" s="122">
        <v>233</v>
      </c>
      <c r="O13" s="122">
        <v>214</v>
      </c>
      <c r="P13" s="122">
        <v>267</v>
      </c>
      <c r="Q13" s="122">
        <v>279</v>
      </c>
      <c r="R13" s="122">
        <v>225</v>
      </c>
      <c r="S13" s="10">
        <f t="shared" si="6"/>
        <v>1218</v>
      </c>
      <c r="T13" s="105">
        <v>203</v>
      </c>
      <c r="U13" s="122">
        <v>0</v>
      </c>
      <c r="V13" s="122">
        <v>175</v>
      </c>
      <c r="W13" s="122">
        <v>0</v>
      </c>
      <c r="X13" s="122">
        <v>181</v>
      </c>
      <c r="Y13" s="122">
        <v>0</v>
      </c>
      <c r="Z13" s="1">
        <f t="shared" si="7"/>
        <v>1777</v>
      </c>
    </row>
    <row r="14" spans="1:34" x14ac:dyDescent="0.3">
      <c r="A14" s="3" t="s">
        <v>128</v>
      </c>
      <c r="B14" s="3">
        <v>40</v>
      </c>
      <c r="C14" s="3" t="s">
        <v>29</v>
      </c>
      <c r="D14" s="11">
        <v>11</v>
      </c>
      <c r="E14" s="301"/>
      <c r="F14" s="6">
        <f t="shared" si="0"/>
        <v>1725</v>
      </c>
      <c r="G14" s="6">
        <f>COUNT(N14,O14,P14,Q14,R14,#REF!,T14,V14,X14,AA14,AC14, AE14, AG14)</f>
        <v>8</v>
      </c>
      <c r="H14" s="7">
        <f t="shared" si="1"/>
        <v>215.625</v>
      </c>
      <c r="I14" s="159">
        <f t="shared" si="2"/>
        <v>1</v>
      </c>
      <c r="J14" s="159">
        <f t="shared" si="3"/>
        <v>2</v>
      </c>
      <c r="K14" s="52">
        <f t="shared" si="4"/>
        <v>268</v>
      </c>
      <c r="L14" s="90">
        <f t="shared" si="5"/>
        <v>652</v>
      </c>
      <c r="M14" s="157"/>
      <c r="N14" s="123">
        <v>204</v>
      </c>
      <c r="O14" s="123">
        <v>258</v>
      </c>
      <c r="P14" s="123">
        <v>190</v>
      </c>
      <c r="Q14" s="123">
        <v>236</v>
      </c>
      <c r="R14" s="123">
        <v>268</v>
      </c>
      <c r="S14" s="10">
        <f t="shared" si="6"/>
        <v>1156</v>
      </c>
      <c r="T14" s="123">
        <v>176</v>
      </c>
      <c r="U14" s="123">
        <v>0</v>
      </c>
      <c r="V14" s="123">
        <v>211</v>
      </c>
      <c r="W14" s="123">
        <v>0</v>
      </c>
      <c r="X14" s="123">
        <v>182</v>
      </c>
      <c r="Y14" s="123">
        <v>30</v>
      </c>
      <c r="Z14" s="1">
        <f t="shared" si="7"/>
        <v>1755</v>
      </c>
    </row>
    <row r="15" spans="1:34" x14ac:dyDescent="0.3">
      <c r="A15" s="3" t="s">
        <v>112</v>
      </c>
      <c r="B15" s="3">
        <v>40</v>
      </c>
      <c r="C15" s="3" t="s">
        <v>29</v>
      </c>
      <c r="D15" s="11">
        <v>12</v>
      </c>
      <c r="E15" s="244"/>
      <c r="F15" s="6">
        <f t="shared" si="0"/>
        <v>1735</v>
      </c>
      <c r="G15" s="6">
        <f>COUNT(N15,O15,P15,Q15,R15,#REF!,T15,V15,X15,AA15,AC15, AE15, AG15)</f>
        <v>8</v>
      </c>
      <c r="H15" s="7">
        <f t="shared" si="1"/>
        <v>216.875</v>
      </c>
      <c r="I15" s="159">
        <f t="shared" si="2"/>
        <v>0</v>
      </c>
      <c r="J15" s="159">
        <f t="shared" si="3"/>
        <v>3</v>
      </c>
      <c r="K15" s="52">
        <f t="shared" si="4"/>
        <v>269</v>
      </c>
      <c r="L15" s="90">
        <f t="shared" si="5"/>
        <v>705</v>
      </c>
      <c r="M15" s="157"/>
      <c r="N15" s="122">
        <v>259</v>
      </c>
      <c r="O15" s="122">
        <v>177</v>
      </c>
      <c r="P15" s="122">
        <v>269</v>
      </c>
      <c r="Q15" s="122">
        <v>219</v>
      </c>
      <c r="R15" s="122">
        <v>257</v>
      </c>
      <c r="S15" s="10">
        <f t="shared" si="6"/>
        <v>1181</v>
      </c>
      <c r="T15" s="123">
        <v>181</v>
      </c>
      <c r="U15" s="123">
        <v>0</v>
      </c>
      <c r="V15" s="123">
        <v>191</v>
      </c>
      <c r="W15" s="123">
        <v>0</v>
      </c>
      <c r="X15" s="123">
        <v>182</v>
      </c>
      <c r="Y15" s="123">
        <v>0</v>
      </c>
      <c r="Z15" s="1">
        <f t="shared" si="7"/>
        <v>1735</v>
      </c>
    </row>
    <row r="16" spans="1:34" x14ac:dyDescent="0.3">
      <c r="A16" s="3" t="s">
        <v>197</v>
      </c>
      <c r="B16" s="3">
        <v>40</v>
      </c>
      <c r="C16" s="3" t="s">
        <v>29</v>
      </c>
      <c r="D16" s="11">
        <v>13</v>
      </c>
      <c r="E16" s="249"/>
      <c r="F16" s="6">
        <f t="shared" si="0"/>
        <v>1070</v>
      </c>
      <c r="G16" s="6">
        <f>COUNT(N16,O16,P16,Q16,R16,#REF!,T16,V16,X16,AA16,AC16, AE16, AG16)</f>
        <v>5</v>
      </c>
      <c r="H16" s="7">
        <f t="shared" si="1"/>
        <v>214</v>
      </c>
      <c r="I16" s="460"/>
      <c r="J16" s="460"/>
      <c r="K16" s="52">
        <f t="shared" si="4"/>
        <v>247</v>
      </c>
      <c r="L16" s="90">
        <f t="shared" si="5"/>
        <v>690</v>
      </c>
      <c r="M16" s="157"/>
      <c r="N16" s="123">
        <v>247</v>
      </c>
      <c r="O16" s="123">
        <v>237</v>
      </c>
      <c r="P16" s="123">
        <v>206</v>
      </c>
      <c r="Q16" s="123">
        <v>191</v>
      </c>
      <c r="R16" s="123">
        <v>189</v>
      </c>
      <c r="S16" s="10">
        <f t="shared" si="6"/>
        <v>1070</v>
      </c>
      <c r="T16" s="511"/>
      <c r="U16" s="511"/>
      <c r="V16" s="511"/>
      <c r="W16" s="511"/>
      <c r="X16" s="511"/>
      <c r="Y16" s="511"/>
      <c r="Z16" s="440">
        <f t="shared" si="7"/>
        <v>1070</v>
      </c>
    </row>
    <row r="17" spans="1:26" x14ac:dyDescent="0.3">
      <c r="A17" s="3" t="s">
        <v>148</v>
      </c>
      <c r="B17" s="3">
        <v>40</v>
      </c>
      <c r="C17" s="3" t="s">
        <v>29</v>
      </c>
      <c r="D17" s="11">
        <v>14</v>
      </c>
      <c r="E17" s="250"/>
      <c r="F17" s="6">
        <f t="shared" si="0"/>
        <v>1062</v>
      </c>
      <c r="G17" s="6">
        <f>COUNT(N17,O17,P17,Q17,R17,#REF!,T17,V17,X17,AA17,AC17, AE17, AG17)</f>
        <v>5</v>
      </c>
      <c r="H17" s="7">
        <f t="shared" si="1"/>
        <v>212.4</v>
      </c>
      <c r="I17" s="460"/>
      <c r="J17" s="460"/>
      <c r="K17" s="52">
        <f t="shared" si="4"/>
        <v>278</v>
      </c>
      <c r="L17" s="90">
        <f t="shared" si="5"/>
        <v>612</v>
      </c>
      <c r="M17" s="157"/>
      <c r="N17" s="123">
        <v>172</v>
      </c>
      <c r="O17" s="123">
        <v>162</v>
      </c>
      <c r="P17" s="123">
        <v>278</v>
      </c>
      <c r="Q17" s="123">
        <v>225</v>
      </c>
      <c r="R17" s="123">
        <v>225</v>
      </c>
      <c r="S17" s="317">
        <f t="shared" si="6"/>
        <v>1062</v>
      </c>
      <c r="T17" s="511"/>
      <c r="U17" s="511"/>
      <c r="V17" s="511"/>
      <c r="W17" s="511"/>
      <c r="X17" s="511"/>
      <c r="Y17" s="511"/>
      <c r="Z17" s="440">
        <f t="shared" si="7"/>
        <v>1062</v>
      </c>
    </row>
    <row r="18" spans="1:26" x14ac:dyDescent="0.3">
      <c r="A18" s="3" t="s">
        <v>1003</v>
      </c>
      <c r="B18" s="3">
        <v>40</v>
      </c>
      <c r="C18" s="3" t="s">
        <v>29</v>
      </c>
      <c r="D18" s="11">
        <v>15</v>
      </c>
      <c r="E18" s="246"/>
      <c r="F18" s="6">
        <f t="shared" si="0"/>
        <v>1058</v>
      </c>
      <c r="G18" s="6">
        <f>COUNT(N18,O18,P18,Q18,R18,#REF!,T18,V18,X18,AA18,AC18, AE18, AG18)</f>
        <v>5</v>
      </c>
      <c r="H18" s="7">
        <f t="shared" si="1"/>
        <v>211.6</v>
      </c>
      <c r="I18" s="460"/>
      <c r="J18" s="460"/>
      <c r="K18" s="52">
        <f t="shared" si="4"/>
        <v>231</v>
      </c>
      <c r="L18" s="90">
        <f t="shared" si="5"/>
        <v>653</v>
      </c>
      <c r="M18" s="157"/>
      <c r="N18" s="122">
        <v>231</v>
      </c>
      <c r="O18" s="122">
        <v>216</v>
      </c>
      <c r="P18" s="122">
        <v>206</v>
      </c>
      <c r="Q18" s="122">
        <v>193</v>
      </c>
      <c r="R18" s="122">
        <v>212</v>
      </c>
      <c r="S18" s="10">
        <f t="shared" si="6"/>
        <v>1058</v>
      </c>
      <c r="T18" s="511"/>
      <c r="U18" s="511"/>
      <c r="V18" s="511"/>
      <c r="W18" s="511"/>
      <c r="X18" s="511"/>
      <c r="Y18" s="511"/>
      <c r="Z18" s="440">
        <f>SUM(S18:Y18)</f>
        <v>1058</v>
      </c>
    </row>
    <row r="19" spans="1:26" x14ac:dyDescent="0.3">
      <c r="A19" s="3" t="s">
        <v>136</v>
      </c>
      <c r="B19" s="3">
        <v>40</v>
      </c>
      <c r="C19" s="3" t="s">
        <v>29</v>
      </c>
      <c r="D19" s="11">
        <v>16</v>
      </c>
      <c r="E19" s="302"/>
      <c r="F19" s="6">
        <f t="shared" si="0"/>
        <v>1057</v>
      </c>
      <c r="G19" s="6">
        <f>COUNT(N19,O19,P19,Q19,R19,#REF!,T19,V19,X19,AA19,AC19, AE19, AG19)</f>
        <v>5</v>
      </c>
      <c r="H19" s="7">
        <f t="shared" si="1"/>
        <v>211.4</v>
      </c>
      <c r="I19" s="460"/>
      <c r="J19" s="460"/>
      <c r="K19" s="52">
        <f t="shared" si="4"/>
        <v>226</v>
      </c>
      <c r="L19" s="90">
        <f t="shared" si="5"/>
        <v>628</v>
      </c>
      <c r="M19" s="157"/>
      <c r="N19" s="122">
        <v>198</v>
      </c>
      <c r="O19" s="122">
        <v>205</v>
      </c>
      <c r="P19" s="122">
        <v>225</v>
      </c>
      <c r="Q19" s="122">
        <v>203</v>
      </c>
      <c r="R19" s="122">
        <v>226</v>
      </c>
      <c r="S19" s="10">
        <f t="shared" si="6"/>
        <v>1057</v>
      </c>
      <c r="T19" s="511"/>
      <c r="U19" s="511"/>
      <c r="V19" s="511"/>
      <c r="W19" s="511"/>
      <c r="X19" s="511"/>
      <c r="Y19" s="511"/>
      <c r="Z19" s="440">
        <f>SUM(S19:Y19)</f>
        <v>1057</v>
      </c>
    </row>
    <row r="20" spans="1:26" x14ac:dyDescent="0.3">
      <c r="A20" s="3" t="s">
        <v>166</v>
      </c>
      <c r="B20" s="3">
        <v>40</v>
      </c>
      <c r="C20" s="3" t="s">
        <v>29</v>
      </c>
      <c r="D20" s="11">
        <v>17</v>
      </c>
      <c r="E20" s="249"/>
      <c r="F20" s="6">
        <f t="shared" si="0"/>
        <v>1041</v>
      </c>
      <c r="G20" s="6">
        <f>COUNT(N20,O20,P20,Q20,R20,#REF!,T20,V20,X20,AA20,AC20, AE20, AG20)</f>
        <v>5</v>
      </c>
      <c r="H20" s="7">
        <f t="shared" si="1"/>
        <v>208.2</v>
      </c>
      <c r="I20" s="460"/>
      <c r="J20" s="460"/>
      <c r="K20" s="52">
        <f t="shared" si="4"/>
        <v>245</v>
      </c>
      <c r="L20" s="90">
        <f t="shared" si="5"/>
        <v>556</v>
      </c>
      <c r="M20" s="157"/>
      <c r="N20" s="123">
        <v>183</v>
      </c>
      <c r="O20" s="123">
        <v>181</v>
      </c>
      <c r="P20" s="123">
        <v>192</v>
      </c>
      <c r="Q20" s="123">
        <v>240</v>
      </c>
      <c r="R20" s="123">
        <v>245</v>
      </c>
      <c r="S20" s="10">
        <f t="shared" si="6"/>
        <v>1041</v>
      </c>
      <c r="T20" s="511"/>
      <c r="U20" s="511"/>
      <c r="V20" s="511"/>
      <c r="W20" s="511"/>
      <c r="X20" s="511"/>
      <c r="Y20" s="511"/>
      <c r="Z20" s="440">
        <f>SUM(S20:Y20)</f>
        <v>1041</v>
      </c>
    </row>
    <row r="21" spans="1:26" x14ac:dyDescent="0.3">
      <c r="A21" s="3" t="s">
        <v>195</v>
      </c>
      <c r="B21" s="3">
        <v>40</v>
      </c>
      <c r="C21" s="3" t="s">
        <v>29</v>
      </c>
      <c r="D21" s="11">
        <v>18</v>
      </c>
      <c r="E21" s="250"/>
      <c r="F21" s="6">
        <f t="shared" si="0"/>
        <v>1032</v>
      </c>
      <c r="G21" s="6">
        <f>COUNT(N21,O21,P21,Q21,R21,#REF!,T21,V21,X21,AA21,AC21, AE21, AG21)</f>
        <v>5</v>
      </c>
      <c r="H21" s="7">
        <f t="shared" si="1"/>
        <v>206.4</v>
      </c>
      <c r="I21" s="460"/>
      <c r="J21" s="460"/>
      <c r="K21" s="52">
        <f t="shared" si="4"/>
        <v>224</v>
      </c>
      <c r="L21" s="90">
        <f t="shared" si="5"/>
        <v>609</v>
      </c>
      <c r="M21" s="157"/>
      <c r="N21" s="122">
        <v>212</v>
      </c>
      <c r="O21" s="122">
        <v>173</v>
      </c>
      <c r="P21" s="122">
        <v>224</v>
      </c>
      <c r="Q21" s="122">
        <v>214</v>
      </c>
      <c r="R21" s="122">
        <v>209</v>
      </c>
      <c r="S21" s="10">
        <f t="shared" si="6"/>
        <v>1032</v>
      </c>
      <c r="T21" s="511"/>
      <c r="U21" s="511"/>
      <c r="V21" s="511"/>
      <c r="W21" s="511"/>
      <c r="X21" s="511"/>
      <c r="Y21" s="511"/>
      <c r="Z21" s="440">
        <f>SUM(S21:Y21)</f>
        <v>1032</v>
      </c>
    </row>
    <row r="22" spans="1:26" x14ac:dyDescent="0.3">
      <c r="A22" s="3" t="s">
        <v>266</v>
      </c>
      <c r="B22" s="3">
        <v>40</v>
      </c>
      <c r="C22" s="3" t="s">
        <v>29</v>
      </c>
      <c r="D22" s="11">
        <v>19</v>
      </c>
      <c r="E22" s="249"/>
      <c r="F22" s="6">
        <f t="shared" si="0"/>
        <v>1018</v>
      </c>
      <c r="G22" s="6">
        <f>COUNT(N22,O22,P22,Q22,R22,#REF!,T22,V22,X22,AA22,AC22, AE22, AG22)</f>
        <v>5</v>
      </c>
      <c r="H22" s="7">
        <f t="shared" si="1"/>
        <v>203.6</v>
      </c>
      <c r="I22" s="185"/>
      <c r="J22" s="185"/>
      <c r="K22" s="52">
        <f t="shared" si="4"/>
        <v>225</v>
      </c>
      <c r="L22" s="90">
        <f t="shared" si="5"/>
        <v>610</v>
      </c>
      <c r="M22" s="157"/>
      <c r="N22" s="123">
        <v>222</v>
      </c>
      <c r="O22" s="123">
        <v>172</v>
      </c>
      <c r="P22" s="123">
        <v>216</v>
      </c>
      <c r="Q22" s="123">
        <v>225</v>
      </c>
      <c r="R22" s="123">
        <v>183</v>
      </c>
      <c r="S22" s="10">
        <f t="shared" si="6"/>
        <v>1018</v>
      </c>
      <c r="T22" s="250"/>
      <c r="U22" s="250"/>
      <c r="V22" s="250"/>
      <c r="W22" s="250"/>
      <c r="X22" s="250"/>
      <c r="Y22" s="250"/>
      <c r="Z22" s="56"/>
    </row>
    <row r="23" spans="1:26" x14ac:dyDescent="0.3">
      <c r="A23" s="3" t="s">
        <v>202</v>
      </c>
      <c r="B23" s="3">
        <v>40</v>
      </c>
      <c r="C23" s="3" t="s">
        <v>29</v>
      </c>
      <c r="D23" s="11">
        <v>20</v>
      </c>
      <c r="E23" s="249"/>
      <c r="F23" s="6">
        <f t="shared" si="0"/>
        <v>1016</v>
      </c>
      <c r="G23" s="6">
        <f>COUNT(N23,O23,P23,Q23,R23,#REF!,T23,V23,X23,AA23,AC23, AE23, AG23)</f>
        <v>5</v>
      </c>
      <c r="H23" s="7">
        <f t="shared" si="1"/>
        <v>203.2</v>
      </c>
      <c r="I23" s="185"/>
      <c r="J23" s="185"/>
      <c r="K23" s="52">
        <f t="shared" si="4"/>
        <v>223</v>
      </c>
      <c r="L23" s="90">
        <f t="shared" si="5"/>
        <v>592</v>
      </c>
      <c r="M23" s="157"/>
      <c r="N23" s="122">
        <v>218</v>
      </c>
      <c r="O23" s="122">
        <v>171</v>
      </c>
      <c r="P23" s="122">
        <v>203</v>
      </c>
      <c r="Q23" s="122">
        <v>201</v>
      </c>
      <c r="R23" s="122">
        <v>223</v>
      </c>
      <c r="S23" s="10">
        <f t="shared" si="6"/>
        <v>1016</v>
      </c>
      <c r="T23" s="250"/>
      <c r="U23" s="250"/>
      <c r="V23" s="250"/>
      <c r="W23" s="250"/>
      <c r="X23" s="250"/>
      <c r="Y23" s="250"/>
      <c r="Z23" s="56"/>
    </row>
    <row r="24" spans="1:26" x14ac:dyDescent="0.3">
      <c r="A24" s="3" t="s">
        <v>395</v>
      </c>
      <c r="B24" s="3">
        <v>40</v>
      </c>
      <c r="C24" s="3" t="s">
        <v>29</v>
      </c>
      <c r="D24" s="11">
        <v>21</v>
      </c>
      <c r="E24" s="249"/>
      <c r="F24" s="6">
        <f t="shared" si="0"/>
        <v>1010</v>
      </c>
      <c r="G24" s="6">
        <f>COUNT(N24,O24,P24,Q24,R24,#REF!,T24,V24,X24,AA24,AC24, AE24, AG24)</f>
        <v>5</v>
      </c>
      <c r="H24" s="7">
        <f t="shared" si="1"/>
        <v>202</v>
      </c>
      <c r="I24" s="270"/>
      <c r="J24" s="270"/>
      <c r="K24" s="52">
        <f t="shared" si="4"/>
        <v>247</v>
      </c>
      <c r="L24" s="90">
        <f t="shared" si="5"/>
        <v>605</v>
      </c>
      <c r="M24" s="157"/>
      <c r="N24" s="123">
        <v>190</v>
      </c>
      <c r="O24" s="123">
        <v>168</v>
      </c>
      <c r="P24" s="123">
        <v>247</v>
      </c>
      <c r="Q24" s="123">
        <v>180</v>
      </c>
      <c r="R24" s="123">
        <v>225</v>
      </c>
      <c r="S24" s="10">
        <f t="shared" si="6"/>
        <v>1010</v>
      </c>
      <c r="T24" s="244"/>
      <c r="U24" s="244"/>
      <c r="V24" s="244"/>
      <c r="W24" s="244"/>
      <c r="X24" s="244"/>
      <c r="Y24" s="244"/>
      <c r="Z24" s="56"/>
    </row>
    <row r="25" spans="1:26" x14ac:dyDescent="0.3">
      <c r="A25" s="3" t="s">
        <v>200</v>
      </c>
      <c r="B25" s="3">
        <v>40</v>
      </c>
      <c r="C25" s="3" t="s">
        <v>29</v>
      </c>
      <c r="D25" s="11">
        <v>22</v>
      </c>
      <c r="E25" s="249"/>
      <c r="F25" s="6">
        <f t="shared" si="0"/>
        <v>1001</v>
      </c>
      <c r="G25" s="6">
        <f>COUNT(N25,O25,P25,Q25,R25,#REF!,T25,V25,X25,AA25,AC25, AE25, AG25)</f>
        <v>5</v>
      </c>
      <c r="H25" s="7">
        <f t="shared" si="1"/>
        <v>200.2</v>
      </c>
      <c r="I25" s="270"/>
      <c r="J25" s="270"/>
      <c r="K25" s="52">
        <f t="shared" si="4"/>
        <v>256</v>
      </c>
      <c r="L25" s="90">
        <f t="shared" si="5"/>
        <v>660</v>
      </c>
      <c r="M25" s="157"/>
      <c r="N25" s="123">
        <v>210</v>
      </c>
      <c r="O25" s="123">
        <v>256</v>
      </c>
      <c r="P25" s="122">
        <v>194</v>
      </c>
      <c r="Q25" s="123">
        <v>172</v>
      </c>
      <c r="R25" s="123">
        <v>169</v>
      </c>
      <c r="S25" s="10">
        <f t="shared" si="6"/>
        <v>1001</v>
      </c>
      <c r="T25" s="244"/>
      <c r="U25" s="244"/>
      <c r="V25" s="244"/>
      <c r="W25" s="244"/>
      <c r="X25" s="244"/>
      <c r="Y25" s="244"/>
      <c r="Z25" s="56"/>
    </row>
    <row r="26" spans="1:26" x14ac:dyDescent="0.3">
      <c r="A26" s="3" t="s">
        <v>211</v>
      </c>
      <c r="B26" s="3">
        <v>40</v>
      </c>
      <c r="C26" s="3" t="s">
        <v>29</v>
      </c>
      <c r="D26" s="11">
        <v>23</v>
      </c>
      <c r="E26" s="249"/>
      <c r="F26" s="6">
        <f t="shared" si="0"/>
        <v>996</v>
      </c>
      <c r="G26" s="6">
        <f>COUNT(N26,O26,P26,Q26,R26,#REF!,T26,V26,X26,AA26,AC26, AE26, AG26)</f>
        <v>5</v>
      </c>
      <c r="H26" s="7">
        <f t="shared" si="1"/>
        <v>199.2</v>
      </c>
      <c r="I26" s="270"/>
      <c r="J26" s="270"/>
      <c r="K26" s="52">
        <f t="shared" si="4"/>
        <v>236</v>
      </c>
      <c r="L26" s="90">
        <f t="shared" si="5"/>
        <v>578</v>
      </c>
      <c r="M26" s="157"/>
      <c r="N26" s="123">
        <v>149</v>
      </c>
      <c r="O26" s="123">
        <v>224</v>
      </c>
      <c r="P26" s="122">
        <v>205</v>
      </c>
      <c r="Q26" s="123">
        <v>182</v>
      </c>
      <c r="R26" s="123">
        <v>236</v>
      </c>
      <c r="S26" s="10">
        <f t="shared" si="6"/>
        <v>996</v>
      </c>
      <c r="T26" s="244"/>
      <c r="U26" s="244"/>
      <c r="V26" s="244"/>
      <c r="W26" s="244"/>
      <c r="X26" s="244"/>
      <c r="Y26" s="244"/>
      <c r="Z26" s="56"/>
    </row>
    <row r="27" spans="1:26" x14ac:dyDescent="0.3">
      <c r="A27" s="3" t="s">
        <v>183</v>
      </c>
      <c r="B27" s="3">
        <v>40</v>
      </c>
      <c r="C27" s="3" t="s">
        <v>29</v>
      </c>
      <c r="D27" s="11">
        <v>24</v>
      </c>
      <c r="E27" s="249"/>
      <c r="F27" s="6">
        <f t="shared" si="0"/>
        <v>980</v>
      </c>
      <c r="G27" s="6">
        <f>COUNT(N27,O27,P27,Q27,R27,#REF!,T27,V27,X27,AA27,AC27, AE27, AG27)</f>
        <v>5</v>
      </c>
      <c r="H27" s="7">
        <f t="shared" si="1"/>
        <v>196</v>
      </c>
      <c r="I27" s="270"/>
      <c r="J27" s="270"/>
      <c r="K27" s="52">
        <f t="shared" si="4"/>
        <v>224</v>
      </c>
      <c r="L27" s="90">
        <f t="shared" si="5"/>
        <v>580</v>
      </c>
      <c r="M27" s="157"/>
      <c r="N27" s="123">
        <v>200</v>
      </c>
      <c r="O27" s="123">
        <v>156</v>
      </c>
      <c r="P27" s="122">
        <v>224</v>
      </c>
      <c r="Q27" s="123">
        <v>195</v>
      </c>
      <c r="R27" s="123">
        <v>205</v>
      </c>
      <c r="S27" s="10">
        <f t="shared" si="6"/>
        <v>980</v>
      </c>
      <c r="T27" s="244"/>
      <c r="U27" s="244"/>
      <c r="V27" s="244"/>
      <c r="W27" s="244"/>
      <c r="X27" s="244"/>
      <c r="Y27" s="244"/>
      <c r="Z27" s="56"/>
    </row>
    <row r="28" spans="1:26" x14ac:dyDescent="0.3">
      <c r="A28" s="3" t="s">
        <v>172</v>
      </c>
      <c r="B28" s="3">
        <v>40</v>
      </c>
      <c r="C28" s="3" t="s">
        <v>29</v>
      </c>
      <c r="D28" s="11">
        <v>25</v>
      </c>
      <c r="E28" s="249"/>
      <c r="F28" s="6">
        <f t="shared" si="0"/>
        <v>972</v>
      </c>
      <c r="G28" s="6">
        <f>COUNT(N28,O28,P28,Q28,R28,#REF!,T28,V28,X28,AA28,AC28, AE28, AG28)</f>
        <v>5</v>
      </c>
      <c r="H28" s="7">
        <f t="shared" si="1"/>
        <v>194.4</v>
      </c>
      <c r="I28" s="270"/>
      <c r="J28" s="270"/>
      <c r="K28" s="52">
        <f t="shared" si="4"/>
        <v>224</v>
      </c>
      <c r="L28" s="90">
        <f t="shared" si="5"/>
        <v>612</v>
      </c>
      <c r="M28" s="157"/>
      <c r="N28" s="123">
        <v>224</v>
      </c>
      <c r="O28" s="123">
        <v>186</v>
      </c>
      <c r="P28" s="122">
        <v>202</v>
      </c>
      <c r="Q28" s="123">
        <v>179</v>
      </c>
      <c r="R28" s="123">
        <v>181</v>
      </c>
      <c r="S28" s="10">
        <f t="shared" si="6"/>
        <v>972</v>
      </c>
      <c r="T28" s="244"/>
      <c r="U28" s="244"/>
      <c r="V28" s="244"/>
      <c r="W28" s="244"/>
      <c r="X28" s="244"/>
      <c r="Y28" s="244"/>
      <c r="Z28" s="56"/>
    </row>
    <row r="29" spans="1:26" x14ac:dyDescent="0.3">
      <c r="A29" s="3" t="s">
        <v>196</v>
      </c>
      <c r="B29" s="3">
        <v>40</v>
      </c>
      <c r="C29" s="3" t="s">
        <v>29</v>
      </c>
      <c r="D29" s="11">
        <v>26</v>
      </c>
      <c r="E29" s="249"/>
      <c r="F29" s="6">
        <f t="shared" si="0"/>
        <v>970</v>
      </c>
      <c r="G29" s="6">
        <f>COUNT(N29,O29,P29,Q29,R29,#REF!,T29,V29,X29,AA29,AC29, AE29, AG29)</f>
        <v>5</v>
      </c>
      <c r="H29" s="7">
        <f t="shared" si="1"/>
        <v>194</v>
      </c>
      <c r="I29" s="270"/>
      <c r="J29" s="270"/>
      <c r="K29" s="52">
        <f t="shared" si="4"/>
        <v>241</v>
      </c>
      <c r="L29" s="90">
        <f t="shared" si="5"/>
        <v>540</v>
      </c>
      <c r="M29" s="157"/>
      <c r="N29" s="123">
        <v>155</v>
      </c>
      <c r="O29" s="123">
        <v>195</v>
      </c>
      <c r="P29" s="122">
        <v>190</v>
      </c>
      <c r="Q29" s="123">
        <v>241</v>
      </c>
      <c r="R29" s="123">
        <v>189</v>
      </c>
      <c r="S29" s="10">
        <f t="shared" si="6"/>
        <v>970</v>
      </c>
      <c r="T29" s="244"/>
      <c r="U29" s="244"/>
      <c r="V29" s="244"/>
      <c r="W29" s="244"/>
      <c r="X29" s="244"/>
      <c r="Y29" s="244"/>
      <c r="Z29" s="56"/>
    </row>
    <row r="30" spans="1:26" x14ac:dyDescent="0.3">
      <c r="A30" s="3" t="s">
        <v>278</v>
      </c>
      <c r="B30" s="3">
        <v>40</v>
      </c>
      <c r="C30" s="3" t="s">
        <v>29</v>
      </c>
      <c r="D30" s="11">
        <v>27</v>
      </c>
      <c r="E30" s="249"/>
      <c r="F30" s="6">
        <f t="shared" si="0"/>
        <v>950</v>
      </c>
      <c r="G30" s="6">
        <f>COUNT(N30,O30,P30,Q30,R30,#REF!,T30,V30,X30,AA30,AC30, AE30, AG30)</f>
        <v>5</v>
      </c>
      <c r="H30" s="7">
        <f t="shared" si="1"/>
        <v>190</v>
      </c>
      <c r="I30" s="270"/>
      <c r="J30" s="270"/>
      <c r="K30" s="52">
        <f t="shared" si="4"/>
        <v>224</v>
      </c>
      <c r="L30" s="90">
        <f t="shared" si="5"/>
        <v>517</v>
      </c>
      <c r="M30" s="157"/>
      <c r="N30" s="123">
        <v>193</v>
      </c>
      <c r="O30" s="123">
        <v>146</v>
      </c>
      <c r="P30" s="122">
        <v>178</v>
      </c>
      <c r="Q30" s="123">
        <v>224</v>
      </c>
      <c r="R30" s="123">
        <v>209</v>
      </c>
      <c r="S30" s="10">
        <f t="shared" si="6"/>
        <v>950</v>
      </c>
      <c r="T30" s="244"/>
      <c r="U30" s="244"/>
      <c r="V30" s="244"/>
      <c r="W30" s="244"/>
      <c r="X30" s="244"/>
      <c r="Y30" s="244"/>
      <c r="Z30" s="56"/>
    </row>
    <row r="31" spans="1:26" x14ac:dyDescent="0.3">
      <c r="A31" s="3" t="s">
        <v>409</v>
      </c>
      <c r="B31" s="3">
        <v>40</v>
      </c>
      <c r="C31" s="3" t="s">
        <v>29</v>
      </c>
      <c r="D31" s="11">
        <v>28</v>
      </c>
      <c r="E31" s="249"/>
      <c r="F31" s="6">
        <f t="shared" si="0"/>
        <v>947</v>
      </c>
      <c r="G31" s="6">
        <f>COUNT(N31,O31,P31,Q31,R31,#REF!,T31,V31,X31,AA31,AC31, AE31, AG31)</f>
        <v>5</v>
      </c>
      <c r="H31" s="7">
        <f t="shared" si="1"/>
        <v>189.4</v>
      </c>
      <c r="I31" s="270"/>
      <c r="J31" s="270"/>
      <c r="K31" s="52">
        <f t="shared" si="4"/>
        <v>233</v>
      </c>
      <c r="L31" s="90">
        <f t="shared" si="5"/>
        <v>606</v>
      </c>
      <c r="M31" s="157"/>
      <c r="N31" s="123">
        <v>188</v>
      </c>
      <c r="O31" s="123">
        <v>185</v>
      </c>
      <c r="P31" s="122">
        <v>233</v>
      </c>
      <c r="Q31" s="123">
        <v>175</v>
      </c>
      <c r="R31" s="123">
        <v>166</v>
      </c>
      <c r="S31" s="10">
        <f t="shared" si="6"/>
        <v>947</v>
      </c>
      <c r="T31" s="244"/>
      <c r="U31" s="244"/>
      <c r="V31" s="244"/>
      <c r="W31" s="244"/>
      <c r="X31" s="244"/>
      <c r="Y31" s="244"/>
      <c r="Z31" s="56"/>
    </row>
    <row r="32" spans="1:26" x14ac:dyDescent="0.3">
      <c r="A32" s="3" t="s">
        <v>248</v>
      </c>
      <c r="B32" s="3">
        <v>40</v>
      </c>
      <c r="C32" s="3" t="s">
        <v>29</v>
      </c>
      <c r="D32" s="11">
        <v>29</v>
      </c>
      <c r="E32" s="249"/>
      <c r="F32" s="6">
        <f t="shared" si="0"/>
        <v>934</v>
      </c>
      <c r="G32" s="6">
        <f>COUNT(N32,O32,P32,Q32,R32,#REF!,T32,V32,X32,AA32,AC32, AE32, AG32)</f>
        <v>5</v>
      </c>
      <c r="H32" s="7">
        <f t="shared" si="1"/>
        <v>186.8</v>
      </c>
      <c r="I32" s="270"/>
      <c r="J32" s="270"/>
      <c r="K32" s="52">
        <f t="shared" si="4"/>
        <v>215</v>
      </c>
      <c r="L32" s="90">
        <f t="shared" si="5"/>
        <v>540</v>
      </c>
      <c r="M32" s="157"/>
      <c r="N32" s="123">
        <v>157</v>
      </c>
      <c r="O32" s="123">
        <v>184</v>
      </c>
      <c r="P32" s="122">
        <v>199</v>
      </c>
      <c r="Q32" s="123">
        <v>179</v>
      </c>
      <c r="R32" s="123">
        <v>215</v>
      </c>
      <c r="S32" s="10">
        <f t="shared" si="6"/>
        <v>934</v>
      </c>
      <c r="T32" s="244"/>
      <c r="U32" s="244"/>
      <c r="V32" s="244"/>
      <c r="W32" s="244"/>
      <c r="X32" s="244"/>
      <c r="Y32" s="244"/>
      <c r="Z32" s="56"/>
    </row>
    <row r="33" spans="1:34" x14ac:dyDescent="0.3">
      <c r="A33" s="3" t="s">
        <v>125</v>
      </c>
      <c r="B33" s="3">
        <v>40</v>
      </c>
      <c r="C33" s="3" t="s">
        <v>29</v>
      </c>
      <c r="D33" s="11">
        <v>30</v>
      </c>
      <c r="E33" s="249"/>
      <c r="F33" s="6">
        <f t="shared" si="0"/>
        <v>928</v>
      </c>
      <c r="G33" s="6">
        <f>COUNT(N33,O33,P33,Q33,R33,#REF!,T33,V33,X33,AA33,AC33, AE33, AG33)</f>
        <v>5</v>
      </c>
      <c r="H33" s="7">
        <f t="shared" si="1"/>
        <v>185.6</v>
      </c>
      <c r="I33" s="270"/>
      <c r="J33" s="270"/>
      <c r="K33" s="52">
        <f t="shared" si="4"/>
        <v>204</v>
      </c>
      <c r="L33" s="90">
        <f t="shared" si="5"/>
        <v>566</v>
      </c>
      <c r="M33" s="157"/>
      <c r="N33" s="123">
        <v>204</v>
      </c>
      <c r="O33" s="123">
        <v>169</v>
      </c>
      <c r="P33" s="122">
        <v>193</v>
      </c>
      <c r="Q33" s="123">
        <v>202</v>
      </c>
      <c r="R33" s="123">
        <v>160</v>
      </c>
      <c r="S33" s="10">
        <f t="shared" si="6"/>
        <v>928</v>
      </c>
      <c r="T33" s="244"/>
      <c r="U33" s="244"/>
      <c r="V33" s="244"/>
      <c r="W33" s="244"/>
      <c r="X33" s="244"/>
      <c r="Y33" s="244"/>
      <c r="Z33" s="56"/>
    </row>
    <row r="34" spans="1:34" x14ac:dyDescent="0.3">
      <c r="A34" s="3" t="s">
        <v>871</v>
      </c>
      <c r="B34" s="3">
        <v>40</v>
      </c>
      <c r="C34" s="3" t="s">
        <v>29</v>
      </c>
      <c r="D34" s="11">
        <v>31</v>
      </c>
      <c r="E34" s="249"/>
      <c r="F34" s="6">
        <f t="shared" si="0"/>
        <v>847</v>
      </c>
      <c r="G34" s="6">
        <f>COUNT(N34,O34,P34,Q34,R34,#REF!,T34,V34,X34,AA34,AC34, AE34, AG34)</f>
        <v>5</v>
      </c>
      <c r="H34" s="7">
        <f t="shared" si="1"/>
        <v>169.4</v>
      </c>
      <c r="I34" s="270"/>
      <c r="J34" s="270"/>
      <c r="K34" s="52">
        <f t="shared" si="4"/>
        <v>181</v>
      </c>
      <c r="L34" s="90">
        <f t="shared" si="5"/>
        <v>501</v>
      </c>
      <c r="M34" s="157"/>
      <c r="N34" s="123">
        <v>170</v>
      </c>
      <c r="O34" s="123">
        <v>160</v>
      </c>
      <c r="P34" s="122">
        <v>171</v>
      </c>
      <c r="Q34" s="123">
        <v>165</v>
      </c>
      <c r="R34" s="123">
        <v>181</v>
      </c>
      <c r="S34" s="10">
        <f t="shared" si="6"/>
        <v>847</v>
      </c>
      <c r="T34" s="244"/>
      <c r="U34" s="244"/>
      <c r="V34" s="244"/>
      <c r="W34" s="244"/>
      <c r="X34" s="244"/>
      <c r="Y34" s="244"/>
      <c r="Z34" s="56"/>
    </row>
    <row r="35" spans="1:34" x14ac:dyDescent="0.3">
      <c r="A35" s="222"/>
      <c r="B35" s="222"/>
      <c r="C35" s="222"/>
      <c r="D35" s="222"/>
      <c r="E35" s="222"/>
      <c r="F35" s="6">
        <f>SUM(F4:F26)</f>
        <v>34937</v>
      </c>
      <c r="G35" s="6">
        <f>SUM(G4:G26)</f>
        <v>159</v>
      </c>
      <c r="H35" s="7">
        <f t="shared" si="1"/>
        <v>219.72955974842768</v>
      </c>
      <c r="I35" s="222"/>
      <c r="J35" s="222"/>
      <c r="K35" s="222"/>
      <c r="L35" s="222"/>
      <c r="M35" s="222"/>
      <c r="N35" s="222">
        <f>AVERAGE(N4:N34)</f>
        <v>208.09677419354838</v>
      </c>
      <c r="O35" s="509">
        <f t="shared" ref="O35:X35" si="8">AVERAGE(O4:O34)</f>
        <v>203.96774193548387</v>
      </c>
      <c r="P35" s="509">
        <f t="shared" si="8"/>
        <v>217.48387096774192</v>
      </c>
      <c r="Q35" s="509">
        <f t="shared" si="8"/>
        <v>213.09677419354838</v>
      </c>
      <c r="R35" s="509">
        <f t="shared" si="8"/>
        <v>216.74193548387098</v>
      </c>
      <c r="S35" s="222"/>
      <c r="T35" s="509">
        <f t="shared" si="8"/>
        <v>219.16666666666666</v>
      </c>
      <c r="U35" s="222"/>
      <c r="V35" s="509">
        <f t="shared" si="8"/>
        <v>233.5</v>
      </c>
      <c r="W35" s="222"/>
      <c r="X35" s="509">
        <f t="shared" si="8"/>
        <v>214.16666666666666</v>
      </c>
      <c r="Y35" s="222"/>
      <c r="Z35" s="222"/>
      <c r="AA35" s="509">
        <f t="shared" ref="AA35" si="9">AVERAGE(AA4:AA34)</f>
        <v>212.5</v>
      </c>
      <c r="AB35" s="222"/>
      <c r="AC35" s="509">
        <f t="shared" ref="AC35" si="10">AVERAGE(AC4:AC34)</f>
        <v>190.5</v>
      </c>
      <c r="AD35" s="222"/>
      <c r="AE35" s="509">
        <f t="shared" ref="AE35" si="11">AVERAGE(AE4:AE34)</f>
        <v>183.5</v>
      </c>
      <c r="AF35" s="222"/>
      <c r="AG35" s="509">
        <f t="shared" ref="AG35" si="12">AVERAGE(AG4:AG34)</f>
        <v>224.5</v>
      </c>
      <c r="AH35" s="222"/>
    </row>
    <row r="36" spans="1:34" x14ac:dyDescent="0.3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</row>
    <row r="37" spans="1:34" ht="15" customHeight="1" x14ac:dyDescent="0.3">
      <c r="A37" s="587" t="s">
        <v>95</v>
      </c>
      <c r="B37" s="587"/>
      <c r="C37" s="587"/>
      <c r="D37" s="587"/>
      <c r="E37" s="587"/>
      <c r="F37" s="587"/>
      <c r="G37" s="587"/>
      <c r="H37" s="587"/>
      <c r="I37" s="587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87"/>
      <c r="W37" s="587"/>
      <c r="X37" s="587"/>
      <c r="Y37" s="587"/>
      <c r="Z37" s="587"/>
      <c r="AA37" s="587"/>
      <c r="AB37" s="587"/>
      <c r="AC37" s="587"/>
      <c r="AD37" s="587"/>
      <c r="AE37" s="587"/>
      <c r="AF37" s="587"/>
      <c r="AG37" s="587"/>
      <c r="AH37" s="587"/>
    </row>
    <row r="38" spans="1:34" ht="15" customHeight="1" x14ac:dyDescent="0.3">
      <c r="A38" s="590"/>
      <c r="B38" s="590"/>
      <c r="C38" s="590"/>
      <c r="D38" s="590"/>
      <c r="E38" s="590"/>
      <c r="F38" s="590"/>
      <c r="G38" s="590"/>
      <c r="H38" s="590"/>
      <c r="I38" s="590"/>
      <c r="J38" s="590"/>
      <c r="K38" s="590"/>
      <c r="L38" s="590"/>
      <c r="M38" s="590"/>
      <c r="N38" s="590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</row>
    <row r="39" spans="1:34" x14ac:dyDescent="0.3">
      <c r="A39" s="10" t="s">
        <v>0</v>
      </c>
      <c r="B39" s="10"/>
      <c r="C39" s="10"/>
      <c r="D39" s="10" t="s">
        <v>2</v>
      </c>
      <c r="E39" s="77">
        <f>SUM(E40:E44)</f>
        <v>460</v>
      </c>
      <c r="F39" s="11" t="s">
        <v>4</v>
      </c>
      <c r="G39" s="10" t="s">
        <v>5</v>
      </c>
      <c r="H39" s="10" t="s">
        <v>6</v>
      </c>
      <c r="I39" s="1" t="s">
        <v>23</v>
      </c>
      <c r="J39" s="1" t="s">
        <v>24</v>
      </c>
      <c r="K39" s="1" t="s">
        <v>25</v>
      </c>
      <c r="L39" s="1" t="s">
        <v>26</v>
      </c>
      <c r="M39" s="10" t="s">
        <v>9</v>
      </c>
      <c r="N39" s="10">
        <v>1</v>
      </c>
      <c r="O39" s="10">
        <v>2</v>
      </c>
      <c r="P39" s="10">
        <v>3</v>
      </c>
      <c r="Q39" s="10">
        <v>4</v>
      </c>
      <c r="R39" s="10">
        <v>5</v>
      </c>
      <c r="S39" s="10" t="s">
        <v>8</v>
      </c>
      <c r="T39" s="10">
        <v>6</v>
      </c>
      <c r="U39" s="10" t="s">
        <v>7</v>
      </c>
      <c r="V39" s="10">
        <v>7</v>
      </c>
      <c r="W39" s="10" t="s">
        <v>7</v>
      </c>
      <c r="X39" s="10">
        <v>8</v>
      </c>
      <c r="Y39" s="10" t="s">
        <v>7</v>
      </c>
      <c r="Z39" s="10" t="s">
        <v>8</v>
      </c>
      <c r="AA39" s="10">
        <v>9</v>
      </c>
      <c r="AB39" s="10"/>
      <c r="AC39" s="10">
        <v>10</v>
      </c>
      <c r="AD39" s="10"/>
      <c r="AE39" s="10">
        <v>11</v>
      </c>
      <c r="AF39" s="10"/>
      <c r="AG39" s="10">
        <v>12</v>
      </c>
      <c r="AH39" s="10"/>
    </row>
    <row r="40" spans="1:34" x14ac:dyDescent="0.3">
      <c r="A40" s="3" t="s">
        <v>835</v>
      </c>
      <c r="B40" s="3">
        <v>40</v>
      </c>
      <c r="C40" s="3" t="s">
        <v>29</v>
      </c>
      <c r="D40" s="10">
        <v>1</v>
      </c>
      <c r="E40" s="463">
        <v>200</v>
      </c>
      <c r="F40" s="11">
        <f t="shared" ref="F40:F69" si="13">SUM(N40:R40)+T40+V40+X40+AA40+AC40+AE40+AG40</f>
        <v>1160</v>
      </c>
      <c r="G40" s="10">
        <f>COUNT(N40,O40,P40,Q40,R40,#REF!,T40,V40,X40,AA40,AC40,AE40,AG40)</f>
        <v>12</v>
      </c>
      <c r="H40" s="15">
        <f t="shared" ref="H40:H70" si="14">F40/G40</f>
        <v>96.666666666666671</v>
      </c>
      <c r="I40" s="159">
        <f t="shared" ref="I40:I51" si="15">((SUM(U40+W40+Y40))/30)+(COUNTIFS(AB40,"W")+(COUNTIFS(AD40,"W")+(COUNTIFS(AF40,"W")+(COUNTIFS(AH40,"W")))))</f>
        <v>7</v>
      </c>
      <c r="J40" s="159">
        <f t="shared" ref="J40:J51" si="16">(3-(SUM(U40+W40+Y40)/30))+(COUNTIFS(AB40,"L"))+(COUNTIFS(AD40,"L"))+(COUNTIFS(AF40,"L"))+(COUNTIFS(AH40,"L"))</f>
        <v>0</v>
      </c>
      <c r="K40" s="52">
        <f t="shared" ref="K40:K69" si="17">MAX(N40,O40,P40,Q40,R40,T40,V40,X40,AA40,AC40,AE40,AG40)</f>
        <v>122</v>
      </c>
      <c r="L40" s="90">
        <f t="shared" ref="L40:L69" si="18">MAX((SUM(N40:P40)), (SUM(T40,V40,X40)), (SUM(AA40,AC40,AE40)), (SUM(AE40,AG40,AC40)))</f>
        <v>321</v>
      </c>
      <c r="M40" s="182">
        <v>113</v>
      </c>
      <c r="N40" s="90">
        <v>105</v>
      </c>
      <c r="O40" s="90">
        <v>93</v>
      </c>
      <c r="P40" s="90">
        <v>79</v>
      </c>
      <c r="Q40" s="90">
        <v>122</v>
      </c>
      <c r="R40" s="90">
        <v>101</v>
      </c>
      <c r="S40" s="10">
        <f t="shared" ref="S40:S69" si="19">SUM(N40:R40)+(M40*5)</f>
        <v>1065</v>
      </c>
      <c r="T40" s="90">
        <v>77</v>
      </c>
      <c r="U40" s="90">
        <v>30</v>
      </c>
      <c r="V40" s="90">
        <v>80</v>
      </c>
      <c r="W40" s="90">
        <v>30</v>
      </c>
      <c r="X40" s="90">
        <v>96</v>
      </c>
      <c r="Y40" s="90">
        <v>30</v>
      </c>
      <c r="Z40" s="10">
        <f t="shared" ref="Z40:Z51" si="20">SUM(S40:Y40)+(M40*3)</f>
        <v>1747</v>
      </c>
      <c r="AA40" s="95">
        <v>86</v>
      </c>
      <c r="AB40" s="95" t="s">
        <v>23</v>
      </c>
      <c r="AC40" s="95">
        <v>119</v>
      </c>
      <c r="AD40" s="95" t="s">
        <v>23</v>
      </c>
      <c r="AE40" s="90">
        <v>109</v>
      </c>
      <c r="AF40" s="95" t="s">
        <v>23</v>
      </c>
      <c r="AG40" s="90">
        <v>93</v>
      </c>
      <c r="AH40" s="95" t="s">
        <v>23</v>
      </c>
    </row>
    <row r="41" spans="1:34" x14ac:dyDescent="0.3">
      <c r="A41" s="3" t="s">
        <v>171</v>
      </c>
      <c r="B41" s="3">
        <v>40</v>
      </c>
      <c r="C41" s="3" t="s">
        <v>29</v>
      </c>
      <c r="D41" s="10">
        <v>2</v>
      </c>
      <c r="E41" s="463">
        <v>100</v>
      </c>
      <c r="F41" s="11">
        <f t="shared" si="13"/>
        <v>1655</v>
      </c>
      <c r="G41" s="10">
        <f>COUNT(N41,O41,P41,Q41,R41,#REF!,T41,V41,X41,AA41,AC41,AE41,AG41)</f>
        <v>9</v>
      </c>
      <c r="H41" s="15">
        <f t="shared" si="14"/>
        <v>183.88888888888889</v>
      </c>
      <c r="I41" s="159">
        <f t="shared" si="15"/>
        <v>3</v>
      </c>
      <c r="J41" s="159">
        <f t="shared" si="16"/>
        <v>1</v>
      </c>
      <c r="K41" s="52">
        <f t="shared" si="17"/>
        <v>214</v>
      </c>
      <c r="L41" s="90">
        <f t="shared" si="18"/>
        <v>591</v>
      </c>
      <c r="M41" s="182">
        <v>44</v>
      </c>
      <c r="N41" s="90">
        <v>214</v>
      </c>
      <c r="O41" s="90">
        <v>188</v>
      </c>
      <c r="P41" s="90">
        <v>189</v>
      </c>
      <c r="Q41" s="90">
        <v>200</v>
      </c>
      <c r="R41" s="90">
        <v>199</v>
      </c>
      <c r="S41" s="10">
        <f t="shared" si="19"/>
        <v>1210</v>
      </c>
      <c r="T41" s="90">
        <v>163</v>
      </c>
      <c r="U41" s="90">
        <v>30</v>
      </c>
      <c r="V41" s="90">
        <v>161</v>
      </c>
      <c r="W41" s="90">
        <v>30</v>
      </c>
      <c r="X41" s="90">
        <v>182</v>
      </c>
      <c r="Y41" s="90">
        <v>30</v>
      </c>
      <c r="Z41" s="10">
        <f t="shared" si="20"/>
        <v>1938</v>
      </c>
      <c r="AA41" s="95"/>
      <c r="AB41" s="95"/>
      <c r="AC41" s="95"/>
      <c r="AD41" s="95"/>
      <c r="AE41" s="90"/>
      <c r="AF41" s="95"/>
      <c r="AG41" s="90">
        <v>159</v>
      </c>
      <c r="AH41" s="95" t="s">
        <v>24</v>
      </c>
    </row>
    <row r="42" spans="1:34" x14ac:dyDescent="0.3">
      <c r="A42" s="3" t="s">
        <v>123</v>
      </c>
      <c r="B42" s="3">
        <v>40</v>
      </c>
      <c r="C42" s="3" t="s">
        <v>29</v>
      </c>
      <c r="D42" s="10">
        <v>3</v>
      </c>
      <c r="E42" s="463">
        <v>75</v>
      </c>
      <c r="F42" s="11">
        <f t="shared" si="13"/>
        <v>1915</v>
      </c>
      <c r="G42" s="10">
        <f>COUNT(N42,O42,P42,Q42,R42,#REF!,T42,V42,X42,AA42,AC42,AE42,AG42)</f>
        <v>9</v>
      </c>
      <c r="H42" s="15">
        <f t="shared" si="14"/>
        <v>212.77777777777777</v>
      </c>
      <c r="I42" s="159">
        <f t="shared" si="15"/>
        <v>1</v>
      </c>
      <c r="J42" s="159">
        <f t="shared" si="16"/>
        <v>3</v>
      </c>
      <c r="K42" s="52">
        <f t="shared" si="17"/>
        <v>279</v>
      </c>
      <c r="L42" s="90">
        <f t="shared" si="18"/>
        <v>680</v>
      </c>
      <c r="M42" s="182">
        <v>6</v>
      </c>
      <c r="N42" s="90">
        <v>175</v>
      </c>
      <c r="O42" s="90">
        <v>279</v>
      </c>
      <c r="P42" s="90">
        <v>179</v>
      </c>
      <c r="Q42" s="90">
        <v>218</v>
      </c>
      <c r="R42" s="90">
        <v>192</v>
      </c>
      <c r="S42" s="10">
        <f t="shared" si="19"/>
        <v>1073</v>
      </c>
      <c r="T42" s="90">
        <v>220</v>
      </c>
      <c r="U42" s="90">
        <v>0</v>
      </c>
      <c r="V42" s="90">
        <v>247</v>
      </c>
      <c r="W42" s="90">
        <v>30</v>
      </c>
      <c r="X42" s="90">
        <v>213</v>
      </c>
      <c r="Y42" s="90">
        <v>0</v>
      </c>
      <c r="Z42" s="10">
        <f t="shared" si="20"/>
        <v>1801</v>
      </c>
      <c r="AA42" s="90"/>
      <c r="AB42" s="95"/>
      <c r="AC42" s="90"/>
      <c r="AD42" s="90"/>
      <c r="AE42" s="90">
        <v>192</v>
      </c>
      <c r="AF42" s="95" t="s">
        <v>24</v>
      </c>
      <c r="AG42" s="92"/>
      <c r="AH42" s="92"/>
    </row>
    <row r="43" spans="1:34" x14ac:dyDescent="0.3">
      <c r="A43" s="3" t="s">
        <v>120</v>
      </c>
      <c r="B43" s="3">
        <v>40</v>
      </c>
      <c r="C43" s="3" t="s">
        <v>29</v>
      </c>
      <c r="D43" s="10">
        <v>4</v>
      </c>
      <c r="E43" s="479">
        <v>50</v>
      </c>
      <c r="F43" s="11">
        <f t="shared" si="13"/>
        <v>1772</v>
      </c>
      <c r="G43" s="10">
        <f>COUNT(N43,O43,P43,Q43,R43,#REF!,T43,V43,X43,AA43,AC43,AE43,AG43)</f>
        <v>9</v>
      </c>
      <c r="H43" s="15">
        <f t="shared" si="14"/>
        <v>196.88888888888889</v>
      </c>
      <c r="I43" s="159">
        <f t="shared" si="15"/>
        <v>2</v>
      </c>
      <c r="J43" s="159">
        <f t="shared" si="16"/>
        <v>2</v>
      </c>
      <c r="K43" s="52">
        <f t="shared" si="17"/>
        <v>232</v>
      </c>
      <c r="L43" s="90">
        <f t="shared" si="18"/>
        <v>613</v>
      </c>
      <c r="M43" s="182">
        <v>14</v>
      </c>
      <c r="N43" s="90">
        <v>232</v>
      </c>
      <c r="O43" s="90">
        <v>217</v>
      </c>
      <c r="P43" s="90">
        <v>131</v>
      </c>
      <c r="Q43" s="90">
        <v>190</v>
      </c>
      <c r="R43" s="90">
        <v>193</v>
      </c>
      <c r="S43" s="10">
        <f t="shared" si="19"/>
        <v>1033</v>
      </c>
      <c r="T43" s="90">
        <v>225</v>
      </c>
      <c r="U43" s="90">
        <v>30</v>
      </c>
      <c r="V43" s="90">
        <v>161</v>
      </c>
      <c r="W43" s="90">
        <v>30</v>
      </c>
      <c r="X43" s="90">
        <v>227</v>
      </c>
      <c r="Y43" s="90">
        <v>0</v>
      </c>
      <c r="Z43" s="10">
        <f t="shared" si="20"/>
        <v>1748</v>
      </c>
      <c r="AA43" s="90"/>
      <c r="AB43" s="95"/>
      <c r="AC43" s="90">
        <v>196</v>
      </c>
      <c r="AD43" s="95" t="s">
        <v>24</v>
      </c>
      <c r="AE43" s="92"/>
      <c r="AF43" s="92"/>
      <c r="AG43" s="92"/>
      <c r="AH43" s="92"/>
    </row>
    <row r="44" spans="1:34" x14ac:dyDescent="0.3">
      <c r="A44" s="3" t="s">
        <v>156</v>
      </c>
      <c r="B44" s="3">
        <v>40</v>
      </c>
      <c r="C44" s="3" t="s">
        <v>29</v>
      </c>
      <c r="D44" s="10">
        <v>5</v>
      </c>
      <c r="E44" s="470">
        <v>35</v>
      </c>
      <c r="F44" s="11">
        <f t="shared" si="13"/>
        <v>1846</v>
      </c>
      <c r="G44" s="10">
        <f>COUNT(N44,O44,P44,Q44,R44,#REF!,T44,V44,X44,AA44,AC44,AE44,AG44)</f>
        <v>9</v>
      </c>
      <c r="H44" s="15">
        <f t="shared" si="14"/>
        <v>205.11111111111111</v>
      </c>
      <c r="I44" s="159">
        <f t="shared" si="15"/>
        <v>2</v>
      </c>
      <c r="J44" s="159">
        <f t="shared" si="16"/>
        <v>2</v>
      </c>
      <c r="K44" s="52">
        <f t="shared" si="17"/>
        <v>266</v>
      </c>
      <c r="L44" s="90">
        <f t="shared" si="18"/>
        <v>654</v>
      </c>
      <c r="M44" s="182">
        <v>1</v>
      </c>
      <c r="N44" s="90">
        <v>218</v>
      </c>
      <c r="O44" s="90">
        <v>184</v>
      </c>
      <c r="P44" s="90">
        <v>252</v>
      </c>
      <c r="Q44" s="90">
        <v>178</v>
      </c>
      <c r="R44" s="90">
        <v>185</v>
      </c>
      <c r="S44" s="10">
        <f t="shared" si="19"/>
        <v>1022</v>
      </c>
      <c r="T44" s="89">
        <v>187</v>
      </c>
      <c r="U44" s="89">
        <v>30</v>
      </c>
      <c r="V44" s="89">
        <v>183</v>
      </c>
      <c r="W44" s="89">
        <v>0</v>
      </c>
      <c r="X44" s="89">
        <v>266</v>
      </c>
      <c r="Y44" s="89">
        <v>30</v>
      </c>
      <c r="Z44" s="10">
        <f t="shared" si="20"/>
        <v>1721</v>
      </c>
      <c r="AA44" s="90">
        <v>193</v>
      </c>
      <c r="AB44" s="95" t="s">
        <v>24</v>
      </c>
      <c r="AC44" s="92"/>
      <c r="AD44" s="92"/>
      <c r="AE44" s="92"/>
      <c r="AF44" s="92"/>
      <c r="AG44" s="92"/>
      <c r="AH44" s="92"/>
    </row>
    <row r="45" spans="1:34" x14ac:dyDescent="0.3">
      <c r="A45" s="12" t="s">
        <v>818</v>
      </c>
      <c r="B45" s="3">
        <v>40</v>
      </c>
      <c r="C45" s="3" t="s">
        <v>29</v>
      </c>
      <c r="D45" s="10">
        <v>6</v>
      </c>
      <c r="E45" s="511"/>
      <c r="F45" s="11">
        <f t="shared" si="13"/>
        <v>1581</v>
      </c>
      <c r="G45" s="10">
        <f>COUNT(N45,O45,P45,Q45,R45,#REF!,T45,V45,X45,AA45,AC45,AE45,AG45)</f>
        <v>8</v>
      </c>
      <c r="H45" s="15">
        <f t="shared" si="14"/>
        <v>197.625</v>
      </c>
      <c r="I45" s="159">
        <f t="shared" si="15"/>
        <v>2</v>
      </c>
      <c r="J45" s="159">
        <f t="shared" si="16"/>
        <v>1</v>
      </c>
      <c r="K45" s="52">
        <f t="shared" si="17"/>
        <v>224</v>
      </c>
      <c r="L45" s="90">
        <f t="shared" si="18"/>
        <v>581</v>
      </c>
      <c r="M45" s="183">
        <v>9</v>
      </c>
      <c r="N45" s="91">
        <v>189</v>
      </c>
      <c r="O45" s="91">
        <v>179</v>
      </c>
      <c r="P45" s="91">
        <v>213</v>
      </c>
      <c r="Q45" s="91">
        <v>204</v>
      </c>
      <c r="R45" s="91">
        <v>224</v>
      </c>
      <c r="S45" s="10">
        <f t="shared" si="19"/>
        <v>1054</v>
      </c>
      <c r="T45" s="305">
        <v>171</v>
      </c>
      <c r="U45" s="305">
        <v>0</v>
      </c>
      <c r="V45" s="305">
        <v>184</v>
      </c>
      <c r="W45" s="305">
        <v>30</v>
      </c>
      <c r="X45" s="305">
        <v>217</v>
      </c>
      <c r="Y45" s="89">
        <v>30</v>
      </c>
      <c r="Z45" s="10">
        <f t="shared" si="20"/>
        <v>1713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170</v>
      </c>
      <c r="B46" s="3">
        <v>40</v>
      </c>
      <c r="C46" s="3" t="s">
        <v>29</v>
      </c>
      <c r="D46" s="10">
        <v>7</v>
      </c>
      <c r="E46" s="511"/>
      <c r="F46" s="11">
        <f t="shared" si="13"/>
        <v>1589</v>
      </c>
      <c r="G46" s="10">
        <f>COUNT(N46,O46,P46,Q46,R46,#REF!,T46,V46,X46,AA46,AC46,AE46,AG46)</f>
        <v>8</v>
      </c>
      <c r="H46" s="15">
        <f t="shared" si="14"/>
        <v>198.625</v>
      </c>
      <c r="I46" s="159">
        <f t="shared" si="15"/>
        <v>1</v>
      </c>
      <c r="J46" s="159">
        <f t="shared" si="16"/>
        <v>2</v>
      </c>
      <c r="K46" s="52">
        <f t="shared" si="17"/>
        <v>234</v>
      </c>
      <c r="L46" s="90">
        <f t="shared" si="18"/>
        <v>614</v>
      </c>
      <c r="M46" s="182">
        <v>9</v>
      </c>
      <c r="N46" s="90">
        <v>164</v>
      </c>
      <c r="O46" s="90">
        <v>218</v>
      </c>
      <c r="P46" s="90">
        <v>232</v>
      </c>
      <c r="Q46" s="90">
        <v>228</v>
      </c>
      <c r="R46" s="90">
        <v>170</v>
      </c>
      <c r="S46" s="10">
        <f t="shared" si="19"/>
        <v>1057</v>
      </c>
      <c r="T46" s="89">
        <v>234</v>
      </c>
      <c r="U46" s="89">
        <v>30</v>
      </c>
      <c r="V46" s="89">
        <v>181</v>
      </c>
      <c r="W46" s="89">
        <v>0</v>
      </c>
      <c r="X46" s="89">
        <v>162</v>
      </c>
      <c r="Y46" s="89">
        <v>0</v>
      </c>
      <c r="Z46" s="10">
        <f t="shared" si="20"/>
        <v>1691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337</v>
      </c>
      <c r="B47" s="3">
        <v>40</v>
      </c>
      <c r="C47" s="3" t="s">
        <v>29</v>
      </c>
      <c r="D47" s="10">
        <v>8</v>
      </c>
      <c r="E47" s="250"/>
      <c r="F47" s="11">
        <f t="shared" si="13"/>
        <v>1607</v>
      </c>
      <c r="G47" s="10">
        <f>COUNT(N47,O47,P47,Q47,R47,#REF!,T47,V47,X47,AA47,AC47,AE47,AG47)</f>
        <v>8</v>
      </c>
      <c r="H47" s="15">
        <f t="shared" si="14"/>
        <v>200.875</v>
      </c>
      <c r="I47" s="159">
        <f t="shared" si="15"/>
        <v>1</v>
      </c>
      <c r="J47" s="159">
        <f t="shared" si="16"/>
        <v>2</v>
      </c>
      <c r="K47" s="52">
        <f t="shared" si="17"/>
        <v>238</v>
      </c>
      <c r="L47" s="90">
        <f t="shared" si="18"/>
        <v>595</v>
      </c>
      <c r="M47" s="182">
        <v>2</v>
      </c>
      <c r="N47" s="90">
        <v>167</v>
      </c>
      <c r="O47" s="90">
        <v>203</v>
      </c>
      <c r="P47" s="90">
        <v>225</v>
      </c>
      <c r="Q47" s="90">
        <v>238</v>
      </c>
      <c r="R47" s="90">
        <v>224</v>
      </c>
      <c r="S47" s="10">
        <f t="shared" si="19"/>
        <v>1067</v>
      </c>
      <c r="T47" s="89">
        <v>182</v>
      </c>
      <c r="U47" s="89">
        <v>0</v>
      </c>
      <c r="V47" s="89">
        <v>222</v>
      </c>
      <c r="W47" s="89">
        <v>30</v>
      </c>
      <c r="X47" s="89">
        <v>146</v>
      </c>
      <c r="Y47" s="89">
        <v>0</v>
      </c>
      <c r="Z47" s="10">
        <f t="shared" si="20"/>
        <v>1653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182</v>
      </c>
      <c r="B48" s="3">
        <v>40</v>
      </c>
      <c r="C48" s="3" t="s">
        <v>29</v>
      </c>
      <c r="D48" s="10">
        <v>9</v>
      </c>
      <c r="E48" s="250"/>
      <c r="F48" s="11">
        <f t="shared" si="13"/>
        <v>1387</v>
      </c>
      <c r="G48" s="10">
        <f>COUNT(N48,O48,P48,Q48,R48,#REF!,T48,V48,X48,AA48,AC48,AE48,AG48)</f>
        <v>8</v>
      </c>
      <c r="H48" s="15">
        <f t="shared" si="14"/>
        <v>173.375</v>
      </c>
      <c r="I48" s="159">
        <f t="shared" si="15"/>
        <v>1</v>
      </c>
      <c r="J48" s="159">
        <f t="shared" si="16"/>
        <v>2</v>
      </c>
      <c r="K48" s="52">
        <f t="shared" si="17"/>
        <v>224</v>
      </c>
      <c r="L48" s="90">
        <f t="shared" si="18"/>
        <v>558</v>
      </c>
      <c r="M48" s="182">
        <v>26</v>
      </c>
      <c r="N48" s="89">
        <v>165</v>
      </c>
      <c r="O48" s="89">
        <v>169</v>
      </c>
      <c r="P48" s="89">
        <v>224</v>
      </c>
      <c r="Q48" s="89">
        <v>156</v>
      </c>
      <c r="R48" s="89">
        <v>170</v>
      </c>
      <c r="S48" s="10">
        <f t="shared" si="19"/>
        <v>1014</v>
      </c>
      <c r="T48" s="89">
        <v>162</v>
      </c>
      <c r="U48" s="89">
        <v>0</v>
      </c>
      <c r="V48" s="89">
        <v>167</v>
      </c>
      <c r="W48" s="89">
        <v>0</v>
      </c>
      <c r="X48" s="89">
        <v>174</v>
      </c>
      <c r="Y48" s="89">
        <v>30</v>
      </c>
      <c r="Z48" s="10">
        <f t="shared" si="20"/>
        <v>1625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730</v>
      </c>
      <c r="B49" s="3">
        <v>40</v>
      </c>
      <c r="C49" s="3" t="s">
        <v>29</v>
      </c>
      <c r="D49" s="10">
        <v>10</v>
      </c>
      <c r="E49" s="268"/>
      <c r="F49" s="11">
        <f t="shared" si="13"/>
        <v>1206</v>
      </c>
      <c r="G49" s="10">
        <f>COUNT(N49,O49,P49,Q49,R49,#REF!,T49,V49,X49,AA49,AC49,AE49,AG49)</f>
        <v>8</v>
      </c>
      <c r="H49" s="15">
        <f t="shared" si="14"/>
        <v>150.75</v>
      </c>
      <c r="I49" s="159">
        <f t="shared" si="15"/>
        <v>1</v>
      </c>
      <c r="J49" s="159">
        <f t="shared" si="16"/>
        <v>2</v>
      </c>
      <c r="K49" s="52">
        <f t="shared" si="17"/>
        <v>177</v>
      </c>
      <c r="L49" s="90">
        <f t="shared" si="18"/>
        <v>469</v>
      </c>
      <c r="M49" s="182">
        <v>47</v>
      </c>
      <c r="N49" s="89">
        <v>175</v>
      </c>
      <c r="O49" s="89">
        <v>144</v>
      </c>
      <c r="P49" s="89">
        <v>150</v>
      </c>
      <c r="Q49" s="89">
        <v>147</v>
      </c>
      <c r="R49" s="89">
        <v>152</v>
      </c>
      <c r="S49" s="10">
        <f t="shared" si="19"/>
        <v>1003</v>
      </c>
      <c r="T49" s="89">
        <v>177</v>
      </c>
      <c r="U49" s="89">
        <v>30</v>
      </c>
      <c r="V49" s="89">
        <v>112</v>
      </c>
      <c r="W49" s="89">
        <v>0</v>
      </c>
      <c r="X49" s="89">
        <v>149</v>
      </c>
      <c r="Y49" s="89">
        <v>0</v>
      </c>
      <c r="Z49" s="10">
        <f t="shared" si="20"/>
        <v>1612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634</v>
      </c>
      <c r="B50" s="3">
        <v>40</v>
      </c>
      <c r="C50" s="3" t="s">
        <v>29</v>
      </c>
      <c r="D50" s="10">
        <v>11</v>
      </c>
      <c r="E50" s="268"/>
      <c r="F50" s="11">
        <f t="shared" si="13"/>
        <v>1280</v>
      </c>
      <c r="G50" s="10">
        <f>COUNT(N50,O50,P50,Q50,R50,#REF!,T50,V50,X50,AA50,AC50,AE50,AG50)</f>
        <v>8</v>
      </c>
      <c r="H50" s="15">
        <f t="shared" si="14"/>
        <v>160</v>
      </c>
      <c r="I50" s="159">
        <f t="shared" si="15"/>
        <v>1</v>
      </c>
      <c r="J50" s="159">
        <f t="shared" si="16"/>
        <v>2</v>
      </c>
      <c r="K50" s="52">
        <f t="shared" si="17"/>
        <v>199</v>
      </c>
      <c r="L50" s="90">
        <f t="shared" si="18"/>
        <v>530</v>
      </c>
      <c r="M50" s="182">
        <v>37</v>
      </c>
      <c r="N50" s="90">
        <v>162</v>
      </c>
      <c r="O50" s="90">
        <v>187</v>
      </c>
      <c r="P50" s="90">
        <v>181</v>
      </c>
      <c r="Q50" s="90">
        <v>199</v>
      </c>
      <c r="R50" s="90">
        <v>154</v>
      </c>
      <c r="S50" s="10">
        <f t="shared" si="19"/>
        <v>1068</v>
      </c>
      <c r="T50" s="89">
        <v>127</v>
      </c>
      <c r="U50" s="89">
        <v>0</v>
      </c>
      <c r="V50" s="89">
        <v>111</v>
      </c>
      <c r="W50" s="89">
        <v>0</v>
      </c>
      <c r="X50" s="89">
        <v>159</v>
      </c>
      <c r="Y50" s="89">
        <v>30</v>
      </c>
      <c r="Z50" s="10">
        <f t="shared" si="20"/>
        <v>1606</v>
      </c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325</v>
      </c>
      <c r="B51" s="3">
        <v>40</v>
      </c>
      <c r="C51" s="3" t="s">
        <v>29</v>
      </c>
      <c r="D51" s="10">
        <v>12</v>
      </c>
      <c r="E51" s="93"/>
      <c r="F51" s="11">
        <f t="shared" si="13"/>
        <v>1247</v>
      </c>
      <c r="G51" s="10">
        <f>COUNT(N51,O51,P51,Q51,R51,#REF!,T51,V51,X51,AA51,AC51,AE51,AG51)</f>
        <v>8</v>
      </c>
      <c r="H51" s="15">
        <f t="shared" si="14"/>
        <v>155.875</v>
      </c>
      <c r="I51" s="159">
        <f t="shared" si="15"/>
        <v>0</v>
      </c>
      <c r="J51" s="159">
        <f t="shared" si="16"/>
        <v>3</v>
      </c>
      <c r="K51" s="52">
        <f t="shared" si="17"/>
        <v>187</v>
      </c>
      <c r="L51" s="90">
        <f t="shared" si="18"/>
        <v>480</v>
      </c>
      <c r="M51" s="182">
        <v>43</v>
      </c>
      <c r="N51" s="90">
        <v>138</v>
      </c>
      <c r="O51" s="90">
        <v>155</v>
      </c>
      <c r="P51" s="90">
        <v>187</v>
      </c>
      <c r="Q51" s="90">
        <v>177</v>
      </c>
      <c r="R51" s="90">
        <v>180</v>
      </c>
      <c r="S51" s="10">
        <f t="shared" si="19"/>
        <v>1052</v>
      </c>
      <c r="T51" s="89">
        <v>111</v>
      </c>
      <c r="U51" s="89">
        <v>0</v>
      </c>
      <c r="V51" s="89">
        <v>146</v>
      </c>
      <c r="W51" s="89">
        <v>0</v>
      </c>
      <c r="X51" s="89">
        <v>153</v>
      </c>
      <c r="Y51" s="89">
        <v>0</v>
      </c>
      <c r="Z51" s="10">
        <f t="shared" si="20"/>
        <v>1591</v>
      </c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311</v>
      </c>
      <c r="B52" s="3">
        <v>40</v>
      </c>
      <c r="C52" s="3" t="s">
        <v>29</v>
      </c>
      <c r="D52" s="10">
        <v>13</v>
      </c>
      <c r="E52" s="250"/>
      <c r="F52" s="11">
        <f t="shared" si="13"/>
        <v>818</v>
      </c>
      <c r="G52" s="10">
        <f>COUNT(N52,O52,P52,Q52,R52,#REF!,T52,V52,X52,AA52,AC52,AE52,AG52)</f>
        <v>5</v>
      </c>
      <c r="H52" s="15">
        <f t="shared" si="14"/>
        <v>163.6</v>
      </c>
      <c r="I52" s="512"/>
      <c r="J52" s="512"/>
      <c r="K52" s="52">
        <f t="shared" si="17"/>
        <v>193</v>
      </c>
      <c r="L52" s="90">
        <f t="shared" si="18"/>
        <v>475</v>
      </c>
      <c r="M52" s="182">
        <v>36</v>
      </c>
      <c r="N52" s="90">
        <v>141</v>
      </c>
      <c r="O52" s="90">
        <v>193</v>
      </c>
      <c r="P52" s="90">
        <v>141</v>
      </c>
      <c r="Q52" s="90">
        <v>151</v>
      </c>
      <c r="R52" s="90">
        <v>192</v>
      </c>
      <c r="S52" s="10">
        <f t="shared" si="19"/>
        <v>998</v>
      </c>
      <c r="T52" s="449"/>
      <c r="U52" s="449"/>
      <c r="V52" s="449"/>
      <c r="W52" s="449"/>
      <c r="X52" s="449"/>
      <c r="Y52" s="449"/>
      <c r="Z52" s="440">
        <f t="shared" ref="Z52:Z69" si="21">SUM(S52:Y52)+(M52*3)</f>
        <v>1106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1092</v>
      </c>
      <c r="B53" s="3">
        <v>40</v>
      </c>
      <c r="C53" s="3" t="s">
        <v>29</v>
      </c>
      <c r="D53" s="10">
        <v>14</v>
      </c>
      <c r="E53" s="302"/>
      <c r="F53" s="11">
        <f t="shared" si="13"/>
        <v>914</v>
      </c>
      <c r="G53" s="10">
        <f>COUNT(N53,O53,P53,Q53,R53,#REF!,T53,V53,X53,AA53,AC53,AE53,AG53)</f>
        <v>5</v>
      </c>
      <c r="H53" s="15">
        <f t="shared" si="14"/>
        <v>182.8</v>
      </c>
      <c r="I53" s="512"/>
      <c r="J53" s="512"/>
      <c r="K53" s="52">
        <f t="shared" si="17"/>
        <v>207</v>
      </c>
      <c r="L53" s="90">
        <f t="shared" si="18"/>
        <v>556</v>
      </c>
      <c r="M53" s="182">
        <v>16</v>
      </c>
      <c r="N53" s="90">
        <v>159</v>
      </c>
      <c r="O53" s="90">
        <v>190</v>
      </c>
      <c r="P53" s="90">
        <v>207</v>
      </c>
      <c r="Q53" s="90">
        <v>164</v>
      </c>
      <c r="R53" s="90">
        <v>194</v>
      </c>
      <c r="S53" s="10">
        <f t="shared" si="19"/>
        <v>994</v>
      </c>
      <c r="T53" s="449"/>
      <c r="U53" s="449"/>
      <c r="V53" s="449"/>
      <c r="W53" s="449"/>
      <c r="X53" s="449"/>
      <c r="Y53" s="449"/>
      <c r="Z53" s="440">
        <f t="shared" si="21"/>
        <v>1042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151</v>
      </c>
      <c r="B54" s="3">
        <v>40</v>
      </c>
      <c r="C54" s="3" t="s">
        <v>29</v>
      </c>
      <c r="D54" s="10">
        <v>15</v>
      </c>
      <c r="E54" s="92"/>
      <c r="F54" s="11">
        <f t="shared" si="13"/>
        <v>779</v>
      </c>
      <c r="G54" s="10">
        <f>COUNT(N54,O54,P54,Q54,R54,#REF!,T54,V54,X54,AA54,AC54,AE54,AG54)</f>
        <v>5</v>
      </c>
      <c r="H54" s="15">
        <f t="shared" si="14"/>
        <v>155.80000000000001</v>
      </c>
      <c r="I54" s="512"/>
      <c r="J54" s="512"/>
      <c r="K54" s="52">
        <f t="shared" si="17"/>
        <v>177</v>
      </c>
      <c r="L54" s="90">
        <f t="shared" si="18"/>
        <v>476</v>
      </c>
      <c r="M54" s="182">
        <v>43</v>
      </c>
      <c r="N54" s="90">
        <v>139</v>
      </c>
      <c r="O54" s="90">
        <v>160</v>
      </c>
      <c r="P54" s="90">
        <v>177</v>
      </c>
      <c r="Q54" s="90">
        <v>156</v>
      </c>
      <c r="R54" s="90">
        <v>147</v>
      </c>
      <c r="S54" s="10">
        <f t="shared" si="19"/>
        <v>994</v>
      </c>
      <c r="T54" s="449"/>
      <c r="U54" s="449"/>
      <c r="V54" s="449"/>
      <c r="W54" s="449"/>
      <c r="X54" s="449"/>
      <c r="Y54" s="449"/>
      <c r="Z54" s="440">
        <f t="shared" si="21"/>
        <v>1123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277</v>
      </c>
      <c r="B55" s="3">
        <v>40</v>
      </c>
      <c r="C55" s="3" t="s">
        <v>29</v>
      </c>
      <c r="D55" s="10">
        <v>16</v>
      </c>
      <c r="E55" s="92"/>
      <c r="F55" s="11">
        <f t="shared" si="13"/>
        <v>879</v>
      </c>
      <c r="G55" s="10">
        <f>COUNT(N55,O55,P55,Q55,R55,#REF!,T55,V55,X55,AA55,AC55,AE55,AG55)</f>
        <v>5</v>
      </c>
      <c r="H55" s="15">
        <f t="shared" si="14"/>
        <v>175.8</v>
      </c>
      <c r="I55" s="512"/>
      <c r="J55" s="512"/>
      <c r="K55" s="52">
        <f t="shared" si="17"/>
        <v>255</v>
      </c>
      <c r="L55" s="90">
        <f t="shared" si="18"/>
        <v>432</v>
      </c>
      <c r="M55" s="182">
        <v>22</v>
      </c>
      <c r="N55" s="90">
        <v>157</v>
      </c>
      <c r="O55" s="90">
        <v>152</v>
      </c>
      <c r="P55" s="90">
        <v>123</v>
      </c>
      <c r="Q55" s="90">
        <v>192</v>
      </c>
      <c r="R55" s="90">
        <v>255</v>
      </c>
      <c r="S55" s="10">
        <f t="shared" si="19"/>
        <v>989</v>
      </c>
      <c r="T55" s="449"/>
      <c r="U55" s="449"/>
      <c r="V55" s="449"/>
      <c r="W55" s="449"/>
      <c r="X55" s="449"/>
      <c r="Y55" s="449"/>
      <c r="Z55" s="440">
        <f t="shared" si="21"/>
        <v>1055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3" t="s">
        <v>155</v>
      </c>
      <c r="B56" s="3">
        <v>40</v>
      </c>
      <c r="C56" s="3" t="s">
        <v>29</v>
      </c>
      <c r="D56" s="10">
        <v>17</v>
      </c>
      <c r="E56" s="92"/>
      <c r="F56" s="11">
        <f t="shared" si="13"/>
        <v>833</v>
      </c>
      <c r="G56" s="10">
        <f>COUNT(N56,O56,P56,Q56,R56,#REF!,T56,V56,X56,AA56,AC56,AE56,AG56)</f>
        <v>5</v>
      </c>
      <c r="H56" s="15">
        <f t="shared" si="14"/>
        <v>166.6</v>
      </c>
      <c r="I56" s="512"/>
      <c r="J56" s="512"/>
      <c r="K56" s="52">
        <f t="shared" si="17"/>
        <v>180</v>
      </c>
      <c r="L56" s="90">
        <f t="shared" si="18"/>
        <v>501</v>
      </c>
      <c r="M56" s="182">
        <v>29</v>
      </c>
      <c r="N56" s="90">
        <v>180</v>
      </c>
      <c r="O56" s="90">
        <v>148</v>
      </c>
      <c r="P56" s="90">
        <v>173</v>
      </c>
      <c r="Q56" s="90">
        <v>170</v>
      </c>
      <c r="R56" s="90">
        <v>162</v>
      </c>
      <c r="S56" s="10">
        <f t="shared" si="19"/>
        <v>978</v>
      </c>
      <c r="T56" s="449"/>
      <c r="U56" s="449"/>
      <c r="V56" s="449"/>
      <c r="W56" s="449"/>
      <c r="X56" s="449"/>
      <c r="Y56" s="449"/>
      <c r="Z56" s="440">
        <f t="shared" si="21"/>
        <v>1065</v>
      </c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A57" s="3" t="s">
        <v>977</v>
      </c>
      <c r="B57" s="3">
        <v>40</v>
      </c>
      <c r="C57" s="3" t="s">
        <v>29</v>
      </c>
      <c r="D57" s="10">
        <v>18</v>
      </c>
      <c r="E57" s="92"/>
      <c r="F57" s="11">
        <f t="shared" si="13"/>
        <v>707</v>
      </c>
      <c r="G57" s="10">
        <f>COUNT(N57,O57,P57,Q57,R57,#REF!,T57,V57,X57,AA57,AC57,AE57,AG57)</f>
        <v>5</v>
      </c>
      <c r="H57" s="15">
        <f t="shared" si="14"/>
        <v>141.4</v>
      </c>
      <c r="I57" s="512"/>
      <c r="J57" s="512"/>
      <c r="K57" s="52">
        <f t="shared" si="17"/>
        <v>181</v>
      </c>
      <c r="L57" s="90">
        <f t="shared" si="18"/>
        <v>392</v>
      </c>
      <c r="M57" s="182">
        <v>53</v>
      </c>
      <c r="N57" s="90">
        <v>133</v>
      </c>
      <c r="O57" s="90">
        <v>135</v>
      </c>
      <c r="P57" s="90">
        <v>124</v>
      </c>
      <c r="Q57" s="90">
        <v>181</v>
      </c>
      <c r="R57" s="90">
        <v>134</v>
      </c>
      <c r="S57" s="10">
        <f t="shared" si="19"/>
        <v>972</v>
      </c>
      <c r="T57" s="449"/>
      <c r="U57" s="449"/>
      <c r="V57" s="449"/>
      <c r="W57" s="449"/>
      <c r="X57" s="449"/>
      <c r="Y57" s="449"/>
      <c r="Z57" s="440">
        <f t="shared" si="21"/>
        <v>1131</v>
      </c>
      <c r="AA57" s="92"/>
      <c r="AB57" s="92"/>
      <c r="AC57" s="92"/>
      <c r="AD57" s="92"/>
      <c r="AE57" s="92"/>
      <c r="AF57" s="92"/>
      <c r="AG57" s="92"/>
      <c r="AH57" s="92"/>
    </row>
    <row r="58" spans="1:34" x14ac:dyDescent="0.3">
      <c r="A58" s="3" t="s">
        <v>249</v>
      </c>
      <c r="B58" s="3">
        <v>40</v>
      </c>
      <c r="C58" s="3" t="s">
        <v>29</v>
      </c>
      <c r="D58" s="10">
        <v>19</v>
      </c>
      <c r="E58" s="92"/>
      <c r="F58" s="11">
        <f t="shared" si="13"/>
        <v>846</v>
      </c>
      <c r="G58" s="10">
        <f>COUNT(N58,O58,P58,Q58,R58,#REF!,T58,V58,X58,AA58,AC58,AE58,AG58)</f>
        <v>5</v>
      </c>
      <c r="H58" s="15">
        <f t="shared" si="14"/>
        <v>169.2</v>
      </c>
      <c r="I58" s="270"/>
      <c r="J58" s="270"/>
      <c r="K58" s="52">
        <f t="shared" si="17"/>
        <v>193</v>
      </c>
      <c r="L58" s="90">
        <f t="shared" si="18"/>
        <v>477</v>
      </c>
      <c r="M58" s="182">
        <v>25</v>
      </c>
      <c r="N58" s="90">
        <v>172</v>
      </c>
      <c r="O58" s="90">
        <v>135</v>
      </c>
      <c r="P58" s="90">
        <v>170</v>
      </c>
      <c r="Q58" s="90">
        <v>193</v>
      </c>
      <c r="R58" s="90">
        <v>176</v>
      </c>
      <c r="S58" s="10">
        <f t="shared" si="19"/>
        <v>971</v>
      </c>
      <c r="T58" s="94"/>
      <c r="U58" s="94"/>
      <c r="V58" s="94"/>
      <c r="W58" s="94"/>
      <c r="X58" s="94"/>
      <c r="Y58" s="94"/>
      <c r="Z58" s="56">
        <f t="shared" si="21"/>
        <v>1046</v>
      </c>
      <c r="AA58" s="92"/>
      <c r="AB58" s="92"/>
      <c r="AC58" s="92"/>
      <c r="AD58" s="92"/>
      <c r="AE58" s="92"/>
      <c r="AF58" s="92"/>
      <c r="AG58" s="92"/>
      <c r="AH58" s="92"/>
    </row>
    <row r="59" spans="1:34" x14ac:dyDescent="0.3">
      <c r="A59" s="3" t="s">
        <v>251</v>
      </c>
      <c r="B59" s="3">
        <v>40</v>
      </c>
      <c r="C59" s="3" t="s">
        <v>29</v>
      </c>
      <c r="D59" s="10">
        <v>20</v>
      </c>
      <c r="E59" s="92"/>
      <c r="F59" s="11">
        <f t="shared" si="13"/>
        <v>824</v>
      </c>
      <c r="G59" s="10">
        <f>COUNT(N59,O59,P59,Q59,R59,#REF!,T59,V59,X59,AA59,AC59,AE59,AG59)</f>
        <v>5</v>
      </c>
      <c r="H59" s="15">
        <f t="shared" si="14"/>
        <v>164.8</v>
      </c>
      <c r="I59" s="270"/>
      <c r="J59" s="270"/>
      <c r="K59" s="52">
        <f t="shared" si="17"/>
        <v>200</v>
      </c>
      <c r="L59" s="90">
        <f t="shared" si="18"/>
        <v>500</v>
      </c>
      <c r="M59" s="182">
        <v>25</v>
      </c>
      <c r="N59" s="90">
        <v>136</v>
      </c>
      <c r="O59" s="90">
        <v>200</v>
      </c>
      <c r="P59" s="90">
        <v>164</v>
      </c>
      <c r="Q59" s="90">
        <v>181</v>
      </c>
      <c r="R59" s="90">
        <v>143</v>
      </c>
      <c r="S59" s="10">
        <f t="shared" si="19"/>
        <v>949</v>
      </c>
      <c r="T59" s="94"/>
      <c r="U59" s="94"/>
      <c r="V59" s="94"/>
      <c r="W59" s="94"/>
      <c r="X59" s="94"/>
      <c r="Y59" s="94"/>
      <c r="Z59" s="56">
        <f t="shared" si="21"/>
        <v>1024</v>
      </c>
      <c r="AA59" s="92"/>
      <c r="AB59" s="92"/>
      <c r="AC59" s="92"/>
      <c r="AD59" s="92"/>
      <c r="AE59" s="92"/>
      <c r="AF59" s="92"/>
      <c r="AG59" s="92"/>
      <c r="AH59" s="92"/>
    </row>
    <row r="60" spans="1:34" x14ac:dyDescent="0.3">
      <c r="A60" s="3" t="s">
        <v>105</v>
      </c>
      <c r="B60" s="3">
        <v>40</v>
      </c>
      <c r="C60" s="3" t="s">
        <v>29</v>
      </c>
      <c r="D60" s="10">
        <v>21</v>
      </c>
      <c r="E60" s="92"/>
      <c r="F60" s="11">
        <f t="shared" si="13"/>
        <v>804</v>
      </c>
      <c r="G60" s="10">
        <f>COUNT(N60,O60,P60,Q60,R60,#REF!,T60,V60,X60,AA60,AC60,AE60,AG60)</f>
        <v>5</v>
      </c>
      <c r="H60" s="15">
        <f t="shared" si="14"/>
        <v>160.80000000000001</v>
      </c>
      <c r="I60" s="270"/>
      <c r="J60" s="270"/>
      <c r="K60" s="52">
        <f t="shared" si="17"/>
        <v>207</v>
      </c>
      <c r="L60" s="90">
        <f t="shared" si="18"/>
        <v>458</v>
      </c>
      <c r="M60" s="182">
        <v>28</v>
      </c>
      <c r="N60" s="90">
        <v>144</v>
      </c>
      <c r="O60" s="90">
        <v>148</v>
      </c>
      <c r="P60" s="90">
        <v>166</v>
      </c>
      <c r="Q60" s="90">
        <v>207</v>
      </c>
      <c r="R60" s="90">
        <v>139</v>
      </c>
      <c r="S60" s="10">
        <f t="shared" si="19"/>
        <v>944</v>
      </c>
      <c r="T60" s="94"/>
      <c r="U60" s="94"/>
      <c r="V60" s="94"/>
      <c r="W60" s="94"/>
      <c r="X60" s="94"/>
      <c r="Y60" s="94"/>
      <c r="Z60" s="56">
        <f t="shared" si="21"/>
        <v>1028</v>
      </c>
      <c r="AA60" s="92"/>
      <c r="AB60" s="92"/>
      <c r="AC60" s="92"/>
      <c r="AD60" s="92"/>
      <c r="AE60" s="92"/>
      <c r="AF60" s="92"/>
      <c r="AG60" s="92"/>
      <c r="AH60" s="92"/>
    </row>
    <row r="61" spans="1:34" x14ac:dyDescent="0.3">
      <c r="A61" s="3" t="s">
        <v>102</v>
      </c>
      <c r="B61" s="3">
        <v>40</v>
      </c>
      <c r="C61" s="3" t="s">
        <v>29</v>
      </c>
      <c r="D61" s="10">
        <v>22</v>
      </c>
      <c r="E61" s="92"/>
      <c r="F61" s="11">
        <f t="shared" si="13"/>
        <v>876</v>
      </c>
      <c r="G61" s="10">
        <f>COUNT(N61,O61,P61,Q61,R61,#REF!,T61,V61,X61,AA61,AC61,AE61,AG61)</f>
        <v>5</v>
      </c>
      <c r="H61" s="15">
        <f t="shared" si="14"/>
        <v>175.2</v>
      </c>
      <c r="I61" s="270"/>
      <c r="J61" s="270"/>
      <c r="K61" s="52">
        <f t="shared" si="17"/>
        <v>200</v>
      </c>
      <c r="L61" s="90">
        <f t="shared" si="18"/>
        <v>484</v>
      </c>
      <c r="M61" s="182">
        <v>10</v>
      </c>
      <c r="N61" s="90">
        <v>177</v>
      </c>
      <c r="O61" s="90">
        <v>164</v>
      </c>
      <c r="P61" s="90">
        <v>143</v>
      </c>
      <c r="Q61" s="90">
        <v>200</v>
      </c>
      <c r="R61" s="90">
        <v>192</v>
      </c>
      <c r="S61" s="10">
        <f t="shared" si="19"/>
        <v>926</v>
      </c>
      <c r="T61" s="94"/>
      <c r="U61" s="94"/>
      <c r="V61" s="94"/>
      <c r="W61" s="94"/>
      <c r="X61" s="94"/>
      <c r="Y61" s="94"/>
      <c r="Z61" s="56">
        <f t="shared" si="21"/>
        <v>956</v>
      </c>
      <c r="AA61" s="92"/>
      <c r="AB61" s="92"/>
      <c r="AC61" s="92"/>
      <c r="AD61" s="92"/>
      <c r="AE61" s="92"/>
      <c r="AF61" s="92"/>
      <c r="AG61" s="92"/>
      <c r="AH61" s="92"/>
    </row>
    <row r="62" spans="1:34" x14ac:dyDescent="0.3">
      <c r="A62" s="3" t="s">
        <v>483</v>
      </c>
      <c r="B62" s="3">
        <v>40</v>
      </c>
      <c r="C62" s="3" t="s">
        <v>29</v>
      </c>
      <c r="D62" s="10">
        <v>23</v>
      </c>
      <c r="E62" s="92"/>
      <c r="F62" s="11">
        <f t="shared" si="13"/>
        <v>874</v>
      </c>
      <c r="G62" s="10">
        <f>COUNT(N62,O62,P62,Q62,R62,#REF!,T62,V62,X62,AA62,AC62,AE62,AG62)</f>
        <v>5</v>
      </c>
      <c r="H62" s="15">
        <f t="shared" si="14"/>
        <v>174.8</v>
      </c>
      <c r="I62" s="270"/>
      <c r="J62" s="270"/>
      <c r="K62" s="52">
        <f t="shared" si="17"/>
        <v>215</v>
      </c>
      <c r="L62" s="90">
        <f t="shared" si="18"/>
        <v>450</v>
      </c>
      <c r="M62" s="182">
        <v>9</v>
      </c>
      <c r="N62" s="90">
        <v>156</v>
      </c>
      <c r="O62" s="90">
        <v>157</v>
      </c>
      <c r="P62" s="90">
        <v>137</v>
      </c>
      <c r="Q62" s="90">
        <v>215</v>
      </c>
      <c r="R62" s="90">
        <v>209</v>
      </c>
      <c r="S62" s="10">
        <f t="shared" si="19"/>
        <v>919</v>
      </c>
      <c r="T62" s="94"/>
      <c r="U62" s="94"/>
      <c r="V62" s="94"/>
      <c r="W62" s="94"/>
      <c r="X62" s="94"/>
      <c r="Y62" s="94"/>
      <c r="Z62" s="56">
        <f t="shared" si="21"/>
        <v>946</v>
      </c>
      <c r="AA62" s="92"/>
      <c r="AB62" s="92"/>
      <c r="AC62" s="92"/>
      <c r="AD62" s="92"/>
      <c r="AE62" s="92"/>
      <c r="AF62" s="92"/>
      <c r="AG62" s="92"/>
      <c r="AH62" s="92"/>
    </row>
    <row r="63" spans="1:34" x14ac:dyDescent="0.3">
      <c r="A63" s="3" t="s">
        <v>176</v>
      </c>
      <c r="B63" s="3">
        <v>40</v>
      </c>
      <c r="C63" s="3" t="s">
        <v>29</v>
      </c>
      <c r="D63" s="10">
        <v>24</v>
      </c>
      <c r="E63" s="92"/>
      <c r="F63" s="11">
        <f t="shared" si="13"/>
        <v>883</v>
      </c>
      <c r="G63" s="10">
        <f>COUNT(N63,O63,P63,Q63,R63,#REF!,T63,V63,X63,AA63,AC63,AE63,AG63)</f>
        <v>5</v>
      </c>
      <c r="H63" s="15">
        <f t="shared" si="14"/>
        <v>176.6</v>
      </c>
      <c r="I63" s="270"/>
      <c r="J63" s="270"/>
      <c r="K63" s="52">
        <f t="shared" si="17"/>
        <v>199</v>
      </c>
      <c r="L63" s="90">
        <f t="shared" si="18"/>
        <v>558</v>
      </c>
      <c r="M63" s="182">
        <v>7</v>
      </c>
      <c r="N63" s="90">
        <v>199</v>
      </c>
      <c r="O63" s="90">
        <v>191</v>
      </c>
      <c r="P63" s="90">
        <v>168</v>
      </c>
      <c r="Q63" s="90">
        <v>181</v>
      </c>
      <c r="R63" s="90">
        <v>144</v>
      </c>
      <c r="S63" s="10">
        <f t="shared" si="19"/>
        <v>918</v>
      </c>
      <c r="T63" s="94"/>
      <c r="U63" s="94"/>
      <c r="V63" s="94"/>
      <c r="W63" s="94"/>
      <c r="X63" s="94"/>
      <c r="Y63" s="94"/>
      <c r="Z63" s="56">
        <f t="shared" si="21"/>
        <v>939</v>
      </c>
      <c r="AA63" s="92"/>
      <c r="AB63" s="92"/>
      <c r="AC63" s="92"/>
      <c r="AD63" s="92"/>
      <c r="AE63" s="92"/>
      <c r="AF63" s="92"/>
      <c r="AG63" s="92"/>
      <c r="AH63" s="92"/>
    </row>
    <row r="64" spans="1:34" x14ac:dyDescent="0.3">
      <c r="A64" s="3" t="s">
        <v>119</v>
      </c>
      <c r="B64" s="3">
        <v>40</v>
      </c>
      <c r="C64" s="3" t="s">
        <v>29</v>
      </c>
      <c r="D64" s="10">
        <v>25</v>
      </c>
      <c r="E64" s="92"/>
      <c r="F64" s="11">
        <f t="shared" si="13"/>
        <v>891</v>
      </c>
      <c r="G64" s="10">
        <f>COUNT(N64,O64,P64,Q64,R64,#REF!,T64,V64,X64,AA64,AC64,AE64,AG64)</f>
        <v>5</v>
      </c>
      <c r="H64" s="15">
        <f t="shared" si="14"/>
        <v>178.2</v>
      </c>
      <c r="I64" s="270"/>
      <c r="J64" s="270"/>
      <c r="K64" s="52">
        <f t="shared" si="17"/>
        <v>194</v>
      </c>
      <c r="L64" s="90">
        <f t="shared" si="18"/>
        <v>506</v>
      </c>
      <c r="M64" s="182">
        <v>4</v>
      </c>
      <c r="N64" s="90">
        <v>172</v>
      </c>
      <c r="O64" s="90">
        <v>157</v>
      </c>
      <c r="P64" s="90">
        <v>177</v>
      </c>
      <c r="Q64" s="90">
        <v>194</v>
      </c>
      <c r="R64" s="90">
        <v>191</v>
      </c>
      <c r="S64" s="10">
        <f t="shared" si="19"/>
        <v>911</v>
      </c>
      <c r="T64" s="94"/>
      <c r="U64" s="94"/>
      <c r="V64" s="94"/>
      <c r="W64" s="94"/>
      <c r="X64" s="94"/>
      <c r="Y64" s="94"/>
      <c r="Z64" s="56">
        <f t="shared" si="21"/>
        <v>923</v>
      </c>
      <c r="AA64" s="92"/>
      <c r="AB64" s="92"/>
      <c r="AC64" s="92"/>
      <c r="AD64" s="92"/>
      <c r="AE64" s="92"/>
      <c r="AF64" s="92"/>
      <c r="AG64" s="92"/>
      <c r="AH64" s="92"/>
    </row>
    <row r="65" spans="1:34" x14ac:dyDescent="0.3">
      <c r="A65" s="3" t="s">
        <v>1093</v>
      </c>
      <c r="B65" s="3">
        <v>40</v>
      </c>
      <c r="C65" s="3" t="s">
        <v>29</v>
      </c>
      <c r="D65" s="10">
        <v>26</v>
      </c>
      <c r="E65" s="92"/>
      <c r="F65" s="11">
        <f t="shared" si="13"/>
        <v>490</v>
      </c>
      <c r="G65" s="10">
        <f>COUNT(N65,O65,P65,Q65,R65,#REF!,T65,V65,X65,AA65,AC65,AE65,AG65)</f>
        <v>5</v>
      </c>
      <c r="H65" s="15">
        <f t="shared" si="14"/>
        <v>98</v>
      </c>
      <c r="I65" s="270"/>
      <c r="J65" s="270"/>
      <c r="K65" s="52">
        <f t="shared" si="17"/>
        <v>116</v>
      </c>
      <c r="L65" s="90">
        <f t="shared" si="18"/>
        <v>300</v>
      </c>
      <c r="M65" s="182">
        <v>84</v>
      </c>
      <c r="N65" s="90">
        <v>116</v>
      </c>
      <c r="O65" s="90">
        <v>91</v>
      </c>
      <c r="P65" s="90">
        <v>93</v>
      </c>
      <c r="Q65" s="90">
        <v>97</v>
      </c>
      <c r="R65" s="90">
        <v>93</v>
      </c>
      <c r="S65" s="10">
        <f t="shared" si="19"/>
        <v>910</v>
      </c>
      <c r="T65" s="94"/>
      <c r="U65" s="94"/>
      <c r="V65" s="94"/>
      <c r="W65" s="94"/>
      <c r="X65" s="94"/>
      <c r="Y65" s="94"/>
      <c r="Z65" s="56">
        <f t="shared" si="21"/>
        <v>1162</v>
      </c>
      <c r="AA65" s="92"/>
      <c r="AB65" s="92"/>
      <c r="AC65" s="92"/>
      <c r="AD65" s="92"/>
      <c r="AE65" s="92"/>
      <c r="AF65" s="92"/>
      <c r="AG65" s="92"/>
      <c r="AH65" s="92"/>
    </row>
    <row r="66" spans="1:34" x14ac:dyDescent="0.3">
      <c r="A66" s="3" t="s">
        <v>820</v>
      </c>
      <c r="B66" s="3">
        <v>40</v>
      </c>
      <c r="C66" s="3" t="s">
        <v>29</v>
      </c>
      <c r="D66" s="10">
        <v>27</v>
      </c>
      <c r="E66" s="92"/>
      <c r="F66" s="11">
        <f t="shared" si="13"/>
        <v>806</v>
      </c>
      <c r="G66" s="10">
        <f>COUNT(N66,O66,P66,Q66,R66,#REF!,T66,V66,X66,AA66,AC66,AE66,AG66)</f>
        <v>5</v>
      </c>
      <c r="H66" s="15">
        <f t="shared" si="14"/>
        <v>161.19999999999999</v>
      </c>
      <c r="I66" s="270"/>
      <c r="J66" s="270"/>
      <c r="K66" s="52">
        <f t="shared" si="17"/>
        <v>183</v>
      </c>
      <c r="L66" s="90">
        <f t="shared" si="18"/>
        <v>498</v>
      </c>
      <c r="M66" s="182">
        <v>18</v>
      </c>
      <c r="N66" s="90">
        <v>167</v>
      </c>
      <c r="O66" s="90">
        <v>183</v>
      </c>
      <c r="P66" s="90">
        <v>148</v>
      </c>
      <c r="Q66" s="90">
        <v>154</v>
      </c>
      <c r="R66" s="90">
        <v>154</v>
      </c>
      <c r="S66" s="10">
        <f t="shared" si="19"/>
        <v>896</v>
      </c>
      <c r="T66" s="94"/>
      <c r="U66" s="94"/>
      <c r="V66" s="94"/>
      <c r="W66" s="94"/>
      <c r="X66" s="94"/>
      <c r="Y66" s="94"/>
      <c r="Z66" s="56">
        <f t="shared" si="21"/>
        <v>950</v>
      </c>
      <c r="AA66" s="92"/>
      <c r="AB66" s="92"/>
      <c r="AC66" s="92"/>
      <c r="AD66" s="92"/>
      <c r="AE66" s="92"/>
      <c r="AF66" s="92"/>
      <c r="AG66" s="92"/>
      <c r="AH66" s="92"/>
    </row>
    <row r="67" spans="1:34" x14ac:dyDescent="0.3">
      <c r="A67" s="3" t="s">
        <v>534</v>
      </c>
      <c r="B67" s="3">
        <v>40</v>
      </c>
      <c r="C67" s="3" t="s">
        <v>29</v>
      </c>
      <c r="D67" s="10">
        <v>28</v>
      </c>
      <c r="E67" s="92"/>
      <c r="F67" s="11">
        <f t="shared" si="13"/>
        <v>764</v>
      </c>
      <c r="G67" s="10">
        <f>COUNT(N67,O67,P67,Q67,R67,#REF!,T67,V67,X67,AA67,AC67,AE67,AG67)</f>
        <v>5</v>
      </c>
      <c r="H67" s="15">
        <f t="shared" si="14"/>
        <v>152.80000000000001</v>
      </c>
      <c r="I67" s="270"/>
      <c r="J67" s="270"/>
      <c r="K67" s="52">
        <f t="shared" si="17"/>
        <v>170</v>
      </c>
      <c r="L67" s="90">
        <f t="shared" si="18"/>
        <v>470</v>
      </c>
      <c r="M67" s="182">
        <v>26</v>
      </c>
      <c r="N67" s="90">
        <v>161</v>
      </c>
      <c r="O67" s="90">
        <v>139</v>
      </c>
      <c r="P67" s="90">
        <v>170</v>
      </c>
      <c r="Q67" s="90">
        <v>156</v>
      </c>
      <c r="R67" s="90">
        <v>138</v>
      </c>
      <c r="S67" s="10">
        <f t="shared" si="19"/>
        <v>894</v>
      </c>
      <c r="T67" s="94"/>
      <c r="U67" s="94"/>
      <c r="V67" s="94"/>
      <c r="W67" s="94"/>
      <c r="X67" s="94"/>
      <c r="Y67" s="94"/>
      <c r="Z67" s="56">
        <f t="shared" si="21"/>
        <v>972</v>
      </c>
      <c r="AA67" s="92"/>
      <c r="AB67" s="92"/>
      <c r="AC67" s="92"/>
      <c r="AD67" s="92"/>
      <c r="AE67" s="92"/>
      <c r="AF67" s="92"/>
      <c r="AG67" s="92"/>
      <c r="AH67" s="92"/>
    </row>
    <row r="68" spans="1:34" x14ac:dyDescent="0.3">
      <c r="A68" s="3" t="s">
        <v>396</v>
      </c>
      <c r="B68" s="3">
        <v>40</v>
      </c>
      <c r="C68" s="3" t="s">
        <v>29</v>
      </c>
      <c r="D68" s="10">
        <v>29</v>
      </c>
      <c r="E68" s="92"/>
      <c r="F68" s="11">
        <f t="shared" si="13"/>
        <v>747</v>
      </c>
      <c r="G68" s="10">
        <f>COUNT(N68,O68,P68,Q68,R68,#REF!,T68,V68,X68,AA68,AC68,AE68,AG68)</f>
        <v>5</v>
      </c>
      <c r="H68" s="15">
        <f t="shared" si="14"/>
        <v>149.4</v>
      </c>
      <c r="I68" s="270"/>
      <c r="J68" s="270"/>
      <c r="K68" s="52">
        <f t="shared" si="17"/>
        <v>185</v>
      </c>
      <c r="L68" s="90">
        <f t="shared" si="18"/>
        <v>464</v>
      </c>
      <c r="M68" s="182">
        <v>20</v>
      </c>
      <c r="N68" s="90">
        <v>185</v>
      </c>
      <c r="O68" s="90">
        <v>138</v>
      </c>
      <c r="P68" s="90">
        <v>141</v>
      </c>
      <c r="Q68" s="90">
        <v>162</v>
      </c>
      <c r="R68" s="90">
        <v>121</v>
      </c>
      <c r="S68" s="10">
        <f t="shared" si="19"/>
        <v>847</v>
      </c>
      <c r="Z68" s="440">
        <f t="shared" si="21"/>
        <v>907</v>
      </c>
    </row>
    <row r="69" spans="1:34" x14ac:dyDescent="0.3">
      <c r="A69" s="3" t="s">
        <v>338</v>
      </c>
      <c r="B69" s="3">
        <v>40</v>
      </c>
      <c r="C69" s="3" t="s">
        <v>29</v>
      </c>
      <c r="D69" s="10">
        <v>30</v>
      </c>
      <c r="E69" s="92"/>
      <c r="F69" s="11">
        <f t="shared" si="13"/>
        <v>816</v>
      </c>
      <c r="G69" s="10">
        <f>COUNT(N69,O69,P69,Q69,R69,#REF!,T69,V69,X69,AA69,AC69,AE69,AG69)</f>
        <v>5</v>
      </c>
      <c r="H69" s="15">
        <f t="shared" si="14"/>
        <v>163.19999999999999</v>
      </c>
      <c r="I69" s="270"/>
      <c r="J69" s="270"/>
      <c r="K69" s="52">
        <f t="shared" si="17"/>
        <v>186</v>
      </c>
      <c r="L69" s="90">
        <f t="shared" si="18"/>
        <v>497</v>
      </c>
      <c r="M69" s="182">
        <v>6</v>
      </c>
      <c r="N69" s="90">
        <v>148</v>
      </c>
      <c r="O69" s="90">
        <v>186</v>
      </c>
      <c r="P69" s="90">
        <v>163</v>
      </c>
      <c r="Q69" s="90">
        <v>170</v>
      </c>
      <c r="R69" s="90">
        <v>149</v>
      </c>
      <c r="S69" s="10">
        <f t="shared" si="19"/>
        <v>846</v>
      </c>
      <c r="Z69" s="440">
        <f t="shared" si="21"/>
        <v>864</v>
      </c>
    </row>
    <row r="70" spans="1:34" x14ac:dyDescent="0.3">
      <c r="F70" s="64">
        <f>SUM(F40:F69)</f>
        <v>32796</v>
      </c>
      <c r="G70" s="63">
        <f>SUM(G40:G69)</f>
        <v>194</v>
      </c>
      <c r="H70" s="65">
        <f t="shared" si="14"/>
        <v>169.05154639175257</v>
      </c>
      <c r="N70" s="88">
        <f>AVERAGE(N40:N69)</f>
        <v>164.86666666666667</v>
      </c>
      <c r="O70" s="443">
        <f t="shared" ref="O70:X70" si="22">AVERAGE(O40:O69)</f>
        <v>169.43333333333334</v>
      </c>
      <c r="P70" s="443">
        <f t="shared" si="22"/>
        <v>167.56666666666666</v>
      </c>
      <c r="Q70" s="443">
        <f t="shared" si="22"/>
        <v>179.36666666666667</v>
      </c>
      <c r="R70" s="443">
        <f t="shared" si="22"/>
        <v>169.23333333333332</v>
      </c>
      <c r="T70" s="443">
        <f t="shared" si="22"/>
        <v>169.66666666666666</v>
      </c>
      <c r="V70" s="443">
        <f t="shared" si="22"/>
        <v>162.91666666666666</v>
      </c>
      <c r="X70" s="443">
        <f t="shared" si="22"/>
        <v>178.66666666666666</v>
      </c>
      <c r="AA70" s="443">
        <f t="shared" ref="AA70" si="23">AVERAGE(AA40:AA69)</f>
        <v>139.5</v>
      </c>
      <c r="AC70" s="443">
        <f t="shared" ref="AC70" si="24">AVERAGE(AC40:AC69)</f>
        <v>157.5</v>
      </c>
      <c r="AE70" s="443">
        <f t="shared" ref="AE70" si="25">AVERAGE(AE40:AE69)</f>
        <v>150.5</v>
      </c>
      <c r="AG70" s="443">
        <f t="shared" ref="AG70" si="26">AVERAGE(AG40:AG69)</f>
        <v>126</v>
      </c>
    </row>
  </sheetData>
  <mergeCells count="2">
    <mergeCell ref="A1:AH2"/>
    <mergeCell ref="A37:AH38"/>
  </mergeCells>
  <pageMargins left="0.7" right="0.7" top="0.75" bottom="0.75" header="0.3" footer="0.3"/>
  <pageSetup scale="48" orientation="landscape" r:id="rId1"/>
  <rowBreaks count="1" manualBreakCount="1">
    <brk id="36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/>
  <dimension ref="A1:AH71"/>
  <sheetViews>
    <sheetView zoomScaleNormal="100" zoomScaleSheetLayoutView="100" workbookViewId="0">
      <selection sqref="A1:AH2"/>
    </sheetView>
  </sheetViews>
  <sheetFormatPr defaultColWidth="9.109375" defaultRowHeight="14.4" x14ac:dyDescent="0.3"/>
  <cols>
    <col min="1" max="1" width="19.88671875" style="88" bestFit="1" customWidth="1"/>
    <col min="2" max="2" width="3" style="88" hidden="1" customWidth="1"/>
    <col min="3" max="3" width="3.10937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8" width="4" style="88" bestFit="1" customWidth="1"/>
    <col min="19" max="19" width="6.5546875" style="88" bestFit="1" customWidth="1"/>
    <col min="20" max="20" width="4.5546875" style="88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ht="15" customHeight="1" x14ac:dyDescent="0.3">
      <c r="A1" s="587" t="s">
        <v>96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ht="15" customHeight="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450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135</v>
      </c>
      <c r="B4" s="3">
        <v>41</v>
      </c>
      <c r="C4" s="3" t="s">
        <v>28</v>
      </c>
      <c r="D4" s="11">
        <v>1</v>
      </c>
      <c r="E4" s="239">
        <v>200</v>
      </c>
      <c r="F4" s="6">
        <f t="shared" ref="F4:F15" si="0">SUM(N4:R4)+T4+V4+X4+AA4+AC4+AE4+AG4</f>
        <v>2074</v>
      </c>
      <c r="G4" s="6">
        <f>COUNT(N4,O4,P4,Q4,R4,#REF!,T4,V4,X4,AA4,AC4, AE4, AG4)</f>
        <v>10</v>
      </c>
      <c r="H4" s="7">
        <f t="shared" ref="H4:H15" si="1">F4/G4</f>
        <v>207.4</v>
      </c>
      <c r="I4" s="159">
        <f t="shared" ref="I4:I15" si="2">((SUM(U4+W4+Y4))/30)+(COUNTIFS(AB4,"W")+(COUNTIFS(AD4,"W")+(COUNTIFS(AF4,"W")+(COUNTIFS(AH4,"W")))))</f>
        <v>4</v>
      </c>
      <c r="J4" s="159">
        <f t="shared" ref="J4:J15" si="3">(3-(SUM(U4+W4+Y4)/30))+(COUNTIFS(AB4,"L"))+(COUNTIFS(AD4,"L"))+(COUNTIFS(AF4,"L"))+(COUNTIFS(AH4,"L"))</f>
        <v>1</v>
      </c>
      <c r="K4" s="52">
        <f t="shared" ref="K4:K15" si="4">MAX(N4,O4,P4,Q4,R4,T4,V4,X4,AA4,AC4,AE4,AG4)</f>
        <v>244</v>
      </c>
      <c r="L4" s="90">
        <f t="shared" ref="L4:L15" si="5">MAX((SUM(N4:P4)), (SUM(T4,V4,X4)), (SUM(AA4,AC4,AE4)), (SUM(AE4,AH4,AJ4)))</f>
        <v>629</v>
      </c>
      <c r="M4" s="157"/>
      <c r="N4" s="122">
        <v>180</v>
      </c>
      <c r="O4" s="122">
        <v>171</v>
      </c>
      <c r="P4" s="122">
        <v>225</v>
      </c>
      <c r="Q4" s="122">
        <v>223</v>
      </c>
      <c r="R4" s="122">
        <v>189</v>
      </c>
      <c r="S4" s="10">
        <f t="shared" ref="S4:S15" si="6">SUM(N4:R4)</f>
        <v>988</v>
      </c>
      <c r="T4" s="465">
        <v>244</v>
      </c>
      <c r="U4" s="454">
        <v>30</v>
      </c>
      <c r="V4" s="454">
        <v>153</v>
      </c>
      <c r="W4" s="454">
        <v>0</v>
      </c>
      <c r="X4" s="454">
        <v>232</v>
      </c>
      <c r="Y4" s="454">
        <v>30</v>
      </c>
      <c r="Z4" s="438">
        <f t="shared" ref="Z4:Z15" si="7">SUM(S4:Y4)</f>
        <v>1677</v>
      </c>
      <c r="AA4" s="122"/>
      <c r="AB4" s="287"/>
      <c r="AC4" s="287"/>
      <c r="AD4" s="287"/>
      <c r="AE4" s="287">
        <v>224</v>
      </c>
      <c r="AF4" s="287" t="s">
        <v>23</v>
      </c>
      <c r="AG4" s="287">
        <v>233</v>
      </c>
      <c r="AH4" s="122" t="s">
        <v>23</v>
      </c>
    </row>
    <row r="5" spans="1:34" x14ac:dyDescent="0.3">
      <c r="A5" s="3" t="s">
        <v>352</v>
      </c>
      <c r="B5" s="3">
        <v>41</v>
      </c>
      <c r="C5" s="3" t="s">
        <v>28</v>
      </c>
      <c r="D5" s="11">
        <v>2</v>
      </c>
      <c r="E5" s="463">
        <v>100</v>
      </c>
      <c r="F5" s="6">
        <f t="shared" si="0"/>
        <v>1832</v>
      </c>
      <c r="G5" s="6">
        <f>COUNT(N5,O5,P5,Q5,R5,#REF!,T5,V5,X5,AA5,AC5, AE5, AG5)</f>
        <v>9</v>
      </c>
      <c r="H5" s="7">
        <f t="shared" si="1"/>
        <v>203.55555555555554</v>
      </c>
      <c r="I5" s="159">
        <f t="shared" si="2"/>
        <v>2</v>
      </c>
      <c r="J5" s="159">
        <f t="shared" si="3"/>
        <v>2</v>
      </c>
      <c r="K5" s="52">
        <f t="shared" si="4"/>
        <v>249</v>
      </c>
      <c r="L5" s="90">
        <f t="shared" si="5"/>
        <v>645</v>
      </c>
      <c r="M5" s="157"/>
      <c r="N5" s="122">
        <v>249</v>
      </c>
      <c r="O5" s="122">
        <v>216</v>
      </c>
      <c r="P5" s="122">
        <v>180</v>
      </c>
      <c r="Q5" s="122">
        <v>215</v>
      </c>
      <c r="R5" s="122">
        <v>189</v>
      </c>
      <c r="S5" s="10">
        <f t="shared" si="6"/>
        <v>1049</v>
      </c>
      <c r="T5" s="452">
        <v>165</v>
      </c>
      <c r="U5" s="453">
        <v>0</v>
      </c>
      <c r="V5" s="453">
        <v>212</v>
      </c>
      <c r="W5" s="453">
        <v>30</v>
      </c>
      <c r="X5" s="453">
        <v>223</v>
      </c>
      <c r="Y5" s="453">
        <v>30</v>
      </c>
      <c r="Z5" s="429">
        <f t="shared" si="7"/>
        <v>1709</v>
      </c>
      <c r="AA5" s="122"/>
      <c r="AB5" s="287"/>
      <c r="AC5" s="287"/>
      <c r="AD5" s="287"/>
      <c r="AE5" s="287"/>
      <c r="AF5" s="287"/>
      <c r="AG5" s="287">
        <v>183</v>
      </c>
      <c r="AH5" s="122" t="s">
        <v>24</v>
      </c>
    </row>
    <row r="6" spans="1:34" x14ac:dyDescent="0.3">
      <c r="A6" s="3" t="s">
        <v>187</v>
      </c>
      <c r="B6" s="3">
        <v>41</v>
      </c>
      <c r="C6" s="3" t="s">
        <v>28</v>
      </c>
      <c r="D6" s="11">
        <v>3</v>
      </c>
      <c r="E6" s="463">
        <v>75</v>
      </c>
      <c r="F6" s="6">
        <f t="shared" si="0"/>
        <v>2231</v>
      </c>
      <c r="G6" s="6">
        <f>COUNT(N6,O6,P6,Q6,R6,#REF!,T6,V6,X6,AA6,AC6, AE6, AG6)</f>
        <v>11</v>
      </c>
      <c r="H6" s="7">
        <f t="shared" si="1"/>
        <v>202.81818181818181</v>
      </c>
      <c r="I6" s="159">
        <f t="shared" si="2"/>
        <v>4</v>
      </c>
      <c r="J6" s="159">
        <f t="shared" si="3"/>
        <v>2</v>
      </c>
      <c r="K6" s="52">
        <f t="shared" si="4"/>
        <v>237</v>
      </c>
      <c r="L6" s="90">
        <f t="shared" si="5"/>
        <v>642</v>
      </c>
      <c r="M6" s="157"/>
      <c r="N6" s="122">
        <v>205</v>
      </c>
      <c r="O6" s="122">
        <v>188</v>
      </c>
      <c r="P6" s="122">
        <v>153</v>
      </c>
      <c r="Q6" s="122">
        <v>189</v>
      </c>
      <c r="R6" s="122">
        <v>224</v>
      </c>
      <c r="S6" s="10">
        <f t="shared" si="6"/>
        <v>959</v>
      </c>
      <c r="T6" s="452">
        <v>236</v>
      </c>
      <c r="U6" s="453">
        <v>30</v>
      </c>
      <c r="V6" s="453">
        <v>166</v>
      </c>
      <c r="W6" s="453">
        <v>0</v>
      </c>
      <c r="X6" s="453">
        <v>228</v>
      </c>
      <c r="Y6" s="453">
        <v>30</v>
      </c>
      <c r="Z6" s="1">
        <f t="shared" si="7"/>
        <v>1649</v>
      </c>
      <c r="AA6" s="122">
        <v>215</v>
      </c>
      <c r="AB6" s="122" t="s">
        <v>23</v>
      </c>
      <c r="AC6" s="454">
        <v>237</v>
      </c>
      <c r="AD6" s="122" t="s">
        <v>23</v>
      </c>
      <c r="AE6" s="122">
        <v>190</v>
      </c>
      <c r="AF6" s="122" t="s">
        <v>24</v>
      </c>
    </row>
    <row r="7" spans="1:34" x14ac:dyDescent="0.3">
      <c r="A7" s="3" t="s">
        <v>195</v>
      </c>
      <c r="B7" s="3">
        <v>41</v>
      </c>
      <c r="C7" s="3" t="s">
        <v>28</v>
      </c>
      <c r="D7" s="11">
        <v>4</v>
      </c>
      <c r="E7" s="463">
        <v>45</v>
      </c>
      <c r="F7" s="6">
        <f t="shared" si="0"/>
        <v>1761</v>
      </c>
      <c r="G7" s="6">
        <f>COUNT(N7,O7,P7,Q7,R7,#REF!,T7,V7,X7,AA7,AC7, AE7, AG7)</f>
        <v>9</v>
      </c>
      <c r="H7" s="7">
        <f t="shared" si="1"/>
        <v>195.66666666666666</v>
      </c>
      <c r="I7" s="159">
        <f t="shared" si="2"/>
        <v>2</v>
      </c>
      <c r="J7" s="159">
        <f t="shared" si="3"/>
        <v>2</v>
      </c>
      <c r="K7" s="52">
        <f t="shared" si="4"/>
        <v>233</v>
      </c>
      <c r="L7" s="90">
        <f t="shared" si="5"/>
        <v>633</v>
      </c>
      <c r="M7" s="157"/>
      <c r="N7" s="122">
        <v>194</v>
      </c>
      <c r="O7" s="122">
        <v>185</v>
      </c>
      <c r="P7" s="122">
        <v>233</v>
      </c>
      <c r="Q7" s="122">
        <v>161</v>
      </c>
      <c r="R7" s="122">
        <v>206</v>
      </c>
      <c r="S7" s="10">
        <f t="shared" si="6"/>
        <v>979</v>
      </c>
      <c r="T7" s="465">
        <v>193</v>
      </c>
      <c r="U7" s="454">
        <v>0</v>
      </c>
      <c r="V7" s="454">
        <v>231</v>
      </c>
      <c r="W7" s="454">
        <v>30</v>
      </c>
      <c r="X7" s="454">
        <v>209</v>
      </c>
      <c r="Y7" s="454">
        <v>30</v>
      </c>
      <c r="Z7" s="429">
        <f t="shared" si="7"/>
        <v>1672</v>
      </c>
      <c r="AA7" s="122"/>
      <c r="AB7" s="122"/>
      <c r="AC7" s="453">
        <v>149</v>
      </c>
      <c r="AD7" s="122" t="s">
        <v>24</v>
      </c>
    </row>
    <row r="8" spans="1:34" x14ac:dyDescent="0.3">
      <c r="A8" s="3" t="s">
        <v>128</v>
      </c>
      <c r="B8" s="3">
        <v>41</v>
      </c>
      <c r="C8" s="3" t="s">
        <v>28</v>
      </c>
      <c r="D8" s="11">
        <v>5</v>
      </c>
      <c r="E8" s="463">
        <v>30</v>
      </c>
      <c r="F8" s="6">
        <f t="shared" si="0"/>
        <v>1728</v>
      </c>
      <c r="G8" s="6">
        <f>COUNT(N8,O8,P8,Q8,R8,#REF!,T8,V8,X8,AA8,AC8, AE8, AG8)</f>
        <v>9</v>
      </c>
      <c r="H8" s="7">
        <f t="shared" si="1"/>
        <v>192</v>
      </c>
      <c r="I8" s="159">
        <f t="shared" si="2"/>
        <v>3</v>
      </c>
      <c r="J8" s="159">
        <f t="shared" si="3"/>
        <v>1</v>
      </c>
      <c r="K8" s="52">
        <f t="shared" si="4"/>
        <v>223</v>
      </c>
      <c r="L8" s="90">
        <f t="shared" si="5"/>
        <v>605</v>
      </c>
      <c r="M8" s="157"/>
      <c r="N8" s="122">
        <v>163</v>
      </c>
      <c r="O8" s="122">
        <v>182</v>
      </c>
      <c r="P8" s="122">
        <v>215</v>
      </c>
      <c r="Q8" s="122">
        <v>223</v>
      </c>
      <c r="R8" s="122">
        <v>141</v>
      </c>
      <c r="S8" s="10">
        <f t="shared" si="6"/>
        <v>924</v>
      </c>
      <c r="T8" s="452">
        <v>210</v>
      </c>
      <c r="U8" s="453">
        <v>30</v>
      </c>
      <c r="V8" s="453">
        <v>186</v>
      </c>
      <c r="W8" s="453">
        <v>30</v>
      </c>
      <c r="X8" s="453">
        <v>209</v>
      </c>
      <c r="Y8" s="453">
        <v>30</v>
      </c>
      <c r="Z8" s="1">
        <f t="shared" si="7"/>
        <v>1619</v>
      </c>
      <c r="AA8" s="105">
        <v>199</v>
      </c>
      <c r="AB8" s="122" t="s">
        <v>24</v>
      </c>
    </row>
    <row r="9" spans="1:34" x14ac:dyDescent="0.3">
      <c r="A9" s="3" t="s">
        <v>127</v>
      </c>
      <c r="B9" s="3">
        <v>41</v>
      </c>
      <c r="C9" s="3" t="s">
        <v>28</v>
      </c>
      <c r="D9" s="11">
        <v>6</v>
      </c>
      <c r="E9" s="463"/>
      <c r="F9" s="6">
        <f t="shared" si="0"/>
        <v>1548</v>
      </c>
      <c r="G9" s="6">
        <f>COUNT(N9,O9,P9,Q9,R9,#REF!,T9,V9,X9,AA9,AC9, AE9, AG9)</f>
        <v>8</v>
      </c>
      <c r="H9" s="7">
        <f t="shared" si="1"/>
        <v>193.5</v>
      </c>
      <c r="I9" s="159">
        <f t="shared" si="2"/>
        <v>2</v>
      </c>
      <c r="J9" s="159">
        <f t="shared" si="3"/>
        <v>1</v>
      </c>
      <c r="K9" s="52">
        <f t="shared" si="4"/>
        <v>234</v>
      </c>
      <c r="L9" s="90">
        <f t="shared" si="5"/>
        <v>585</v>
      </c>
      <c r="M9" s="157"/>
      <c r="N9" s="123">
        <v>188</v>
      </c>
      <c r="O9" s="123">
        <v>160</v>
      </c>
      <c r="P9" s="123">
        <v>234</v>
      </c>
      <c r="Q9" s="123">
        <v>177</v>
      </c>
      <c r="R9" s="123">
        <v>204</v>
      </c>
      <c r="S9" s="10">
        <f t="shared" si="6"/>
        <v>963</v>
      </c>
      <c r="T9" s="105">
        <v>202</v>
      </c>
      <c r="U9" s="122">
        <v>30</v>
      </c>
      <c r="V9" s="122">
        <v>191</v>
      </c>
      <c r="W9" s="122">
        <v>30</v>
      </c>
      <c r="X9" s="122">
        <v>192</v>
      </c>
      <c r="Y9" s="122">
        <v>0</v>
      </c>
      <c r="Z9" s="1">
        <f t="shared" si="7"/>
        <v>1608</v>
      </c>
    </row>
    <row r="10" spans="1:34" x14ac:dyDescent="0.3">
      <c r="A10" s="3" t="s">
        <v>132</v>
      </c>
      <c r="B10" s="3">
        <v>41</v>
      </c>
      <c r="C10" s="3" t="s">
        <v>28</v>
      </c>
      <c r="D10" s="11">
        <v>7</v>
      </c>
      <c r="E10" s="251"/>
      <c r="F10" s="6">
        <f t="shared" si="0"/>
        <v>1552</v>
      </c>
      <c r="G10" s="6">
        <f>COUNT(N10,O10,P10,Q10,R10,#REF!,T10,V10,X10,AA10,AC10, AE10, AG10)</f>
        <v>8</v>
      </c>
      <c r="H10" s="7">
        <f t="shared" si="1"/>
        <v>194</v>
      </c>
      <c r="I10" s="159">
        <f t="shared" si="2"/>
        <v>1</v>
      </c>
      <c r="J10" s="159">
        <f t="shared" si="3"/>
        <v>2</v>
      </c>
      <c r="K10" s="52">
        <f t="shared" si="4"/>
        <v>212</v>
      </c>
      <c r="L10" s="90">
        <f t="shared" si="5"/>
        <v>603</v>
      </c>
      <c r="M10" s="157"/>
      <c r="N10" s="122">
        <v>192</v>
      </c>
      <c r="O10" s="122">
        <v>212</v>
      </c>
      <c r="P10" s="122">
        <v>199</v>
      </c>
      <c r="Q10" s="122">
        <v>175</v>
      </c>
      <c r="R10" s="122">
        <v>185</v>
      </c>
      <c r="S10" s="10">
        <f t="shared" si="6"/>
        <v>963</v>
      </c>
      <c r="T10" s="247">
        <v>210</v>
      </c>
      <c r="U10" s="248">
        <v>30</v>
      </c>
      <c r="V10" s="248">
        <v>188</v>
      </c>
      <c r="W10" s="248">
        <v>0</v>
      </c>
      <c r="X10" s="248">
        <v>191</v>
      </c>
      <c r="Y10" s="248">
        <v>0</v>
      </c>
      <c r="Z10" s="1">
        <f t="shared" si="7"/>
        <v>1582</v>
      </c>
    </row>
    <row r="11" spans="1:34" x14ac:dyDescent="0.3">
      <c r="A11" s="3" t="s">
        <v>125</v>
      </c>
      <c r="B11" s="3">
        <v>41</v>
      </c>
      <c r="C11" s="3" t="s">
        <v>28</v>
      </c>
      <c r="D11" s="11">
        <v>8</v>
      </c>
      <c r="E11" s="479"/>
      <c r="F11" s="6">
        <f t="shared" si="0"/>
        <v>1523</v>
      </c>
      <c r="G11" s="6">
        <f>COUNT(N11,O11,P11,Q11,R11,#REF!,T11,V11,X11,AA11,AC11, AE11, AG11)</f>
        <v>8</v>
      </c>
      <c r="H11" s="7">
        <f t="shared" si="1"/>
        <v>190.375</v>
      </c>
      <c r="I11" s="159">
        <f t="shared" si="2"/>
        <v>1</v>
      </c>
      <c r="J11" s="159">
        <f t="shared" si="3"/>
        <v>2</v>
      </c>
      <c r="K11" s="52">
        <f t="shared" si="4"/>
        <v>228</v>
      </c>
      <c r="L11" s="90">
        <f t="shared" si="5"/>
        <v>613</v>
      </c>
      <c r="M11" s="157"/>
      <c r="N11" s="122">
        <v>201</v>
      </c>
      <c r="O11" s="122">
        <v>207</v>
      </c>
      <c r="P11" s="122">
        <v>205</v>
      </c>
      <c r="Q11" s="122">
        <v>198</v>
      </c>
      <c r="R11" s="122">
        <v>228</v>
      </c>
      <c r="S11" s="10">
        <f t="shared" si="6"/>
        <v>1039</v>
      </c>
      <c r="T11" s="453">
        <v>146</v>
      </c>
      <c r="U11" s="122">
        <v>0</v>
      </c>
      <c r="V11" s="122">
        <v>181</v>
      </c>
      <c r="W11" s="122">
        <v>30</v>
      </c>
      <c r="X11" s="122">
        <v>157</v>
      </c>
      <c r="Y11" s="122">
        <v>0</v>
      </c>
      <c r="Z11" s="1">
        <f t="shared" si="7"/>
        <v>1553</v>
      </c>
    </row>
    <row r="12" spans="1:34" x14ac:dyDescent="0.3">
      <c r="A12" s="3" t="s">
        <v>284</v>
      </c>
      <c r="B12" s="3">
        <v>41</v>
      </c>
      <c r="C12" s="3" t="s">
        <v>28</v>
      </c>
      <c r="D12" s="11">
        <v>9</v>
      </c>
      <c r="E12" s="479"/>
      <c r="F12" s="6">
        <f t="shared" si="0"/>
        <v>1545</v>
      </c>
      <c r="G12" s="6">
        <f>COUNT(N12,O12,P12,Q12,R12,#REF!,T12,V12,X12,AA12,AC12, AE12, AG12)</f>
        <v>8</v>
      </c>
      <c r="H12" s="7">
        <f t="shared" si="1"/>
        <v>193.125</v>
      </c>
      <c r="I12" s="159">
        <f t="shared" si="2"/>
        <v>0</v>
      </c>
      <c r="J12" s="159">
        <f t="shared" si="3"/>
        <v>3</v>
      </c>
      <c r="K12" s="52">
        <f t="shared" si="4"/>
        <v>230</v>
      </c>
      <c r="L12" s="90">
        <f t="shared" si="5"/>
        <v>574</v>
      </c>
      <c r="M12" s="157"/>
      <c r="N12" s="122">
        <v>203</v>
      </c>
      <c r="O12" s="122">
        <v>187</v>
      </c>
      <c r="P12" s="122">
        <v>184</v>
      </c>
      <c r="Q12" s="122">
        <v>230</v>
      </c>
      <c r="R12" s="122">
        <v>185</v>
      </c>
      <c r="S12" s="10">
        <f t="shared" si="6"/>
        <v>989</v>
      </c>
      <c r="T12" s="467">
        <v>158</v>
      </c>
      <c r="U12" s="467">
        <v>0</v>
      </c>
      <c r="V12" s="467">
        <v>184</v>
      </c>
      <c r="W12" s="467">
        <v>0</v>
      </c>
      <c r="X12" s="467">
        <v>214</v>
      </c>
      <c r="Y12" s="467">
        <v>0</v>
      </c>
      <c r="Z12" s="1">
        <f t="shared" si="7"/>
        <v>1545</v>
      </c>
    </row>
    <row r="13" spans="1:34" x14ac:dyDescent="0.3">
      <c r="A13" s="3" t="s">
        <v>523</v>
      </c>
      <c r="B13" s="3">
        <v>41</v>
      </c>
      <c r="C13" s="3" t="s">
        <v>28</v>
      </c>
      <c r="D13" s="11">
        <v>10</v>
      </c>
      <c r="E13" s="250"/>
      <c r="F13" s="6">
        <f t="shared" si="0"/>
        <v>1486</v>
      </c>
      <c r="G13" s="6">
        <f>COUNT(N13,O13,P13,Q13,R13,#REF!,T13,V13,X13,AA13,AC13, AE13, AG13)</f>
        <v>8</v>
      </c>
      <c r="H13" s="7">
        <f t="shared" si="1"/>
        <v>185.75</v>
      </c>
      <c r="I13" s="159">
        <f t="shared" si="2"/>
        <v>0</v>
      </c>
      <c r="J13" s="159">
        <f t="shared" si="3"/>
        <v>3</v>
      </c>
      <c r="K13" s="52">
        <f t="shared" si="4"/>
        <v>205</v>
      </c>
      <c r="L13" s="90">
        <f t="shared" si="5"/>
        <v>572</v>
      </c>
      <c r="M13" s="157"/>
      <c r="N13" s="122">
        <v>205</v>
      </c>
      <c r="O13" s="122">
        <v>155</v>
      </c>
      <c r="P13" s="122">
        <v>169</v>
      </c>
      <c r="Q13" s="122">
        <v>202</v>
      </c>
      <c r="R13" s="122">
        <v>183</v>
      </c>
      <c r="S13" s="10">
        <f t="shared" si="6"/>
        <v>914</v>
      </c>
      <c r="T13" s="105">
        <v>203</v>
      </c>
      <c r="U13" s="122">
        <v>0</v>
      </c>
      <c r="V13" s="122">
        <v>172</v>
      </c>
      <c r="W13" s="122">
        <v>0</v>
      </c>
      <c r="X13" s="122">
        <v>197</v>
      </c>
      <c r="Y13" s="122">
        <v>0</v>
      </c>
      <c r="Z13" s="1">
        <f t="shared" si="7"/>
        <v>1486</v>
      </c>
    </row>
    <row r="14" spans="1:34" x14ac:dyDescent="0.3">
      <c r="A14" s="3" t="s">
        <v>515</v>
      </c>
      <c r="B14" s="3">
        <v>41</v>
      </c>
      <c r="C14" s="3" t="s">
        <v>28</v>
      </c>
      <c r="D14" s="11">
        <v>11</v>
      </c>
      <c r="E14" s="301"/>
      <c r="F14" s="6">
        <f t="shared" si="0"/>
        <v>1356</v>
      </c>
      <c r="G14" s="6">
        <f>COUNT(N14,O14,P14,Q14,R14,#REF!,T14,V14,X14,AA14,AC14, AE14, AG14)</f>
        <v>8</v>
      </c>
      <c r="H14" s="7">
        <f t="shared" si="1"/>
        <v>169.5</v>
      </c>
      <c r="I14" s="159">
        <f t="shared" si="2"/>
        <v>2</v>
      </c>
      <c r="J14" s="159">
        <f t="shared" si="3"/>
        <v>1</v>
      </c>
      <c r="K14" s="52">
        <f t="shared" si="4"/>
        <v>192</v>
      </c>
      <c r="L14" s="90">
        <f t="shared" si="5"/>
        <v>563</v>
      </c>
      <c r="M14" s="157"/>
      <c r="N14" s="123">
        <v>191</v>
      </c>
      <c r="O14" s="123">
        <v>180</v>
      </c>
      <c r="P14" s="123">
        <v>192</v>
      </c>
      <c r="Q14" s="123">
        <v>164</v>
      </c>
      <c r="R14" s="123">
        <v>174</v>
      </c>
      <c r="S14" s="10">
        <f t="shared" si="6"/>
        <v>901</v>
      </c>
      <c r="T14" s="490">
        <v>161</v>
      </c>
      <c r="U14" s="490">
        <v>0</v>
      </c>
      <c r="V14" s="490">
        <v>157</v>
      </c>
      <c r="W14" s="490">
        <v>30</v>
      </c>
      <c r="X14" s="490">
        <v>137</v>
      </c>
      <c r="Y14" s="490">
        <v>30</v>
      </c>
      <c r="Z14" s="1">
        <f t="shared" si="7"/>
        <v>1416</v>
      </c>
    </row>
    <row r="15" spans="1:34" x14ac:dyDescent="0.3">
      <c r="A15" s="3" t="s">
        <v>133</v>
      </c>
      <c r="B15" s="3">
        <v>41</v>
      </c>
      <c r="C15" s="3" t="s">
        <v>28</v>
      </c>
      <c r="D15" s="11">
        <v>12</v>
      </c>
      <c r="E15" s="244"/>
      <c r="F15" s="6">
        <f t="shared" si="0"/>
        <v>1315</v>
      </c>
      <c r="G15" s="6">
        <f>COUNT(N15,O15,P15,Q15,R15,#REF!,T15,V15,X15,AA15,AC15, AE15, AG15)</f>
        <v>8</v>
      </c>
      <c r="H15" s="7">
        <f t="shared" si="1"/>
        <v>164.375</v>
      </c>
      <c r="I15" s="159">
        <f t="shared" si="2"/>
        <v>1</v>
      </c>
      <c r="J15" s="159">
        <f t="shared" si="3"/>
        <v>2</v>
      </c>
      <c r="K15" s="52">
        <f t="shared" si="4"/>
        <v>189</v>
      </c>
      <c r="L15" s="90">
        <f t="shared" si="5"/>
        <v>551</v>
      </c>
      <c r="M15" s="157"/>
      <c r="N15" s="122">
        <v>186</v>
      </c>
      <c r="O15" s="122">
        <v>176</v>
      </c>
      <c r="P15" s="122">
        <v>189</v>
      </c>
      <c r="Q15" s="122">
        <v>187</v>
      </c>
      <c r="R15" s="122">
        <v>163</v>
      </c>
      <c r="S15" s="434">
        <f t="shared" si="6"/>
        <v>901</v>
      </c>
      <c r="T15" s="465">
        <v>174</v>
      </c>
      <c r="U15" s="454">
        <v>30</v>
      </c>
      <c r="V15" s="454">
        <v>120</v>
      </c>
      <c r="W15" s="454">
        <v>0</v>
      </c>
      <c r="X15" s="454">
        <v>120</v>
      </c>
      <c r="Y15" s="454">
        <v>0</v>
      </c>
      <c r="Z15" s="434">
        <f t="shared" si="7"/>
        <v>1345</v>
      </c>
    </row>
    <row r="16" spans="1:34" x14ac:dyDescent="0.3">
      <c r="A16" s="3" t="s">
        <v>136</v>
      </c>
      <c r="B16" s="3">
        <v>41</v>
      </c>
      <c r="C16" s="3" t="s">
        <v>28</v>
      </c>
      <c r="D16" s="11">
        <v>13</v>
      </c>
      <c r="E16" s="249"/>
      <c r="F16" s="6">
        <f t="shared" ref="F16:F28" si="8">SUM(N16:R16)+T16+V16+X16+AA16+AC16+AE16+AG16</f>
        <v>891</v>
      </c>
      <c r="G16" s="6">
        <f>COUNT(N16,O16,P16,Q16,R16,#REF!,T16,V16,X16,AA16,AC16, AE16, AG16)</f>
        <v>5</v>
      </c>
      <c r="H16" s="7">
        <f t="shared" ref="H16:H29" si="9">F16/G16</f>
        <v>178.2</v>
      </c>
      <c r="I16" s="460"/>
      <c r="J16" s="460"/>
      <c r="K16" s="52">
        <f t="shared" ref="K16:K28" si="10">MAX(N16,O16,P16,Q16,R16,T16,V16,X16,AA16,AC16,AE16,AG16)</f>
        <v>209</v>
      </c>
      <c r="L16" s="90">
        <f t="shared" ref="L16:L28" si="11">MAX((SUM(N16:P16)), (SUM(T16,V16,X16)), (SUM(AA16,AC16,AE16)), (SUM(AE16,AH16,AJ16)))</f>
        <v>502</v>
      </c>
      <c r="M16" s="157"/>
      <c r="N16" s="123">
        <v>164</v>
      </c>
      <c r="O16" s="123">
        <v>188</v>
      </c>
      <c r="P16" s="123">
        <v>150</v>
      </c>
      <c r="Q16" s="123">
        <v>209</v>
      </c>
      <c r="R16" s="123">
        <v>180</v>
      </c>
      <c r="S16" s="434">
        <f t="shared" ref="S16:S28" si="12">SUM(N16:R16)</f>
        <v>891</v>
      </c>
      <c r="T16" s="511"/>
      <c r="U16" s="511"/>
      <c r="V16" s="511"/>
      <c r="W16" s="511"/>
      <c r="X16" s="511"/>
      <c r="Y16" s="511"/>
      <c r="Z16" s="440"/>
    </row>
    <row r="17" spans="1:34" x14ac:dyDescent="0.3">
      <c r="A17" s="3" t="s">
        <v>243</v>
      </c>
      <c r="B17" s="3">
        <v>41</v>
      </c>
      <c r="C17" s="3" t="s">
        <v>28</v>
      </c>
      <c r="D17" s="11">
        <v>14</v>
      </c>
      <c r="E17" s="250"/>
      <c r="F17" s="6">
        <f t="shared" si="8"/>
        <v>883</v>
      </c>
      <c r="G17" s="6">
        <f>COUNT(N17,O17,P17,Q17,R17,#REF!,T17,V17,X17,AA17,AC17, AE17, AG17)</f>
        <v>5</v>
      </c>
      <c r="H17" s="7">
        <f t="shared" si="9"/>
        <v>176.6</v>
      </c>
      <c r="I17" s="460"/>
      <c r="J17" s="460"/>
      <c r="K17" s="52">
        <f t="shared" si="10"/>
        <v>233</v>
      </c>
      <c r="L17" s="90">
        <f t="shared" si="11"/>
        <v>464</v>
      </c>
      <c r="M17" s="157"/>
      <c r="N17" s="123">
        <v>161</v>
      </c>
      <c r="O17" s="123">
        <v>201</v>
      </c>
      <c r="P17" s="123">
        <v>102</v>
      </c>
      <c r="Q17" s="123">
        <v>233</v>
      </c>
      <c r="R17" s="123">
        <v>186</v>
      </c>
      <c r="S17" s="434">
        <f t="shared" si="12"/>
        <v>883</v>
      </c>
      <c r="T17" s="511"/>
      <c r="U17" s="511"/>
      <c r="V17" s="511"/>
      <c r="W17" s="511"/>
      <c r="X17" s="511"/>
      <c r="Y17" s="511"/>
      <c r="Z17" s="440"/>
    </row>
    <row r="18" spans="1:34" x14ac:dyDescent="0.3">
      <c r="A18" s="3" t="s">
        <v>149</v>
      </c>
      <c r="B18" s="3">
        <v>41</v>
      </c>
      <c r="C18" s="3" t="s">
        <v>28</v>
      </c>
      <c r="D18" s="11">
        <v>15</v>
      </c>
      <c r="E18" s="246"/>
      <c r="F18" s="6">
        <f t="shared" si="8"/>
        <v>877</v>
      </c>
      <c r="G18" s="6">
        <f>COUNT(N18,O18,P18,Q18,R18,#REF!,T18,V18,X18,AA18,AC18, AE18, AG18)</f>
        <v>5</v>
      </c>
      <c r="H18" s="7">
        <f t="shared" si="9"/>
        <v>175.4</v>
      </c>
      <c r="I18" s="460"/>
      <c r="J18" s="460"/>
      <c r="K18" s="52">
        <f t="shared" si="10"/>
        <v>203</v>
      </c>
      <c r="L18" s="90">
        <f t="shared" si="11"/>
        <v>563</v>
      </c>
      <c r="M18" s="157"/>
      <c r="N18" s="122">
        <v>203</v>
      </c>
      <c r="O18" s="122">
        <v>188</v>
      </c>
      <c r="P18" s="122">
        <v>172</v>
      </c>
      <c r="Q18" s="122">
        <v>154</v>
      </c>
      <c r="R18" s="122">
        <v>160</v>
      </c>
      <c r="S18" s="434">
        <f t="shared" si="12"/>
        <v>877</v>
      </c>
      <c r="T18" s="511"/>
      <c r="U18" s="511"/>
      <c r="V18" s="511"/>
      <c r="W18" s="511"/>
      <c r="X18" s="511"/>
      <c r="Y18" s="511"/>
      <c r="Z18" s="440"/>
    </row>
    <row r="19" spans="1:34" x14ac:dyDescent="0.3">
      <c r="A19" s="3" t="s">
        <v>242</v>
      </c>
      <c r="B19" s="3">
        <v>41</v>
      </c>
      <c r="C19" s="3" t="s">
        <v>28</v>
      </c>
      <c r="D19" s="11">
        <v>16</v>
      </c>
      <c r="E19" s="302"/>
      <c r="F19" s="6">
        <f t="shared" si="8"/>
        <v>877</v>
      </c>
      <c r="G19" s="6">
        <f>COUNT(N19,O19,P19,Q19,R19,#REF!,T19,V19,X19,AA19,AC19, AE19, AG19)</f>
        <v>5</v>
      </c>
      <c r="H19" s="7">
        <f t="shared" si="9"/>
        <v>175.4</v>
      </c>
      <c r="I19" s="460"/>
      <c r="J19" s="460"/>
      <c r="K19" s="52">
        <f t="shared" si="10"/>
        <v>188</v>
      </c>
      <c r="L19" s="90">
        <f t="shared" si="11"/>
        <v>507</v>
      </c>
      <c r="M19" s="157"/>
      <c r="N19" s="122">
        <v>153</v>
      </c>
      <c r="O19" s="122">
        <v>186</v>
      </c>
      <c r="P19" s="122">
        <v>168</v>
      </c>
      <c r="Q19" s="122">
        <v>188</v>
      </c>
      <c r="R19" s="122">
        <v>182</v>
      </c>
      <c r="S19" s="434">
        <f t="shared" si="12"/>
        <v>877</v>
      </c>
      <c r="T19" s="511"/>
      <c r="U19" s="511"/>
      <c r="V19" s="511"/>
      <c r="W19" s="511"/>
      <c r="X19" s="511"/>
      <c r="Y19" s="511"/>
      <c r="Z19" s="440"/>
    </row>
    <row r="20" spans="1:34" x14ac:dyDescent="0.3">
      <c r="A20" s="3" t="s">
        <v>278</v>
      </c>
      <c r="B20" s="3">
        <v>41</v>
      </c>
      <c r="C20" s="3" t="s">
        <v>28</v>
      </c>
      <c r="D20" s="11">
        <v>17</v>
      </c>
      <c r="E20" s="249"/>
      <c r="F20" s="6">
        <f t="shared" si="8"/>
        <v>855</v>
      </c>
      <c r="G20" s="6">
        <f>COUNT(N20,O20,P20,Q20,R20,#REF!,T20,V20,X20,AA20,AC20, AE20, AG20)</f>
        <v>5</v>
      </c>
      <c r="H20" s="7">
        <f t="shared" si="9"/>
        <v>171</v>
      </c>
      <c r="I20" s="460"/>
      <c r="J20" s="460"/>
      <c r="K20" s="52">
        <f t="shared" si="10"/>
        <v>229</v>
      </c>
      <c r="L20" s="90">
        <f t="shared" si="11"/>
        <v>526</v>
      </c>
      <c r="M20" s="157"/>
      <c r="N20" s="123">
        <v>229</v>
      </c>
      <c r="O20" s="123">
        <v>138</v>
      </c>
      <c r="P20" s="123">
        <v>159</v>
      </c>
      <c r="Q20" s="123">
        <v>163</v>
      </c>
      <c r="R20" s="123">
        <v>166</v>
      </c>
      <c r="S20" s="434">
        <f t="shared" si="12"/>
        <v>855</v>
      </c>
      <c r="T20" s="511"/>
      <c r="U20" s="511"/>
      <c r="V20" s="511"/>
      <c r="W20" s="511"/>
      <c r="X20" s="511"/>
      <c r="Y20" s="511"/>
      <c r="Z20" s="440"/>
    </row>
    <row r="21" spans="1:34" x14ac:dyDescent="0.3">
      <c r="A21" s="3" t="s">
        <v>166</v>
      </c>
      <c r="B21" s="3">
        <v>41</v>
      </c>
      <c r="C21" s="3" t="s">
        <v>28</v>
      </c>
      <c r="D21" s="11">
        <v>18</v>
      </c>
      <c r="E21" s="250"/>
      <c r="F21" s="6">
        <f t="shared" si="8"/>
        <v>836</v>
      </c>
      <c r="G21" s="6">
        <f>COUNT(N21,O21,P21,Q21,R21,#REF!,T21,V21,X21,AA21,AC21, AE21, AG21)</f>
        <v>5</v>
      </c>
      <c r="H21" s="7">
        <f t="shared" si="9"/>
        <v>167.2</v>
      </c>
      <c r="I21" s="460"/>
      <c r="J21" s="460"/>
      <c r="K21" s="52">
        <f t="shared" si="10"/>
        <v>207</v>
      </c>
      <c r="L21" s="90">
        <f t="shared" si="11"/>
        <v>505</v>
      </c>
      <c r="M21" s="157"/>
      <c r="N21" s="122">
        <v>207</v>
      </c>
      <c r="O21" s="122">
        <v>172</v>
      </c>
      <c r="P21" s="122">
        <v>126</v>
      </c>
      <c r="Q21" s="122">
        <v>146</v>
      </c>
      <c r="R21" s="122">
        <v>185</v>
      </c>
      <c r="S21" s="434">
        <f t="shared" si="12"/>
        <v>836</v>
      </c>
      <c r="T21" s="511"/>
      <c r="U21" s="511"/>
      <c r="V21" s="511"/>
      <c r="W21" s="511"/>
      <c r="X21" s="511"/>
      <c r="Y21" s="511"/>
      <c r="Z21" s="440"/>
    </row>
    <row r="22" spans="1:34" x14ac:dyDescent="0.3">
      <c r="A22" s="3" t="s">
        <v>196</v>
      </c>
      <c r="B22" s="3">
        <v>41</v>
      </c>
      <c r="C22" s="3" t="s">
        <v>28</v>
      </c>
      <c r="D22" s="11">
        <v>19</v>
      </c>
      <c r="E22" s="249"/>
      <c r="F22" s="6">
        <f t="shared" si="8"/>
        <v>824</v>
      </c>
      <c r="G22" s="6">
        <f>COUNT(N22,O22,P22,Q22,R22,#REF!,T22,V22,X22,AA22,AC22, AE22, AG22)</f>
        <v>5</v>
      </c>
      <c r="H22" s="7">
        <f t="shared" si="9"/>
        <v>164.8</v>
      </c>
      <c r="I22" s="185"/>
      <c r="J22" s="185"/>
      <c r="K22" s="52">
        <f t="shared" si="10"/>
        <v>179</v>
      </c>
      <c r="L22" s="90">
        <f t="shared" si="11"/>
        <v>481</v>
      </c>
      <c r="M22" s="157"/>
      <c r="N22" s="123">
        <v>164</v>
      </c>
      <c r="O22" s="123">
        <v>148</v>
      </c>
      <c r="P22" s="123">
        <v>169</v>
      </c>
      <c r="Q22" s="123">
        <v>179</v>
      </c>
      <c r="R22" s="123">
        <v>164</v>
      </c>
      <c r="S22" s="434">
        <f t="shared" si="12"/>
        <v>824</v>
      </c>
      <c r="T22" s="250"/>
      <c r="U22" s="250"/>
      <c r="V22" s="250"/>
      <c r="W22" s="250"/>
      <c r="X22" s="250"/>
      <c r="Y22" s="250"/>
      <c r="Z22" s="56"/>
    </row>
    <row r="23" spans="1:34" x14ac:dyDescent="0.3">
      <c r="A23" s="3" t="s">
        <v>722</v>
      </c>
      <c r="B23" s="3">
        <v>41</v>
      </c>
      <c r="C23" s="3" t="s">
        <v>28</v>
      </c>
      <c r="D23" s="11">
        <v>20</v>
      </c>
      <c r="E23" s="249"/>
      <c r="F23" s="6">
        <f t="shared" si="8"/>
        <v>823</v>
      </c>
      <c r="G23" s="6">
        <f>COUNT(N23,O23,P23,Q23,R23,#REF!,T23,V23,X23,AA23,AC23, AE23, AG23)</f>
        <v>5</v>
      </c>
      <c r="H23" s="7">
        <f t="shared" si="9"/>
        <v>164.6</v>
      </c>
      <c r="I23" s="185"/>
      <c r="J23" s="185"/>
      <c r="K23" s="52">
        <f t="shared" si="10"/>
        <v>208</v>
      </c>
      <c r="L23" s="90">
        <f t="shared" si="11"/>
        <v>475</v>
      </c>
      <c r="M23" s="157"/>
      <c r="N23" s="122">
        <v>193</v>
      </c>
      <c r="O23" s="122">
        <v>146</v>
      </c>
      <c r="P23" s="122">
        <v>136</v>
      </c>
      <c r="Q23" s="122">
        <v>208</v>
      </c>
      <c r="R23" s="122">
        <v>140</v>
      </c>
      <c r="S23" s="10">
        <f t="shared" si="12"/>
        <v>823</v>
      </c>
      <c r="T23" s="250"/>
      <c r="U23" s="250"/>
      <c r="V23" s="250"/>
      <c r="W23" s="250"/>
      <c r="X23" s="250"/>
      <c r="Y23" s="250"/>
      <c r="Z23" s="56"/>
    </row>
    <row r="24" spans="1:34" x14ac:dyDescent="0.3">
      <c r="A24" s="3" t="s">
        <v>246</v>
      </c>
      <c r="B24" s="3">
        <v>41</v>
      </c>
      <c r="C24" s="3" t="s">
        <v>28</v>
      </c>
      <c r="D24" s="503">
        <v>21</v>
      </c>
      <c r="E24" s="249"/>
      <c r="F24" s="6">
        <f t="shared" si="8"/>
        <v>820</v>
      </c>
      <c r="G24" s="6">
        <f>COUNT(N24,O24,P24,Q24,R24,#REF!,T24,V24,X24,AA24,AC24, AE24, AG24)</f>
        <v>5</v>
      </c>
      <c r="H24" s="7">
        <f t="shared" si="9"/>
        <v>164</v>
      </c>
      <c r="I24" s="270"/>
      <c r="J24" s="270"/>
      <c r="K24" s="52">
        <f t="shared" si="10"/>
        <v>188</v>
      </c>
      <c r="L24" s="90">
        <f t="shared" si="11"/>
        <v>513</v>
      </c>
      <c r="M24" s="157"/>
      <c r="N24" s="123">
        <v>188</v>
      </c>
      <c r="O24" s="123">
        <v>161</v>
      </c>
      <c r="P24" s="123">
        <v>164</v>
      </c>
      <c r="Q24" s="123">
        <v>130</v>
      </c>
      <c r="R24" s="123">
        <v>177</v>
      </c>
      <c r="S24" s="10">
        <f t="shared" si="12"/>
        <v>820</v>
      </c>
      <c r="T24" s="244"/>
      <c r="U24" s="244"/>
      <c r="V24" s="244"/>
      <c r="W24" s="244"/>
      <c r="X24" s="244"/>
      <c r="Y24" s="244"/>
      <c r="Z24" s="56"/>
    </row>
    <row r="25" spans="1:34" x14ac:dyDescent="0.3">
      <c r="A25" s="3" t="s">
        <v>527</v>
      </c>
      <c r="B25" s="3">
        <v>41</v>
      </c>
      <c r="C25" s="3" t="s">
        <v>28</v>
      </c>
      <c r="D25" s="503">
        <v>22</v>
      </c>
      <c r="E25" s="249"/>
      <c r="F25" s="6">
        <f t="shared" si="8"/>
        <v>774</v>
      </c>
      <c r="G25" s="6">
        <f>COUNT(N25,O25,P25,Q25,R25,#REF!,T25,V25,X25,AA25,AC25, AE25, AG25)</f>
        <v>5</v>
      </c>
      <c r="H25" s="7">
        <f t="shared" si="9"/>
        <v>154.80000000000001</v>
      </c>
      <c r="I25" s="270"/>
      <c r="J25" s="270"/>
      <c r="K25" s="52">
        <f t="shared" si="10"/>
        <v>179</v>
      </c>
      <c r="L25" s="90">
        <f t="shared" si="11"/>
        <v>453</v>
      </c>
      <c r="M25" s="157"/>
      <c r="N25" s="123">
        <v>174</v>
      </c>
      <c r="O25" s="123">
        <v>125</v>
      </c>
      <c r="P25" s="122">
        <v>154</v>
      </c>
      <c r="Q25" s="123">
        <v>142</v>
      </c>
      <c r="R25" s="123">
        <v>179</v>
      </c>
      <c r="S25" s="10">
        <f t="shared" si="12"/>
        <v>774</v>
      </c>
      <c r="T25" s="244"/>
      <c r="U25" s="244"/>
      <c r="V25" s="244"/>
      <c r="W25" s="244"/>
      <c r="X25" s="244"/>
      <c r="Y25" s="244"/>
      <c r="Z25" s="56"/>
    </row>
    <row r="26" spans="1:34" x14ac:dyDescent="0.3">
      <c r="A26" s="3" t="s">
        <v>191</v>
      </c>
      <c r="B26" s="3">
        <v>41</v>
      </c>
      <c r="C26" s="3" t="s">
        <v>28</v>
      </c>
      <c r="D26" s="11">
        <v>23</v>
      </c>
      <c r="E26" s="249"/>
      <c r="F26" s="6">
        <f t="shared" si="8"/>
        <v>769</v>
      </c>
      <c r="G26" s="6">
        <f>COUNT(N26,O26,P26,Q26,R26,#REF!,T26,V26,X26,AA26,AC26, AE26, AG26)</f>
        <v>5</v>
      </c>
      <c r="H26" s="7">
        <f t="shared" si="9"/>
        <v>153.80000000000001</v>
      </c>
      <c r="I26" s="270"/>
      <c r="J26" s="270"/>
      <c r="K26" s="52">
        <f t="shared" si="10"/>
        <v>167</v>
      </c>
      <c r="L26" s="90">
        <f t="shared" si="11"/>
        <v>437</v>
      </c>
      <c r="M26" s="157"/>
      <c r="N26" s="123">
        <v>142</v>
      </c>
      <c r="O26" s="123">
        <v>141</v>
      </c>
      <c r="P26" s="122">
        <v>154</v>
      </c>
      <c r="Q26" s="123">
        <v>165</v>
      </c>
      <c r="R26" s="123">
        <v>167</v>
      </c>
      <c r="S26" s="10">
        <f t="shared" si="12"/>
        <v>769</v>
      </c>
      <c r="T26" s="244"/>
      <c r="U26" s="244"/>
      <c r="V26" s="244"/>
      <c r="W26" s="244"/>
      <c r="X26" s="244"/>
      <c r="Y26" s="244"/>
      <c r="Z26" s="56"/>
    </row>
    <row r="27" spans="1:34" x14ac:dyDescent="0.3">
      <c r="A27" s="3" t="s">
        <v>1094</v>
      </c>
      <c r="B27" s="3">
        <v>41</v>
      </c>
      <c r="C27" s="3" t="s">
        <v>28</v>
      </c>
      <c r="D27" s="11">
        <v>24</v>
      </c>
      <c r="E27" s="249"/>
      <c r="F27" s="6">
        <f t="shared" si="8"/>
        <v>756</v>
      </c>
      <c r="G27" s="6">
        <f>COUNT(N27,O27,P27,Q27,R27,#REF!,T27,V27,X27,AA27,AC27, AE27, AG27)</f>
        <v>5</v>
      </c>
      <c r="H27" s="7">
        <f t="shared" si="9"/>
        <v>151.19999999999999</v>
      </c>
      <c r="I27" s="270"/>
      <c r="J27" s="270"/>
      <c r="K27" s="52">
        <f t="shared" si="10"/>
        <v>181</v>
      </c>
      <c r="L27" s="90">
        <f t="shared" si="11"/>
        <v>436</v>
      </c>
      <c r="M27" s="157"/>
      <c r="N27" s="123">
        <v>127</v>
      </c>
      <c r="O27" s="123">
        <v>151</v>
      </c>
      <c r="P27" s="122">
        <v>158</v>
      </c>
      <c r="Q27" s="123">
        <v>139</v>
      </c>
      <c r="R27" s="123">
        <v>181</v>
      </c>
      <c r="S27" s="10">
        <f t="shared" si="12"/>
        <v>756</v>
      </c>
      <c r="T27" s="244"/>
      <c r="U27" s="244"/>
      <c r="V27" s="244"/>
      <c r="W27" s="244"/>
      <c r="X27" s="244"/>
      <c r="Y27" s="244"/>
      <c r="Z27" s="56"/>
    </row>
    <row r="28" spans="1:34" x14ac:dyDescent="0.3">
      <c r="A28" s="3" t="s">
        <v>610</v>
      </c>
      <c r="B28" s="3">
        <v>41</v>
      </c>
      <c r="C28" s="3" t="s">
        <v>28</v>
      </c>
      <c r="D28" s="11">
        <v>25</v>
      </c>
      <c r="E28" s="249"/>
      <c r="F28" s="6">
        <f t="shared" si="8"/>
        <v>746</v>
      </c>
      <c r="G28" s="6">
        <f>COUNT(N28,O28,P28,Q28,R28,#REF!,T28,V28,X28,AA28,AC28, AE28, AG28)</f>
        <v>5</v>
      </c>
      <c r="H28" s="7">
        <f t="shared" si="9"/>
        <v>149.19999999999999</v>
      </c>
      <c r="I28" s="270"/>
      <c r="J28" s="270"/>
      <c r="K28" s="52">
        <f t="shared" si="10"/>
        <v>179</v>
      </c>
      <c r="L28" s="90">
        <f t="shared" si="11"/>
        <v>449</v>
      </c>
      <c r="M28" s="157"/>
      <c r="N28" s="123">
        <v>136</v>
      </c>
      <c r="O28" s="123">
        <v>179</v>
      </c>
      <c r="P28" s="122">
        <v>134</v>
      </c>
      <c r="Q28" s="123">
        <v>131</v>
      </c>
      <c r="R28" s="123">
        <v>166</v>
      </c>
      <c r="S28" s="10">
        <f t="shared" si="12"/>
        <v>746</v>
      </c>
      <c r="T28" s="244"/>
      <c r="U28" s="244"/>
      <c r="V28" s="244"/>
      <c r="W28" s="244"/>
      <c r="X28" s="244"/>
      <c r="Y28" s="244"/>
      <c r="Z28" s="56"/>
    </row>
    <row r="29" spans="1:34" x14ac:dyDescent="0.3">
      <c r="A29" s="222"/>
      <c r="B29" s="222"/>
      <c r="C29" s="222"/>
      <c r="D29" s="222"/>
      <c r="E29" s="222"/>
      <c r="F29" s="6">
        <f>SUM(F4:F26)</f>
        <v>29180</v>
      </c>
      <c r="G29" s="6">
        <f>SUM(G4:G26)</f>
        <v>159</v>
      </c>
      <c r="H29" s="7">
        <f t="shared" si="9"/>
        <v>183.52201257861634</v>
      </c>
      <c r="I29" s="222"/>
      <c r="J29" s="222"/>
      <c r="K29" s="222"/>
      <c r="L29" s="222"/>
      <c r="M29" s="222"/>
      <c r="N29" s="222">
        <f>AVERAGE(N4:N28)</f>
        <v>183.92</v>
      </c>
      <c r="O29" s="509">
        <f t="shared" ref="O29:X29" si="13">AVERAGE(O4:O28)</f>
        <v>173.72</v>
      </c>
      <c r="P29" s="509">
        <f t="shared" si="13"/>
        <v>172.96</v>
      </c>
      <c r="Q29" s="509">
        <f t="shared" si="13"/>
        <v>181.24</v>
      </c>
      <c r="R29" s="509">
        <f t="shared" si="13"/>
        <v>180.16</v>
      </c>
      <c r="S29" s="222"/>
      <c r="T29" s="509">
        <f t="shared" si="13"/>
        <v>191.83333333333334</v>
      </c>
      <c r="U29" s="222"/>
      <c r="V29" s="509">
        <f t="shared" si="13"/>
        <v>178.41666666666666</v>
      </c>
      <c r="W29" s="222"/>
      <c r="X29" s="509">
        <f t="shared" si="13"/>
        <v>192.41666666666666</v>
      </c>
      <c r="Y29" s="222"/>
      <c r="Z29" s="222"/>
      <c r="AA29" s="509">
        <f t="shared" ref="AA29" si="14">AVERAGE(AA4:AA28)</f>
        <v>207</v>
      </c>
      <c r="AB29" s="222"/>
      <c r="AC29" s="509">
        <f t="shared" ref="AC29" si="15">AVERAGE(AC4:AC28)</f>
        <v>193</v>
      </c>
      <c r="AD29" s="222"/>
      <c r="AE29" s="509">
        <f t="shared" ref="AE29" si="16">AVERAGE(AE4:AE28)</f>
        <v>207</v>
      </c>
      <c r="AF29" s="222"/>
      <c r="AG29" s="509">
        <f t="shared" ref="AG29" si="17">AVERAGE(AG4:AG28)</f>
        <v>208</v>
      </c>
      <c r="AH29" s="222"/>
    </row>
    <row r="30" spans="1:34" x14ac:dyDescent="0.3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</row>
    <row r="31" spans="1:34" ht="15" customHeight="1" x14ac:dyDescent="0.3">
      <c r="A31" s="587" t="s">
        <v>97</v>
      </c>
      <c r="B31" s="587"/>
      <c r="C31" s="587"/>
      <c r="D31" s="587"/>
      <c r="E31" s="587"/>
      <c r="F31" s="587"/>
      <c r="G31" s="587"/>
      <c r="H31" s="587"/>
      <c r="I31" s="587"/>
      <c r="J31" s="587"/>
      <c r="K31" s="587"/>
      <c r="L31" s="587"/>
      <c r="M31" s="587"/>
      <c r="N31" s="587"/>
      <c r="O31" s="587"/>
      <c r="P31" s="587"/>
      <c r="Q31" s="587"/>
      <c r="R31" s="587"/>
      <c r="S31" s="587"/>
      <c r="T31" s="587"/>
      <c r="U31" s="587"/>
      <c r="V31" s="587"/>
      <c r="W31" s="587"/>
      <c r="X31" s="587"/>
      <c r="Y31" s="587"/>
      <c r="Z31" s="587"/>
      <c r="AA31" s="587"/>
      <c r="AB31" s="587"/>
      <c r="AC31" s="587"/>
      <c r="AD31" s="587"/>
      <c r="AE31" s="587"/>
      <c r="AF31" s="587"/>
      <c r="AG31" s="587"/>
      <c r="AH31" s="587"/>
    </row>
    <row r="32" spans="1:34" ht="15" customHeight="1" x14ac:dyDescent="0.3">
      <c r="A32" s="590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0"/>
      <c r="T32" s="590"/>
      <c r="U32" s="590"/>
      <c r="V32" s="590"/>
      <c r="W32" s="590"/>
      <c r="X32" s="590"/>
      <c r="Y32" s="590"/>
      <c r="Z32" s="590"/>
      <c r="AA32" s="590"/>
      <c r="AB32" s="590"/>
      <c r="AC32" s="590"/>
      <c r="AD32" s="590"/>
      <c r="AE32" s="590"/>
      <c r="AF32" s="590"/>
      <c r="AG32" s="590"/>
      <c r="AH32" s="590"/>
    </row>
    <row r="33" spans="1:34" x14ac:dyDescent="0.3">
      <c r="A33" s="10" t="s">
        <v>0</v>
      </c>
      <c r="B33" s="10"/>
      <c r="C33" s="10"/>
      <c r="D33" s="10" t="s">
        <v>2</v>
      </c>
      <c r="E33" s="77">
        <f>SUM(E34:E40)</f>
        <v>551</v>
      </c>
      <c r="F33" s="11" t="s">
        <v>4</v>
      </c>
      <c r="G33" s="10" t="s">
        <v>5</v>
      </c>
      <c r="H33" s="10" t="s">
        <v>6</v>
      </c>
      <c r="I33" s="1" t="s">
        <v>23</v>
      </c>
      <c r="J33" s="1" t="s">
        <v>24</v>
      </c>
      <c r="K33" s="1" t="s">
        <v>25</v>
      </c>
      <c r="L33" s="1" t="s">
        <v>26</v>
      </c>
      <c r="M33" s="10" t="s">
        <v>9</v>
      </c>
      <c r="N33" s="10">
        <v>1</v>
      </c>
      <c r="O33" s="10">
        <v>2</v>
      </c>
      <c r="P33" s="10">
        <v>3</v>
      </c>
      <c r="Q33" s="10">
        <v>4</v>
      </c>
      <c r="R33" s="10">
        <v>5</v>
      </c>
      <c r="S33" s="10" t="s">
        <v>8</v>
      </c>
      <c r="T33" s="10">
        <v>6</v>
      </c>
      <c r="U33" s="10" t="s">
        <v>7</v>
      </c>
      <c r="V33" s="10">
        <v>7</v>
      </c>
      <c r="W33" s="10" t="s">
        <v>7</v>
      </c>
      <c r="X33" s="10">
        <v>8</v>
      </c>
      <c r="Y33" s="10" t="s">
        <v>7</v>
      </c>
      <c r="Z33" s="10" t="s">
        <v>8</v>
      </c>
      <c r="AA33" s="10">
        <v>9</v>
      </c>
      <c r="AB33" s="10"/>
      <c r="AC33" s="10">
        <v>10</v>
      </c>
      <c r="AD33" s="10"/>
      <c r="AE33" s="10">
        <v>11</v>
      </c>
      <c r="AF33" s="10"/>
      <c r="AG33" s="10">
        <v>12</v>
      </c>
      <c r="AH33" s="10"/>
    </row>
    <row r="34" spans="1:34" x14ac:dyDescent="0.3">
      <c r="A34" s="3" t="s">
        <v>1095</v>
      </c>
      <c r="B34" s="3">
        <v>41</v>
      </c>
      <c r="C34" s="3" t="s">
        <v>28</v>
      </c>
      <c r="D34" s="10">
        <v>1</v>
      </c>
      <c r="E34" s="239">
        <v>200</v>
      </c>
      <c r="F34" s="11">
        <f t="shared" ref="F34:F49" si="18">SUM(N34:R34)+T34+V34+X34+AA34+AC34+AE34+AG34</f>
        <v>1546</v>
      </c>
      <c r="G34" s="10">
        <f>COUNT(N34,O34,P34,Q34,R34,#REF!,T34,V34,X34,AA34,AC34,AE34,AG34)</f>
        <v>9</v>
      </c>
      <c r="H34" s="15">
        <f t="shared" ref="H34:H49" si="19">F34/G34</f>
        <v>171.77777777777777</v>
      </c>
      <c r="I34" s="159">
        <f t="shared" ref="I34:I49" si="20">((SUM(U34+W34+Y34))/30)+(COUNTIFS(AB34,"W")+(COUNTIFS(AD34,"W")+(COUNTIFS(AF34,"W")+(COUNTIFS(AH34,"W")))))</f>
        <v>3</v>
      </c>
      <c r="J34" s="159">
        <f t="shared" ref="J34:J49" si="21">(3-(SUM(U34+W34+Y34)/30))+(COUNTIFS(AB34,"L"))+(COUNTIFS(AD34,"L"))+(COUNTIFS(AF34,"L"))+(COUNTIFS(AH34,"L"))</f>
        <v>1</v>
      </c>
      <c r="K34" s="52">
        <f t="shared" ref="K34:K49" si="22">MAX(N34,O34,P34,Q34,R34,T34,V34,X34,AA34,AC34,AE34,AG34)</f>
        <v>219</v>
      </c>
      <c r="L34" s="90">
        <f t="shared" ref="L34:L49" si="23">MAX((SUM(N34:P34)), (SUM(T34,V34,X34)), (SUM(AA34,AC34,AE34)), (SUM(AE34,AG34,AC34)))</f>
        <v>556</v>
      </c>
      <c r="M34" s="182">
        <v>40</v>
      </c>
      <c r="N34" s="90">
        <v>133</v>
      </c>
      <c r="O34" s="90">
        <v>191</v>
      </c>
      <c r="P34" s="90">
        <v>177</v>
      </c>
      <c r="Q34" s="90">
        <v>157</v>
      </c>
      <c r="R34" s="90">
        <v>167</v>
      </c>
      <c r="S34" s="10">
        <f t="shared" ref="S34:S49" si="24">SUM(N34:R34)+(M34*5)</f>
        <v>1025</v>
      </c>
      <c r="T34" s="90">
        <v>219</v>
      </c>
      <c r="U34" s="90">
        <v>30</v>
      </c>
      <c r="V34" s="90">
        <v>166</v>
      </c>
      <c r="W34" s="90">
        <v>30</v>
      </c>
      <c r="X34" s="90">
        <v>171</v>
      </c>
      <c r="Y34" s="90">
        <v>0</v>
      </c>
      <c r="Z34" s="10">
        <f t="shared" ref="Z34:Z49" si="25">SUM(S34:Y34)+(M34*3)</f>
        <v>1761</v>
      </c>
      <c r="AA34" s="95"/>
      <c r="AB34" s="95"/>
      <c r="AC34" s="95"/>
      <c r="AD34" s="95"/>
      <c r="AE34" s="90"/>
      <c r="AF34" s="95"/>
      <c r="AG34" s="90">
        <v>165</v>
      </c>
      <c r="AH34" s="95" t="s">
        <v>23</v>
      </c>
    </row>
    <row r="35" spans="1:34" x14ac:dyDescent="0.3">
      <c r="A35" s="431" t="s">
        <v>861</v>
      </c>
      <c r="B35" s="3">
        <v>41</v>
      </c>
      <c r="C35" s="3" t="s">
        <v>28</v>
      </c>
      <c r="D35" s="10">
        <v>2</v>
      </c>
      <c r="E35" s="463">
        <v>100</v>
      </c>
      <c r="F35" s="11">
        <f t="shared" si="18"/>
        <v>1819</v>
      </c>
      <c r="G35" s="10">
        <f>COUNT(N35,O35,P35,Q35,R35,#REF!,T35,V35,X35,AA35,AC35,AE35,AG35)</f>
        <v>12</v>
      </c>
      <c r="H35" s="15">
        <f t="shared" si="19"/>
        <v>151.58333333333334</v>
      </c>
      <c r="I35" s="159">
        <f t="shared" si="20"/>
        <v>5</v>
      </c>
      <c r="J35" s="159">
        <f t="shared" si="21"/>
        <v>2</v>
      </c>
      <c r="K35" s="52">
        <f t="shared" si="22"/>
        <v>202</v>
      </c>
      <c r="L35" s="90">
        <f t="shared" si="23"/>
        <v>514</v>
      </c>
      <c r="M35" s="458">
        <v>45</v>
      </c>
      <c r="N35" s="445">
        <v>169</v>
      </c>
      <c r="O35" s="445">
        <v>122</v>
      </c>
      <c r="P35" s="445">
        <v>136</v>
      </c>
      <c r="Q35" s="445">
        <v>147</v>
      </c>
      <c r="R35" s="445">
        <v>202</v>
      </c>
      <c r="S35" s="10">
        <f t="shared" si="24"/>
        <v>1001</v>
      </c>
      <c r="T35" s="445">
        <v>149</v>
      </c>
      <c r="U35" s="445">
        <v>30</v>
      </c>
      <c r="V35" s="445">
        <v>113</v>
      </c>
      <c r="W35" s="445">
        <v>0</v>
      </c>
      <c r="X35" s="445">
        <v>151</v>
      </c>
      <c r="Y35" s="445">
        <v>30</v>
      </c>
      <c r="Z35" s="10">
        <f t="shared" si="25"/>
        <v>1609</v>
      </c>
      <c r="AA35" s="450">
        <v>162</v>
      </c>
      <c r="AB35" s="95" t="s">
        <v>23</v>
      </c>
      <c r="AC35" s="450">
        <v>198</v>
      </c>
      <c r="AD35" s="450" t="s">
        <v>23</v>
      </c>
      <c r="AE35" s="90">
        <v>154</v>
      </c>
      <c r="AF35" s="95" t="s">
        <v>23</v>
      </c>
      <c r="AG35" s="90">
        <v>116</v>
      </c>
      <c r="AH35" s="95" t="s">
        <v>24</v>
      </c>
    </row>
    <row r="36" spans="1:34" x14ac:dyDescent="0.3">
      <c r="A36" s="3" t="s">
        <v>249</v>
      </c>
      <c r="B36" s="3">
        <v>41</v>
      </c>
      <c r="C36" s="3" t="s">
        <v>28</v>
      </c>
      <c r="D36" s="10">
        <v>3</v>
      </c>
      <c r="E36" s="463">
        <v>80</v>
      </c>
      <c r="F36" s="11">
        <f t="shared" si="18"/>
        <v>1583</v>
      </c>
      <c r="G36" s="10">
        <f>COUNT(N36,O36,P36,Q36,R36,#REF!,T36,V36,X36,AA36,AC36,AE36,AG36)</f>
        <v>9</v>
      </c>
      <c r="H36" s="15">
        <f t="shared" si="19"/>
        <v>175.88888888888889</v>
      </c>
      <c r="I36" s="159">
        <f t="shared" si="20"/>
        <v>2</v>
      </c>
      <c r="J36" s="159">
        <f t="shared" si="21"/>
        <v>2</v>
      </c>
      <c r="K36" s="52">
        <f t="shared" si="22"/>
        <v>195</v>
      </c>
      <c r="L36" s="90">
        <f t="shared" si="23"/>
        <v>550</v>
      </c>
      <c r="M36" s="182">
        <v>25</v>
      </c>
      <c r="N36" s="445">
        <v>192</v>
      </c>
      <c r="O36" s="445">
        <v>167</v>
      </c>
      <c r="P36" s="445">
        <v>191</v>
      </c>
      <c r="Q36" s="445">
        <v>189</v>
      </c>
      <c r="R36" s="445">
        <v>166</v>
      </c>
      <c r="S36" s="10">
        <f t="shared" si="24"/>
        <v>1030</v>
      </c>
      <c r="T36" s="445">
        <v>179</v>
      </c>
      <c r="U36" s="445">
        <v>30</v>
      </c>
      <c r="V36" s="445">
        <v>157</v>
      </c>
      <c r="W36" s="445">
        <v>0</v>
      </c>
      <c r="X36" s="445">
        <v>195</v>
      </c>
      <c r="Y36" s="445">
        <v>30</v>
      </c>
      <c r="Z36" s="10">
        <f t="shared" si="25"/>
        <v>1696</v>
      </c>
      <c r="AA36" s="445"/>
      <c r="AB36" s="95"/>
      <c r="AC36" s="445"/>
      <c r="AD36" s="445"/>
      <c r="AE36" s="90">
        <v>147</v>
      </c>
      <c r="AF36" s="95" t="s">
        <v>24</v>
      </c>
      <c r="AG36" s="92"/>
      <c r="AH36" s="92"/>
    </row>
    <row r="37" spans="1:34" x14ac:dyDescent="0.3">
      <c r="A37" s="3" t="s">
        <v>977</v>
      </c>
      <c r="B37" s="3">
        <v>41</v>
      </c>
      <c r="C37" s="3" t="s">
        <v>28</v>
      </c>
      <c r="D37" s="10">
        <v>4</v>
      </c>
      <c r="E37" s="479">
        <v>60</v>
      </c>
      <c r="F37" s="11">
        <f t="shared" si="18"/>
        <v>1262</v>
      </c>
      <c r="G37" s="10">
        <f>COUNT(N37,O37,P37,Q37,R37,#REF!,T37,V37,X37,AA37,AC37,AE37,AG37)</f>
        <v>9</v>
      </c>
      <c r="H37" s="15">
        <f t="shared" si="19"/>
        <v>140.22222222222223</v>
      </c>
      <c r="I37" s="159">
        <f t="shared" si="20"/>
        <v>3</v>
      </c>
      <c r="J37" s="159">
        <f t="shared" si="21"/>
        <v>1</v>
      </c>
      <c r="K37" s="52">
        <f t="shared" si="22"/>
        <v>180</v>
      </c>
      <c r="L37" s="90">
        <f t="shared" si="23"/>
        <v>476</v>
      </c>
      <c r="M37" s="182">
        <v>53</v>
      </c>
      <c r="N37" s="445">
        <v>127</v>
      </c>
      <c r="O37" s="445">
        <v>132</v>
      </c>
      <c r="P37" s="445">
        <v>129</v>
      </c>
      <c r="Q37" s="445">
        <v>153</v>
      </c>
      <c r="R37" s="445">
        <v>139</v>
      </c>
      <c r="S37" s="10">
        <f t="shared" si="24"/>
        <v>945</v>
      </c>
      <c r="T37" s="444">
        <v>180</v>
      </c>
      <c r="U37" s="444">
        <v>30</v>
      </c>
      <c r="V37" s="444">
        <v>138</v>
      </c>
      <c r="W37" s="444">
        <v>30</v>
      </c>
      <c r="X37" s="444">
        <v>158</v>
      </c>
      <c r="Y37" s="444">
        <v>30</v>
      </c>
      <c r="Z37" s="10">
        <f t="shared" si="25"/>
        <v>1670</v>
      </c>
      <c r="AA37" s="90"/>
      <c r="AB37" s="95"/>
      <c r="AC37" s="90">
        <v>106</v>
      </c>
      <c r="AD37" s="450" t="s">
        <v>24</v>
      </c>
      <c r="AE37" s="92"/>
      <c r="AF37" s="92"/>
      <c r="AG37" s="92"/>
      <c r="AH37" s="92"/>
    </row>
    <row r="38" spans="1:34" x14ac:dyDescent="0.3">
      <c r="A38" s="3" t="s">
        <v>179</v>
      </c>
      <c r="B38" s="3">
        <v>41</v>
      </c>
      <c r="C38" s="3" t="s">
        <v>28</v>
      </c>
      <c r="D38" s="10">
        <v>5</v>
      </c>
      <c r="E38" s="463">
        <v>45</v>
      </c>
      <c r="F38" s="11">
        <f t="shared" si="18"/>
        <v>1670</v>
      </c>
      <c r="G38" s="10">
        <f>COUNT(N38,O38,P38,Q38,R38,#REF!,T38,V38,X38,AA38,AC38,AE38,AG38)</f>
        <v>9</v>
      </c>
      <c r="H38" s="15">
        <f t="shared" si="19"/>
        <v>185.55555555555554</v>
      </c>
      <c r="I38" s="159">
        <f t="shared" si="20"/>
        <v>2</v>
      </c>
      <c r="J38" s="159">
        <f t="shared" si="21"/>
        <v>2</v>
      </c>
      <c r="K38" s="52">
        <f t="shared" si="22"/>
        <v>235</v>
      </c>
      <c r="L38" s="90">
        <f t="shared" si="23"/>
        <v>631</v>
      </c>
      <c r="M38" s="182">
        <v>9</v>
      </c>
      <c r="N38" s="444">
        <v>134</v>
      </c>
      <c r="O38" s="444">
        <v>143</v>
      </c>
      <c r="P38" s="444">
        <v>171</v>
      </c>
      <c r="Q38" s="444">
        <v>212</v>
      </c>
      <c r="R38" s="444">
        <v>209</v>
      </c>
      <c r="S38" s="10">
        <f t="shared" si="24"/>
        <v>914</v>
      </c>
      <c r="T38" s="444">
        <v>211</v>
      </c>
      <c r="U38" s="444">
        <v>30</v>
      </c>
      <c r="V38" s="444">
        <v>235</v>
      </c>
      <c r="W38" s="444">
        <v>30</v>
      </c>
      <c r="X38" s="444">
        <v>185</v>
      </c>
      <c r="Y38" s="444">
        <v>0</v>
      </c>
      <c r="Z38" s="10">
        <f t="shared" si="25"/>
        <v>1632</v>
      </c>
      <c r="AA38" s="90">
        <v>170</v>
      </c>
      <c r="AB38" s="95" t="s">
        <v>24</v>
      </c>
      <c r="AC38" s="92"/>
      <c r="AD38" s="92"/>
      <c r="AE38" s="92"/>
      <c r="AF38" s="92"/>
      <c r="AG38" s="92"/>
      <c r="AH38" s="92"/>
    </row>
    <row r="39" spans="1:34" x14ac:dyDescent="0.3">
      <c r="A39" s="436" t="s">
        <v>152</v>
      </c>
      <c r="B39" s="3">
        <v>41</v>
      </c>
      <c r="C39" s="3" t="s">
        <v>28</v>
      </c>
      <c r="D39" s="10" t="s">
        <v>1098</v>
      </c>
      <c r="E39" s="470">
        <v>33</v>
      </c>
      <c r="F39" s="11">
        <f t="shared" si="18"/>
        <v>1084</v>
      </c>
      <c r="G39" s="10">
        <f>COUNT(N39,O39,P39,Q39,R39,#REF!,T39,V39,X39,AA39,AC39,AE39,AG39)</f>
        <v>8</v>
      </c>
      <c r="H39" s="15">
        <f t="shared" si="19"/>
        <v>135.5</v>
      </c>
      <c r="I39" s="159">
        <f t="shared" si="20"/>
        <v>1</v>
      </c>
      <c r="J39" s="159">
        <f t="shared" si="21"/>
        <v>2</v>
      </c>
      <c r="K39" s="52">
        <f t="shared" si="22"/>
        <v>183</v>
      </c>
      <c r="L39" s="90">
        <f t="shared" si="23"/>
        <v>392</v>
      </c>
      <c r="M39" s="459">
        <v>56</v>
      </c>
      <c r="N39" s="446">
        <v>101</v>
      </c>
      <c r="O39" s="446">
        <v>114</v>
      </c>
      <c r="P39" s="446">
        <v>160</v>
      </c>
      <c r="Q39" s="446">
        <v>134</v>
      </c>
      <c r="R39" s="446">
        <v>183</v>
      </c>
      <c r="S39" s="10">
        <f t="shared" si="24"/>
        <v>972</v>
      </c>
      <c r="T39" s="446">
        <v>133</v>
      </c>
      <c r="U39" s="446">
        <v>0</v>
      </c>
      <c r="V39" s="446">
        <v>134</v>
      </c>
      <c r="W39" s="446">
        <v>30</v>
      </c>
      <c r="X39" s="446">
        <v>125</v>
      </c>
      <c r="Y39" s="445">
        <v>0</v>
      </c>
      <c r="Z39" s="10">
        <f t="shared" si="25"/>
        <v>1562</v>
      </c>
      <c r="AA39" s="92"/>
      <c r="AB39" s="92"/>
      <c r="AC39" s="92"/>
      <c r="AD39" s="92"/>
      <c r="AE39" s="92"/>
      <c r="AF39" s="92"/>
      <c r="AG39" s="92"/>
      <c r="AH39" s="92"/>
    </row>
    <row r="40" spans="1:34" x14ac:dyDescent="0.3">
      <c r="A40" s="431" t="s">
        <v>730</v>
      </c>
      <c r="B40" s="3">
        <v>41</v>
      </c>
      <c r="C40" s="3" t="s">
        <v>28</v>
      </c>
      <c r="D40" s="10" t="s">
        <v>1098</v>
      </c>
      <c r="E40" s="470">
        <v>33</v>
      </c>
      <c r="F40" s="11">
        <f t="shared" si="18"/>
        <v>1134</v>
      </c>
      <c r="G40" s="10">
        <f>COUNT(N40,O40,P40,Q40,R40,#REF!,T40,V40,X40,AA40,AC40,AE40,AG40)</f>
        <v>8</v>
      </c>
      <c r="H40" s="15">
        <f t="shared" si="19"/>
        <v>141.75</v>
      </c>
      <c r="I40" s="159">
        <f t="shared" si="20"/>
        <v>2</v>
      </c>
      <c r="J40" s="159">
        <f t="shared" si="21"/>
        <v>1</v>
      </c>
      <c r="K40" s="52">
        <f t="shared" si="22"/>
        <v>165</v>
      </c>
      <c r="L40" s="90">
        <f t="shared" si="23"/>
        <v>447</v>
      </c>
      <c r="M40" s="458">
        <v>46</v>
      </c>
      <c r="N40" s="444">
        <v>138</v>
      </c>
      <c r="O40" s="444">
        <v>137</v>
      </c>
      <c r="P40" s="444">
        <v>151</v>
      </c>
      <c r="Q40" s="444">
        <v>109</v>
      </c>
      <c r="R40" s="444">
        <v>152</v>
      </c>
      <c r="S40" s="10">
        <f t="shared" si="24"/>
        <v>917</v>
      </c>
      <c r="T40" s="444">
        <v>129</v>
      </c>
      <c r="U40" s="444">
        <v>0</v>
      </c>
      <c r="V40" s="444">
        <v>165</v>
      </c>
      <c r="W40" s="444">
        <v>30</v>
      </c>
      <c r="X40" s="444">
        <v>153</v>
      </c>
      <c r="Y40" s="89">
        <v>30</v>
      </c>
      <c r="Z40" s="10">
        <f t="shared" si="25"/>
        <v>1562</v>
      </c>
      <c r="AA40" s="92"/>
      <c r="AB40" s="92"/>
      <c r="AC40" s="92"/>
      <c r="AD40" s="92"/>
      <c r="AE40" s="92"/>
      <c r="AF40" s="92"/>
      <c r="AG40" s="92"/>
      <c r="AH40" s="92"/>
    </row>
    <row r="41" spans="1:34" x14ac:dyDescent="0.3">
      <c r="A41" s="3" t="s">
        <v>171</v>
      </c>
      <c r="B41" s="3">
        <v>41</v>
      </c>
      <c r="C41" s="3" t="s">
        <v>28</v>
      </c>
      <c r="D41" s="10">
        <v>8</v>
      </c>
      <c r="E41" s="472"/>
      <c r="F41" s="11">
        <f t="shared" si="18"/>
        <v>1135</v>
      </c>
      <c r="G41" s="10">
        <f>COUNT(N41,O41,P41,Q41,R41,#REF!,T41,V41,X41,AA41,AC41,AE41,AG41)</f>
        <v>8</v>
      </c>
      <c r="H41" s="15">
        <f t="shared" si="19"/>
        <v>141.875</v>
      </c>
      <c r="I41" s="159">
        <f t="shared" si="20"/>
        <v>3</v>
      </c>
      <c r="J41" s="159">
        <f t="shared" si="21"/>
        <v>0</v>
      </c>
      <c r="K41" s="52">
        <f t="shared" si="22"/>
        <v>176</v>
      </c>
      <c r="L41" s="90">
        <f t="shared" si="23"/>
        <v>431</v>
      </c>
      <c r="M41" s="182">
        <v>41</v>
      </c>
      <c r="N41" s="90">
        <v>128</v>
      </c>
      <c r="O41" s="90">
        <v>125</v>
      </c>
      <c r="P41" s="90">
        <v>127</v>
      </c>
      <c r="Q41" s="90">
        <v>176</v>
      </c>
      <c r="R41" s="90">
        <v>148</v>
      </c>
      <c r="S41" s="10">
        <f t="shared" si="24"/>
        <v>909</v>
      </c>
      <c r="T41" s="89">
        <v>140</v>
      </c>
      <c r="U41" s="89">
        <v>30</v>
      </c>
      <c r="V41" s="89">
        <v>141</v>
      </c>
      <c r="W41" s="89">
        <v>30</v>
      </c>
      <c r="X41" s="89">
        <v>150</v>
      </c>
      <c r="Y41" s="89">
        <v>30</v>
      </c>
      <c r="Z41" s="10">
        <f t="shared" si="25"/>
        <v>1553</v>
      </c>
      <c r="AA41" s="92"/>
      <c r="AB41" s="92"/>
      <c r="AC41" s="92"/>
      <c r="AD41" s="92"/>
      <c r="AE41" s="92"/>
      <c r="AF41" s="92"/>
      <c r="AG41" s="92"/>
      <c r="AH41" s="92"/>
    </row>
    <row r="42" spans="1:34" x14ac:dyDescent="0.3">
      <c r="A42" s="3" t="s">
        <v>795</v>
      </c>
      <c r="B42" s="3">
        <v>41</v>
      </c>
      <c r="C42" s="3" t="s">
        <v>28</v>
      </c>
      <c r="D42" s="10">
        <v>9</v>
      </c>
      <c r="E42" s="476"/>
      <c r="F42" s="11">
        <f t="shared" si="18"/>
        <v>1223</v>
      </c>
      <c r="G42" s="10">
        <f>COUNT(N42,O42,P42,Q42,R42,#REF!,T42,V42,X42,AA42,AC42,AE42,AG42)</f>
        <v>8</v>
      </c>
      <c r="H42" s="15">
        <f t="shared" si="19"/>
        <v>152.875</v>
      </c>
      <c r="I42" s="159">
        <f t="shared" si="20"/>
        <v>2</v>
      </c>
      <c r="J42" s="159">
        <f t="shared" si="21"/>
        <v>1</v>
      </c>
      <c r="K42" s="52">
        <f t="shared" si="22"/>
        <v>178</v>
      </c>
      <c r="L42" s="90">
        <f t="shared" si="23"/>
        <v>475</v>
      </c>
      <c r="M42" s="182">
        <v>31</v>
      </c>
      <c r="N42" s="445">
        <v>178</v>
      </c>
      <c r="O42" s="445">
        <v>129</v>
      </c>
      <c r="P42" s="445">
        <v>143</v>
      </c>
      <c r="Q42" s="445">
        <v>149</v>
      </c>
      <c r="R42" s="445">
        <v>149</v>
      </c>
      <c r="S42" s="10">
        <f t="shared" si="24"/>
        <v>903</v>
      </c>
      <c r="T42" s="89">
        <v>168</v>
      </c>
      <c r="U42" s="89">
        <v>30</v>
      </c>
      <c r="V42" s="89">
        <v>163</v>
      </c>
      <c r="W42" s="89">
        <v>30</v>
      </c>
      <c r="X42" s="89">
        <v>144</v>
      </c>
      <c r="Y42" s="89">
        <v>0</v>
      </c>
      <c r="Z42" s="10">
        <f t="shared" si="25"/>
        <v>1531</v>
      </c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3" t="s">
        <v>311</v>
      </c>
      <c r="B43" s="3">
        <v>41</v>
      </c>
      <c r="C43" s="3" t="s">
        <v>28</v>
      </c>
      <c r="D43" s="10">
        <v>10</v>
      </c>
      <c r="E43" s="511"/>
      <c r="F43" s="11">
        <f t="shared" si="18"/>
        <v>1181</v>
      </c>
      <c r="G43" s="10">
        <f>COUNT(N43,O43,P43,Q43,R43,#REF!,T43,V43,X43,AA43,AC43,AE43,AG43)</f>
        <v>8</v>
      </c>
      <c r="H43" s="15">
        <f t="shared" si="19"/>
        <v>147.625</v>
      </c>
      <c r="I43" s="159">
        <f t="shared" si="20"/>
        <v>2</v>
      </c>
      <c r="J43" s="159">
        <f t="shared" si="21"/>
        <v>1</v>
      </c>
      <c r="K43" s="52">
        <f t="shared" si="22"/>
        <v>167</v>
      </c>
      <c r="L43" s="90">
        <f t="shared" si="23"/>
        <v>457</v>
      </c>
      <c r="M43" s="182">
        <v>36</v>
      </c>
      <c r="N43" s="445">
        <v>158</v>
      </c>
      <c r="O43" s="445">
        <v>161</v>
      </c>
      <c r="P43" s="445">
        <v>116</v>
      </c>
      <c r="Q43" s="445">
        <v>122</v>
      </c>
      <c r="R43" s="445">
        <v>167</v>
      </c>
      <c r="S43" s="10">
        <f t="shared" si="24"/>
        <v>904</v>
      </c>
      <c r="T43" s="89">
        <v>166</v>
      </c>
      <c r="U43" s="89">
        <v>30</v>
      </c>
      <c r="V43" s="89">
        <v>134</v>
      </c>
      <c r="W43" s="89">
        <v>0</v>
      </c>
      <c r="X43" s="89">
        <v>157</v>
      </c>
      <c r="Y43" s="89">
        <v>30</v>
      </c>
      <c r="Z43" s="10">
        <f t="shared" si="25"/>
        <v>1529</v>
      </c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182</v>
      </c>
      <c r="B44" s="3">
        <v>41</v>
      </c>
      <c r="C44" s="3" t="s">
        <v>28</v>
      </c>
      <c r="D44" s="10">
        <v>11</v>
      </c>
      <c r="E44" s="479"/>
      <c r="F44" s="11">
        <f t="shared" si="18"/>
        <v>1320</v>
      </c>
      <c r="G44" s="10">
        <f>COUNT(N44,O44,P44,Q44,R44,#REF!,T44,V44,X44,AA44,AC44,AE44,AG44)</f>
        <v>8</v>
      </c>
      <c r="H44" s="15">
        <f t="shared" si="19"/>
        <v>165</v>
      </c>
      <c r="I44" s="159">
        <f t="shared" si="20"/>
        <v>0</v>
      </c>
      <c r="J44" s="159">
        <f t="shared" si="21"/>
        <v>3</v>
      </c>
      <c r="K44" s="52">
        <f t="shared" si="22"/>
        <v>198</v>
      </c>
      <c r="L44" s="90">
        <f t="shared" si="23"/>
        <v>497</v>
      </c>
      <c r="M44" s="182">
        <v>26</v>
      </c>
      <c r="N44" s="90">
        <v>138</v>
      </c>
      <c r="O44" s="90">
        <v>140</v>
      </c>
      <c r="P44" s="90">
        <v>198</v>
      </c>
      <c r="Q44" s="90">
        <v>169</v>
      </c>
      <c r="R44" s="90">
        <v>178</v>
      </c>
      <c r="S44" s="10">
        <f t="shared" si="24"/>
        <v>953</v>
      </c>
      <c r="T44" s="444">
        <v>170</v>
      </c>
      <c r="U44" s="444">
        <v>0</v>
      </c>
      <c r="V44" s="444">
        <v>174</v>
      </c>
      <c r="W44" s="444">
        <v>0</v>
      </c>
      <c r="X44" s="444">
        <v>153</v>
      </c>
      <c r="Y44" s="444">
        <v>0</v>
      </c>
      <c r="Z44" s="10">
        <f t="shared" si="25"/>
        <v>1528</v>
      </c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119</v>
      </c>
      <c r="B45" s="3">
        <v>41</v>
      </c>
      <c r="C45" s="3" t="s">
        <v>28</v>
      </c>
      <c r="D45" s="10">
        <v>12</v>
      </c>
      <c r="E45" s="479"/>
      <c r="F45" s="11">
        <f t="shared" si="18"/>
        <v>1430</v>
      </c>
      <c r="G45" s="10">
        <f>COUNT(N45,O45,P45,Q45,R45,#REF!,T45,V45,X45,AA45,AC45,AE45,AG45)</f>
        <v>8</v>
      </c>
      <c r="H45" s="15">
        <f t="shared" si="19"/>
        <v>178.75</v>
      </c>
      <c r="I45" s="159">
        <f t="shared" si="20"/>
        <v>2</v>
      </c>
      <c r="J45" s="159">
        <f t="shared" si="21"/>
        <v>1</v>
      </c>
      <c r="K45" s="52">
        <f t="shared" si="22"/>
        <v>211</v>
      </c>
      <c r="L45" s="90">
        <f t="shared" si="23"/>
        <v>590</v>
      </c>
      <c r="M45" s="182">
        <v>4</v>
      </c>
      <c r="N45" s="90">
        <v>199</v>
      </c>
      <c r="O45" s="90">
        <v>180</v>
      </c>
      <c r="P45" s="90">
        <v>211</v>
      </c>
      <c r="Q45" s="90">
        <v>177</v>
      </c>
      <c r="R45" s="90">
        <v>141</v>
      </c>
      <c r="S45" s="10">
        <f t="shared" si="24"/>
        <v>928</v>
      </c>
      <c r="T45" s="89">
        <v>160</v>
      </c>
      <c r="U45" s="89">
        <v>0</v>
      </c>
      <c r="V45" s="89">
        <v>167</v>
      </c>
      <c r="W45" s="89">
        <v>30</v>
      </c>
      <c r="X45" s="89">
        <v>195</v>
      </c>
      <c r="Y45" s="89">
        <v>30</v>
      </c>
      <c r="Z45" s="10">
        <f t="shared" si="25"/>
        <v>1522</v>
      </c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176</v>
      </c>
      <c r="B46" s="3">
        <v>41</v>
      </c>
      <c r="C46" s="3" t="s">
        <v>28</v>
      </c>
      <c r="D46" s="10">
        <v>13</v>
      </c>
      <c r="E46" s="448"/>
      <c r="F46" s="11">
        <f t="shared" si="18"/>
        <v>1368</v>
      </c>
      <c r="G46" s="10">
        <f>COUNT(N46,O46,P46,Q46,R46,#REF!,T46,V46,X46,AA46,AC46,AE46,AG46)</f>
        <v>8</v>
      </c>
      <c r="H46" s="15">
        <f t="shared" si="19"/>
        <v>171</v>
      </c>
      <c r="I46" s="159">
        <f t="shared" si="20"/>
        <v>0</v>
      </c>
      <c r="J46" s="159">
        <f t="shared" si="21"/>
        <v>3</v>
      </c>
      <c r="K46" s="52">
        <f t="shared" si="22"/>
        <v>188</v>
      </c>
      <c r="L46" s="90">
        <f t="shared" si="23"/>
        <v>507</v>
      </c>
      <c r="M46" s="182">
        <v>9</v>
      </c>
      <c r="N46" s="90">
        <v>179</v>
      </c>
      <c r="O46" s="90">
        <v>145</v>
      </c>
      <c r="P46" s="90">
        <v>177</v>
      </c>
      <c r="Q46" s="90">
        <v>172</v>
      </c>
      <c r="R46" s="90">
        <v>188</v>
      </c>
      <c r="S46" s="10">
        <f t="shared" si="24"/>
        <v>906</v>
      </c>
      <c r="T46" s="89">
        <v>168</v>
      </c>
      <c r="U46" s="89">
        <v>0</v>
      </c>
      <c r="V46" s="89">
        <v>173</v>
      </c>
      <c r="W46" s="89">
        <v>0</v>
      </c>
      <c r="X46" s="89">
        <v>166</v>
      </c>
      <c r="Y46" s="89">
        <v>0</v>
      </c>
      <c r="Z46" s="10">
        <f t="shared" si="25"/>
        <v>1440</v>
      </c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1096</v>
      </c>
      <c r="B47" s="3">
        <v>41</v>
      </c>
      <c r="C47" s="3" t="s">
        <v>28</v>
      </c>
      <c r="D47" s="10">
        <v>14</v>
      </c>
      <c r="E47" s="447"/>
      <c r="F47" s="11">
        <f t="shared" si="18"/>
        <v>1084</v>
      </c>
      <c r="G47" s="10">
        <f>COUNT(N47,O47,P47,Q47,R47,#REF!,T47,V47,X47,AA47,AC47,AE47,AG47)</f>
        <v>8</v>
      </c>
      <c r="H47" s="15">
        <f t="shared" si="19"/>
        <v>135.5</v>
      </c>
      <c r="I47" s="159">
        <f t="shared" si="20"/>
        <v>1</v>
      </c>
      <c r="J47" s="159">
        <f t="shared" si="21"/>
        <v>2</v>
      </c>
      <c r="K47" s="52">
        <f t="shared" si="22"/>
        <v>147</v>
      </c>
      <c r="L47" s="90">
        <f t="shared" si="23"/>
        <v>399</v>
      </c>
      <c r="M47" s="182">
        <v>39</v>
      </c>
      <c r="N47" s="90">
        <v>126</v>
      </c>
      <c r="O47" s="90">
        <v>144</v>
      </c>
      <c r="P47" s="90">
        <v>127</v>
      </c>
      <c r="Q47" s="90">
        <v>141</v>
      </c>
      <c r="R47" s="90">
        <v>147</v>
      </c>
      <c r="S47" s="10">
        <f t="shared" si="24"/>
        <v>880</v>
      </c>
      <c r="T47" s="89">
        <v>108</v>
      </c>
      <c r="U47" s="89">
        <v>0</v>
      </c>
      <c r="V47" s="89">
        <v>146</v>
      </c>
      <c r="W47" s="89">
        <v>0</v>
      </c>
      <c r="X47" s="89">
        <v>145</v>
      </c>
      <c r="Y47" s="89">
        <v>30</v>
      </c>
      <c r="Z47" s="10">
        <f t="shared" si="25"/>
        <v>1426</v>
      </c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841</v>
      </c>
      <c r="B48" s="3">
        <v>41</v>
      </c>
      <c r="C48" s="3" t="s">
        <v>28</v>
      </c>
      <c r="D48" s="10">
        <v>15</v>
      </c>
      <c r="E48" s="511"/>
      <c r="F48" s="11">
        <f t="shared" si="18"/>
        <v>1266</v>
      </c>
      <c r="G48" s="10">
        <f>COUNT(N48,O48,P48,Q48,R48,#REF!,T48,V48,X48,AA48,AC48,AE48,AG48)</f>
        <v>8</v>
      </c>
      <c r="H48" s="15">
        <f t="shared" si="19"/>
        <v>158.25</v>
      </c>
      <c r="I48" s="159">
        <f t="shared" si="20"/>
        <v>0</v>
      </c>
      <c r="J48" s="159">
        <f t="shared" si="21"/>
        <v>3</v>
      </c>
      <c r="K48" s="52">
        <f t="shared" si="22"/>
        <v>225</v>
      </c>
      <c r="L48" s="90">
        <f t="shared" si="23"/>
        <v>531</v>
      </c>
      <c r="M48" s="182">
        <v>13</v>
      </c>
      <c r="N48" s="90">
        <v>130</v>
      </c>
      <c r="O48" s="90">
        <v>176</v>
      </c>
      <c r="P48" s="90">
        <v>225</v>
      </c>
      <c r="Q48" s="90">
        <v>177</v>
      </c>
      <c r="R48" s="90">
        <v>153</v>
      </c>
      <c r="S48" s="10">
        <f t="shared" si="24"/>
        <v>926</v>
      </c>
      <c r="T48" s="89">
        <v>178</v>
      </c>
      <c r="U48" s="89">
        <v>0</v>
      </c>
      <c r="V48" s="89">
        <v>126</v>
      </c>
      <c r="W48" s="89">
        <v>0</v>
      </c>
      <c r="X48" s="89">
        <v>101</v>
      </c>
      <c r="Y48" s="89">
        <v>0</v>
      </c>
      <c r="Z48" s="10">
        <f t="shared" si="25"/>
        <v>1370</v>
      </c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150</v>
      </c>
      <c r="B49" s="3">
        <v>41</v>
      </c>
      <c r="C49" s="3" t="s">
        <v>28</v>
      </c>
      <c r="D49" s="10">
        <v>16</v>
      </c>
      <c r="E49" s="447"/>
      <c r="F49" s="11">
        <f t="shared" si="18"/>
        <v>1206</v>
      </c>
      <c r="G49" s="10">
        <f>COUNT(N49,O49,P49,Q49,R49,#REF!,T49,V49,X49,AA49,AC49,AE49,AG49)</f>
        <v>8</v>
      </c>
      <c r="H49" s="15">
        <f t="shared" si="19"/>
        <v>150.75</v>
      </c>
      <c r="I49" s="159">
        <f t="shared" si="20"/>
        <v>0</v>
      </c>
      <c r="J49" s="159">
        <f t="shared" si="21"/>
        <v>3</v>
      </c>
      <c r="K49" s="52">
        <f t="shared" si="22"/>
        <v>196</v>
      </c>
      <c r="L49" s="90">
        <f t="shared" si="23"/>
        <v>488</v>
      </c>
      <c r="M49" s="182">
        <v>16</v>
      </c>
      <c r="N49" s="90">
        <v>130</v>
      </c>
      <c r="O49" s="90">
        <v>162</v>
      </c>
      <c r="P49" s="90">
        <v>196</v>
      </c>
      <c r="Q49" s="90">
        <v>147</v>
      </c>
      <c r="R49" s="90">
        <v>179</v>
      </c>
      <c r="S49" s="10">
        <f t="shared" si="24"/>
        <v>894</v>
      </c>
      <c r="T49" s="89">
        <v>139</v>
      </c>
      <c r="U49" s="89">
        <v>0</v>
      </c>
      <c r="V49" s="89">
        <v>128</v>
      </c>
      <c r="W49" s="89">
        <v>0</v>
      </c>
      <c r="X49" s="89">
        <v>125</v>
      </c>
      <c r="Y49" s="89">
        <v>0</v>
      </c>
      <c r="Z49" s="10">
        <f t="shared" si="25"/>
        <v>1334</v>
      </c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105</v>
      </c>
      <c r="B50" s="3">
        <v>41</v>
      </c>
      <c r="C50" s="3" t="s">
        <v>28</v>
      </c>
      <c r="D50" s="10">
        <v>17</v>
      </c>
      <c r="E50" s="92"/>
      <c r="F50" s="11">
        <f t="shared" ref="F50:F70" si="26">SUM(N50:R50)+T50+V50+X50+AA50+AC50+AE50+AG50</f>
        <v>739</v>
      </c>
      <c r="G50" s="10">
        <f>COUNT(N50,O50,P50,Q50,R50,#REF!,T50,V50,X50,AA50,AC50,AE50,AG50)</f>
        <v>5</v>
      </c>
      <c r="H50" s="15">
        <f t="shared" ref="H50:H71" si="27">F50/G50</f>
        <v>147.80000000000001</v>
      </c>
      <c r="I50" s="512"/>
      <c r="J50" s="512"/>
      <c r="K50" s="52">
        <f t="shared" ref="K50:K70" si="28">MAX(N50,O50,P50,Q50,R50,T50,V50,X50,AA50,AC50,AE50,AG50)</f>
        <v>168</v>
      </c>
      <c r="L50" s="90">
        <f t="shared" ref="L50:L70" si="29">MAX((SUM(N50:P50)), (SUM(T50,V50,X50)), (SUM(AA50,AC50,AE50)), (SUM(AE50,AG50,AC50)))</f>
        <v>441</v>
      </c>
      <c r="M50" s="182">
        <v>28</v>
      </c>
      <c r="N50" s="90">
        <v>148</v>
      </c>
      <c r="O50" s="90">
        <v>154</v>
      </c>
      <c r="P50" s="90">
        <v>139</v>
      </c>
      <c r="Q50" s="90">
        <v>130</v>
      </c>
      <c r="R50" s="90">
        <v>168</v>
      </c>
      <c r="S50" s="10">
        <f t="shared" ref="S50:S70" si="30">SUM(N50:R50)+(M50*5)</f>
        <v>879</v>
      </c>
      <c r="T50" s="449"/>
      <c r="U50" s="449"/>
      <c r="V50" s="449"/>
      <c r="W50" s="449"/>
      <c r="X50" s="449"/>
      <c r="Y50" s="449"/>
      <c r="Z50" s="440"/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175</v>
      </c>
      <c r="B51" s="3">
        <v>41</v>
      </c>
      <c r="C51" s="3" t="s">
        <v>28</v>
      </c>
      <c r="D51" s="10">
        <v>18</v>
      </c>
      <c r="E51" s="92"/>
      <c r="F51" s="11">
        <f t="shared" si="26"/>
        <v>789</v>
      </c>
      <c r="G51" s="10">
        <f>COUNT(N51,O51,P51,Q51,R51,#REF!,T51,V51,X51,AA51,AC51,AE51,AG51)</f>
        <v>5</v>
      </c>
      <c r="H51" s="15">
        <f t="shared" si="27"/>
        <v>157.80000000000001</v>
      </c>
      <c r="I51" s="512"/>
      <c r="J51" s="512"/>
      <c r="K51" s="52">
        <f t="shared" si="28"/>
        <v>161</v>
      </c>
      <c r="L51" s="90">
        <f t="shared" si="29"/>
        <v>471</v>
      </c>
      <c r="M51" s="182">
        <v>18</v>
      </c>
      <c r="N51" s="90">
        <v>154</v>
      </c>
      <c r="O51" s="90">
        <v>157</v>
      </c>
      <c r="P51" s="90">
        <v>160</v>
      </c>
      <c r="Q51" s="90">
        <v>157</v>
      </c>
      <c r="R51" s="90">
        <v>161</v>
      </c>
      <c r="S51" s="10">
        <f t="shared" si="30"/>
        <v>879</v>
      </c>
      <c r="T51" s="449"/>
      <c r="U51" s="449"/>
      <c r="V51" s="449"/>
      <c r="W51" s="449"/>
      <c r="X51" s="449"/>
      <c r="Y51" s="449"/>
      <c r="Z51" s="440"/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151</v>
      </c>
      <c r="B52" s="3">
        <v>41</v>
      </c>
      <c r="C52" s="3" t="s">
        <v>28</v>
      </c>
      <c r="D52" s="10">
        <v>19</v>
      </c>
      <c r="E52" s="92"/>
      <c r="F52" s="11">
        <f t="shared" si="26"/>
        <v>664</v>
      </c>
      <c r="G52" s="10">
        <f>COUNT(N52,O52,P52,Q52,R52,#REF!,T52,V52,X52,AA52,AC52,AE52,AG52)</f>
        <v>5</v>
      </c>
      <c r="H52" s="15">
        <f t="shared" si="27"/>
        <v>132.80000000000001</v>
      </c>
      <c r="I52" s="270"/>
      <c r="J52" s="270"/>
      <c r="K52" s="52">
        <f t="shared" si="28"/>
        <v>155</v>
      </c>
      <c r="L52" s="90">
        <f t="shared" si="29"/>
        <v>402</v>
      </c>
      <c r="M52" s="182">
        <v>43</v>
      </c>
      <c r="N52" s="90">
        <v>155</v>
      </c>
      <c r="O52" s="90">
        <v>130</v>
      </c>
      <c r="P52" s="90">
        <v>117</v>
      </c>
      <c r="Q52" s="90">
        <v>136</v>
      </c>
      <c r="R52" s="90">
        <v>126</v>
      </c>
      <c r="S52" s="10">
        <f t="shared" si="30"/>
        <v>879</v>
      </c>
      <c r="T52" s="94"/>
      <c r="U52" s="94"/>
      <c r="V52" s="94"/>
      <c r="W52" s="94"/>
      <c r="X52" s="94"/>
      <c r="Y52" s="94"/>
      <c r="Z52" s="56">
        <f t="shared" ref="Z52:Z70" si="31">SUM(S52:Y52)+(M52*3)</f>
        <v>1008</v>
      </c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155</v>
      </c>
      <c r="B53" s="3">
        <v>41</v>
      </c>
      <c r="C53" s="3" t="s">
        <v>28</v>
      </c>
      <c r="D53" s="10">
        <v>20</v>
      </c>
      <c r="E53" s="92"/>
      <c r="F53" s="11">
        <f t="shared" si="26"/>
        <v>703</v>
      </c>
      <c r="G53" s="10">
        <f>COUNT(N53,O53,P53,Q53,R53,#REF!,T53,V53,X53,AA53,AC53,AE53,AG53)</f>
        <v>5</v>
      </c>
      <c r="H53" s="15">
        <f t="shared" si="27"/>
        <v>140.6</v>
      </c>
      <c r="I53" s="270"/>
      <c r="J53" s="270"/>
      <c r="K53" s="52">
        <f t="shared" si="28"/>
        <v>154</v>
      </c>
      <c r="L53" s="90">
        <f t="shared" si="29"/>
        <v>446</v>
      </c>
      <c r="M53" s="182">
        <v>29</v>
      </c>
      <c r="N53" s="90">
        <v>147</v>
      </c>
      <c r="O53" s="90">
        <v>154</v>
      </c>
      <c r="P53" s="90">
        <v>145</v>
      </c>
      <c r="Q53" s="90">
        <v>148</v>
      </c>
      <c r="R53" s="90">
        <v>109</v>
      </c>
      <c r="S53" s="10">
        <f t="shared" si="30"/>
        <v>848</v>
      </c>
      <c r="T53" s="94"/>
      <c r="U53" s="94"/>
      <c r="V53" s="94"/>
      <c r="W53" s="94"/>
      <c r="X53" s="94"/>
      <c r="Y53" s="94"/>
      <c r="Z53" s="56">
        <f t="shared" si="31"/>
        <v>935</v>
      </c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325</v>
      </c>
      <c r="B54" s="3">
        <v>41</v>
      </c>
      <c r="C54" s="3" t="s">
        <v>28</v>
      </c>
      <c r="D54" s="10">
        <v>21</v>
      </c>
      <c r="E54" s="92"/>
      <c r="F54" s="11">
        <f t="shared" si="26"/>
        <v>625</v>
      </c>
      <c r="G54" s="10">
        <f>COUNT(N54,O54,P54,Q54,R54,#REF!,T54,V54,X54,AA54,AC54,AE54,AG54)</f>
        <v>5</v>
      </c>
      <c r="H54" s="15">
        <f t="shared" si="27"/>
        <v>125</v>
      </c>
      <c r="I54" s="270"/>
      <c r="J54" s="270"/>
      <c r="K54" s="52">
        <f t="shared" si="28"/>
        <v>174</v>
      </c>
      <c r="L54" s="90">
        <f t="shared" si="29"/>
        <v>378</v>
      </c>
      <c r="M54" s="182">
        <v>43</v>
      </c>
      <c r="N54" s="90">
        <v>104</v>
      </c>
      <c r="O54" s="90">
        <v>100</v>
      </c>
      <c r="P54" s="90">
        <v>174</v>
      </c>
      <c r="Q54" s="90">
        <v>134</v>
      </c>
      <c r="R54" s="90">
        <v>113</v>
      </c>
      <c r="S54" s="10">
        <f t="shared" si="30"/>
        <v>840</v>
      </c>
      <c r="T54" s="94"/>
      <c r="U54" s="94"/>
      <c r="V54" s="94"/>
      <c r="W54" s="94"/>
      <c r="X54" s="94"/>
      <c r="Y54" s="94"/>
      <c r="Z54" s="56">
        <f t="shared" si="31"/>
        <v>969</v>
      </c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1097</v>
      </c>
      <c r="B55" s="3">
        <v>41</v>
      </c>
      <c r="C55" s="3" t="s">
        <v>28</v>
      </c>
      <c r="D55" s="10">
        <v>22</v>
      </c>
      <c r="E55" s="92"/>
      <c r="F55" s="11">
        <f t="shared" si="26"/>
        <v>613</v>
      </c>
      <c r="G55" s="10">
        <f>COUNT(N55,O55,P55,Q55,R55,#REF!,T55,V55,X55,AA55,AC55,AE55,AG55)</f>
        <v>5</v>
      </c>
      <c r="H55" s="15">
        <f t="shared" si="27"/>
        <v>122.6</v>
      </c>
      <c r="I55" s="270"/>
      <c r="J55" s="270"/>
      <c r="K55" s="52">
        <f t="shared" si="28"/>
        <v>139</v>
      </c>
      <c r="L55" s="90">
        <f t="shared" si="29"/>
        <v>383</v>
      </c>
      <c r="M55" s="182">
        <v>45</v>
      </c>
      <c r="N55" s="90">
        <v>118</v>
      </c>
      <c r="O55" s="90">
        <v>126</v>
      </c>
      <c r="P55" s="90">
        <v>139</v>
      </c>
      <c r="Q55" s="90">
        <v>134</v>
      </c>
      <c r="R55" s="90">
        <v>96</v>
      </c>
      <c r="S55" s="10">
        <f t="shared" si="30"/>
        <v>838</v>
      </c>
      <c r="T55" s="94"/>
      <c r="U55" s="94"/>
      <c r="V55" s="94"/>
      <c r="W55" s="94"/>
      <c r="X55" s="94"/>
      <c r="Y55" s="94"/>
      <c r="Z55" s="56">
        <f t="shared" si="31"/>
        <v>973</v>
      </c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3" t="s">
        <v>102</v>
      </c>
      <c r="B56" s="3">
        <v>41</v>
      </c>
      <c r="C56" s="3" t="s">
        <v>28</v>
      </c>
      <c r="D56" s="10">
        <v>23</v>
      </c>
      <c r="E56" s="92"/>
      <c r="F56" s="11">
        <f t="shared" si="26"/>
        <v>779</v>
      </c>
      <c r="G56" s="10">
        <f>COUNT(N56,O56,P56,Q56,R56,#REF!,T56,V56,X56,AA56,AC56,AE56,AG56)</f>
        <v>5</v>
      </c>
      <c r="H56" s="15">
        <f t="shared" si="27"/>
        <v>155.80000000000001</v>
      </c>
      <c r="I56" s="270"/>
      <c r="J56" s="270"/>
      <c r="K56" s="52">
        <f t="shared" si="28"/>
        <v>174</v>
      </c>
      <c r="L56" s="90">
        <f t="shared" si="29"/>
        <v>444</v>
      </c>
      <c r="M56" s="182">
        <v>10</v>
      </c>
      <c r="N56" s="90">
        <v>133</v>
      </c>
      <c r="O56" s="90">
        <v>137</v>
      </c>
      <c r="P56" s="90">
        <v>174</v>
      </c>
      <c r="Q56" s="90">
        <v>162</v>
      </c>
      <c r="R56" s="90">
        <v>173</v>
      </c>
      <c r="S56" s="10">
        <f t="shared" si="30"/>
        <v>829</v>
      </c>
      <c r="T56" s="94"/>
      <c r="U56" s="94"/>
      <c r="V56" s="94"/>
      <c r="W56" s="94"/>
      <c r="X56" s="94"/>
      <c r="Y56" s="94"/>
      <c r="Z56" s="56">
        <f t="shared" si="31"/>
        <v>859</v>
      </c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A57" s="3" t="s">
        <v>253</v>
      </c>
      <c r="B57" s="3">
        <v>41</v>
      </c>
      <c r="C57" s="3" t="s">
        <v>28</v>
      </c>
      <c r="D57" s="10">
        <v>24</v>
      </c>
      <c r="E57" s="92"/>
      <c r="F57" s="11">
        <f t="shared" si="26"/>
        <v>706</v>
      </c>
      <c r="G57" s="10">
        <f>COUNT(N57,O57,P57,Q57,R57,#REF!,T57,V57,X57,AA57,AC57,AE57,AG57)</f>
        <v>5</v>
      </c>
      <c r="H57" s="15">
        <f t="shared" si="27"/>
        <v>141.19999999999999</v>
      </c>
      <c r="I57" s="270"/>
      <c r="J57" s="270"/>
      <c r="K57" s="52">
        <f t="shared" si="28"/>
        <v>173</v>
      </c>
      <c r="L57" s="90">
        <f t="shared" si="29"/>
        <v>447</v>
      </c>
      <c r="M57" s="182">
        <v>24</v>
      </c>
      <c r="N57" s="90">
        <v>141</v>
      </c>
      <c r="O57" s="90">
        <v>133</v>
      </c>
      <c r="P57" s="90">
        <v>173</v>
      </c>
      <c r="Q57" s="90">
        <v>103</v>
      </c>
      <c r="R57" s="90">
        <v>156</v>
      </c>
      <c r="S57" s="10">
        <f t="shared" si="30"/>
        <v>826</v>
      </c>
      <c r="T57" s="94"/>
      <c r="U57" s="94"/>
      <c r="V57" s="94"/>
      <c r="W57" s="94"/>
      <c r="X57" s="94"/>
      <c r="Y57" s="94"/>
      <c r="Z57" s="56">
        <f t="shared" si="31"/>
        <v>898</v>
      </c>
      <c r="AA57" s="92"/>
      <c r="AB57" s="92"/>
      <c r="AC57" s="92"/>
      <c r="AD57" s="92"/>
      <c r="AE57" s="92"/>
      <c r="AF57" s="92"/>
      <c r="AG57" s="92"/>
      <c r="AH57" s="92"/>
    </row>
    <row r="58" spans="1:34" x14ac:dyDescent="0.3">
      <c r="A58" s="3" t="s">
        <v>281</v>
      </c>
      <c r="B58" s="3">
        <v>41</v>
      </c>
      <c r="C58" s="3" t="s">
        <v>28</v>
      </c>
      <c r="D58" s="10">
        <v>25</v>
      </c>
      <c r="E58" s="92"/>
      <c r="F58" s="11">
        <f t="shared" si="26"/>
        <v>637</v>
      </c>
      <c r="G58" s="10">
        <f>COUNT(N58,O58,P58,Q58,R58,#REF!,T58,V58,X58,AA58,AC58,AE58,AG58)</f>
        <v>5</v>
      </c>
      <c r="H58" s="15">
        <f t="shared" si="27"/>
        <v>127.4</v>
      </c>
      <c r="I58" s="270"/>
      <c r="J58" s="270"/>
      <c r="K58" s="52">
        <f t="shared" si="28"/>
        <v>155</v>
      </c>
      <c r="L58" s="90">
        <f t="shared" si="29"/>
        <v>412</v>
      </c>
      <c r="M58" s="182">
        <v>37</v>
      </c>
      <c r="N58" s="90">
        <v>146</v>
      </c>
      <c r="O58" s="90">
        <v>111</v>
      </c>
      <c r="P58" s="90">
        <v>155</v>
      </c>
      <c r="Q58" s="90">
        <v>109</v>
      </c>
      <c r="R58" s="90">
        <v>116</v>
      </c>
      <c r="S58" s="10">
        <f t="shared" si="30"/>
        <v>822</v>
      </c>
      <c r="T58" s="94"/>
      <c r="U58" s="94"/>
      <c r="V58" s="94"/>
      <c r="W58" s="94"/>
      <c r="X58" s="94"/>
      <c r="Y58" s="94"/>
      <c r="Z58" s="56">
        <f t="shared" si="31"/>
        <v>933</v>
      </c>
      <c r="AA58" s="92"/>
      <c r="AB58" s="92"/>
      <c r="AC58" s="92"/>
      <c r="AD58" s="92"/>
      <c r="AE58" s="92"/>
      <c r="AF58" s="92"/>
      <c r="AG58" s="92"/>
      <c r="AH58" s="92"/>
    </row>
    <row r="59" spans="1:34" x14ac:dyDescent="0.3">
      <c r="A59" s="3" t="s">
        <v>534</v>
      </c>
      <c r="B59" s="3">
        <v>41</v>
      </c>
      <c r="C59" s="3" t="s">
        <v>28</v>
      </c>
      <c r="D59" s="10">
        <v>26</v>
      </c>
      <c r="E59" s="92"/>
      <c r="F59" s="11">
        <f t="shared" si="26"/>
        <v>684</v>
      </c>
      <c r="G59" s="10">
        <f>COUNT(N59,O59,P59,Q59,R59,#REF!,T59,V59,X59,AA59,AC59,AE59,AG59)</f>
        <v>5</v>
      </c>
      <c r="H59" s="15">
        <f t="shared" si="27"/>
        <v>136.80000000000001</v>
      </c>
      <c r="I59" s="270"/>
      <c r="J59" s="270"/>
      <c r="K59" s="52">
        <f t="shared" si="28"/>
        <v>154</v>
      </c>
      <c r="L59" s="90">
        <f t="shared" si="29"/>
        <v>413</v>
      </c>
      <c r="M59" s="182">
        <v>27</v>
      </c>
      <c r="N59" s="90">
        <v>113</v>
      </c>
      <c r="O59" s="90">
        <v>154</v>
      </c>
      <c r="P59" s="90">
        <v>146</v>
      </c>
      <c r="Q59" s="90">
        <v>128</v>
      </c>
      <c r="R59" s="90">
        <v>143</v>
      </c>
      <c r="S59" s="10">
        <f t="shared" si="30"/>
        <v>819</v>
      </c>
      <c r="T59" s="94"/>
      <c r="U59" s="94"/>
      <c r="V59" s="94"/>
      <c r="W59" s="94"/>
      <c r="X59" s="94"/>
      <c r="Y59" s="94"/>
      <c r="Z59" s="56">
        <f t="shared" si="31"/>
        <v>900</v>
      </c>
      <c r="AA59" s="92"/>
      <c r="AB59" s="92"/>
      <c r="AC59" s="92"/>
      <c r="AD59" s="92"/>
      <c r="AE59" s="92"/>
      <c r="AF59" s="92"/>
      <c r="AG59" s="92"/>
      <c r="AH59" s="92"/>
    </row>
    <row r="60" spans="1:34" x14ac:dyDescent="0.3">
      <c r="A60" s="3" t="s">
        <v>821</v>
      </c>
      <c r="B60" s="3">
        <v>41</v>
      </c>
      <c r="C60" s="3" t="s">
        <v>28</v>
      </c>
      <c r="D60" s="10">
        <v>27</v>
      </c>
      <c r="E60" s="92"/>
      <c r="F60" s="11">
        <f t="shared" si="26"/>
        <v>689</v>
      </c>
      <c r="G60" s="10">
        <f>COUNT(N60,O60,P60,Q60,R60,#REF!,T60,V60,X60,AA60,AC60,AE60,AG60)</f>
        <v>5</v>
      </c>
      <c r="H60" s="15">
        <f t="shared" si="27"/>
        <v>137.80000000000001</v>
      </c>
      <c r="I60" s="270"/>
      <c r="J60" s="270"/>
      <c r="K60" s="52">
        <f t="shared" si="28"/>
        <v>181</v>
      </c>
      <c r="L60" s="90">
        <f t="shared" si="29"/>
        <v>475</v>
      </c>
      <c r="M60" s="182">
        <v>25</v>
      </c>
      <c r="N60" s="90">
        <v>181</v>
      </c>
      <c r="O60" s="90">
        <v>127</v>
      </c>
      <c r="P60" s="90">
        <v>167</v>
      </c>
      <c r="Q60" s="90">
        <v>95</v>
      </c>
      <c r="R60" s="90">
        <v>119</v>
      </c>
      <c r="S60" s="10">
        <f t="shared" si="30"/>
        <v>814</v>
      </c>
      <c r="T60" s="94"/>
      <c r="U60" s="94"/>
      <c r="V60" s="94"/>
      <c r="W60" s="94"/>
      <c r="X60" s="94"/>
      <c r="Y60" s="94"/>
      <c r="Z60" s="56">
        <f t="shared" si="31"/>
        <v>889</v>
      </c>
      <c r="AA60" s="92"/>
      <c r="AB60" s="92"/>
      <c r="AC60" s="92"/>
      <c r="AD60" s="92"/>
      <c r="AE60" s="92"/>
      <c r="AF60" s="92"/>
      <c r="AG60" s="92"/>
      <c r="AH60" s="92"/>
    </row>
    <row r="61" spans="1:34" x14ac:dyDescent="0.3">
      <c r="A61" s="3" t="s">
        <v>344</v>
      </c>
      <c r="B61" s="3">
        <v>41</v>
      </c>
      <c r="C61" s="3" t="s">
        <v>28</v>
      </c>
      <c r="D61" s="10">
        <v>28</v>
      </c>
      <c r="E61" s="92"/>
      <c r="F61" s="11">
        <f t="shared" si="26"/>
        <v>789</v>
      </c>
      <c r="G61" s="10">
        <f>COUNT(N61,O61,P61,Q61,R61,#REF!,T61,V61,X61,AA61,AC61,AE61,AG61)</f>
        <v>5</v>
      </c>
      <c r="H61" s="15">
        <f t="shared" si="27"/>
        <v>157.80000000000001</v>
      </c>
      <c r="I61" s="270"/>
      <c r="J61" s="270"/>
      <c r="K61" s="52">
        <f t="shared" si="28"/>
        <v>188</v>
      </c>
      <c r="L61" s="90">
        <f t="shared" si="29"/>
        <v>480</v>
      </c>
      <c r="M61" s="182">
        <v>4</v>
      </c>
      <c r="N61" s="90">
        <v>165</v>
      </c>
      <c r="O61" s="90">
        <v>127</v>
      </c>
      <c r="P61" s="90">
        <v>188</v>
      </c>
      <c r="Q61" s="90">
        <v>153</v>
      </c>
      <c r="R61" s="90">
        <v>156</v>
      </c>
      <c r="S61" s="10">
        <f t="shared" si="30"/>
        <v>809</v>
      </c>
      <c r="T61" s="94"/>
      <c r="U61" s="94"/>
      <c r="V61" s="94"/>
      <c r="W61" s="94"/>
      <c r="X61" s="94"/>
      <c r="Y61" s="94"/>
      <c r="Z61" s="56">
        <f t="shared" si="31"/>
        <v>821</v>
      </c>
      <c r="AA61" s="92"/>
      <c r="AB61" s="92"/>
      <c r="AC61" s="92"/>
      <c r="AD61" s="92"/>
      <c r="AE61" s="92"/>
      <c r="AF61" s="92"/>
      <c r="AG61" s="92"/>
      <c r="AH61" s="92"/>
    </row>
    <row r="62" spans="1:34" x14ac:dyDescent="0.3">
      <c r="A62" s="3" t="s">
        <v>283</v>
      </c>
      <c r="B62" s="3">
        <v>41</v>
      </c>
      <c r="C62" s="3" t="s">
        <v>28</v>
      </c>
      <c r="D62" s="10">
        <v>29</v>
      </c>
      <c r="E62" s="92"/>
      <c r="F62" s="11">
        <f t="shared" si="26"/>
        <v>745</v>
      </c>
      <c r="G62" s="10">
        <f>COUNT(N62,O62,P62,Q62,R62,#REF!,T62,V62,X62,AA62,AC62,AE62,AG62)</f>
        <v>5</v>
      </c>
      <c r="H62" s="15">
        <f t="shared" si="27"/>
        <v>149</v>
      </c>
      <c r="I62" s="270"/>
      <c r="J62" s="270"/>
      <c r="K62" s="52">
        <f t="shared" si="28"/>
        <v>193</v>
      </c>
      <c r="L62" s="90">
        <f t="shared" si="29"/>
        <v>445</v>
      </c>
      <c r="M62" s="182">
        <v>12</v>
      </c>
      <c r="N62" s="90">
        <v>140</v>
      </c>
      <c r="O62" s="90">
        <v>156</v>
      </c>
      <c r="P62" s="90">
        <v>149</v>
      </c>
      <c r="Q62" s="90">
        <v>107</v>
      </c>
      <c r="R62" s="90">
        <v>193</v>
      </c>
      <c r="S62" s="10">
        <f t="shared" si="30"/>
        <v>805</v>
      </c>
      <c r="Z62" s="440">
        <f t="shared" si="31"/>
        <v>841</v>
      </c>
    </row>
    <row r="63" spans="1:34" x14ac:dyDescent="0.3">
      <c r="A63" s="3" t="s">
        <v>113</v>
      </c>
      <c r="B63" s="3">
        <v>41</v>
      </c>
      <c r="C63" s="3" t="s">
        <v>28</v>
      </c>
      <c r="D63" s="10">
        <v>30</v>
      </c>
      <c r="E63" s="92"/>
      <c r="F63" s="11">
        <f t="shared" si="26"/>
        <v>794</v>
      </c>
      <c r="G63" s="10">
        <f>COUNT(N63,O63,P63,Q63,R63,#REF!,T63,V63,X63,AA63,AC63,AE63,AG63)</f>
        <v>5</v>
      </c>
      <c r="H63" s="15">
        <f t="shared" si="27"/>
        <v>158.80000000000001</v>
      </c>
      <c r="I63" s="270"/>
      <c r="J63" s="270"/>
      <c r="K63" s="52">
        <f t="shared" si="28"/>
        <v>224</v>
      </c>
      <c r="L63" s="90">
        <f t="shared" si="29"/>
        <v>411</v>
      </c>
      <c r="M63" s="182">
        <v>1</v>
      </c>
      <c r="N63" s="90">
        <v>115</v>
      </c>
      <c r="O63" s="90">
        <v>125</v>
      </c>
      <c r="P63" s="90">
        <v>171</v>
      </c>
      <c r="Q63" s="90">
        <v>159</v>
      </c>
      <c r="R63" s="90">
        <v>224</v>
      </c>
      <c r="S63" s="10">
        <f t="shared" si="30"/>
        <v>799</v>
      </c>
      <c r="Z63" s="440">
        <f t="shared" si="31"/>
        <v>802</v>
      </c>
    </row>
    <row r="64" spans="1:34" x14ac:dyDescent="0.3">
      <c r="A64" s="3" t="s">
        <v>120</v>
      </c>
      <c r="B64" s="3">
        <v>41</v>
      </c>
      <c r="C64" s="3" t="s">
        <v>28</v>
      </c>
      <c r="D64" s="10">
        <v>31</v>
      </c>
      <c r="E64" s="92"/>
      <c r="F64" s="11">
        <f t="shared" si="26"/>
        <v>733</v>
      </c>
      <c r="G64" s="10">
        <f>COUNT(N64,O64,P64,Q64,R64,#REF!,T64,V64,X64,AA64,AC64,AE64,AG64)</f>
        <v>5</v>
      </c>
      <c r="H64" s="15">
        <f t="shared" si="27"/>
        <v>146.6</v>
      </c>
      <c r="I64" s="270"/>
      <c r="J64" s="270"/>
      <c r="K64" s="52">
        <f t="shared" si="28"/>
        <v>157</v>
      </c>
      <c r="L64" s="90">
        <f t="shared" si="29"/>
        <v>440</v>
      </c>
      <c r="M64" s="182">
        <v>12</v>
      </c>
      <c r="N64" s="90">
        <v>133</v>
      </c>
      <c r="O64" s="90">
        <v>151</v>
      </c>
      <c r="P64" s="90">
        <v>156</v>
      </c>
      <c r="Q64" s="90">
        <v>136</v>
      </c>
      <c r="R64" s="90">
        <v>157</v>
      </c>
      <c r="S64" s="10">
        <f t="shared" si="30"/>
        <v>793</v>
      </c>
      <c r="Z64" s="440">
        <f t="shared" si="31"/>
        <v>829</v>
      </c>
    </row>
    <row r="65" spans="1:33" x14ac:dyDescent="0.3">
      <c r="A65" s="3" t="s">
        <v>160</v>
      </c>
      <c r="B65" s="3">
        <v>41</v>
      </c>
      <c r="C65" s="3" t="s">
        <v>28</v>
      </c>
      <c r="D65" s="10">
        <v>32</v>
      </c>
      <c r="E65" s="92"/>
      <c r="F65" s="11">
        <f t="shared" si="26"/>
        <v>655</v>
      </c>
      <c r="G65" s="10">
        <f>COUNT(N65,O65,P65,Q65,R65,#REF!,T65,V65,X65,AA65,AC65,AE65,AG65)</f>
        <v>5</v>
      </c>
      <c r="H65" s="15">
        <f t="shared" si="27"/>
        <v>131</v>
      </c>
      <c r="I65" s="270"/>
      <c r="J65" s="270"/>
      <c r="K65" s="52">
        <f t="shared" si="28"/>
        <v>163</v>
      </c>
      <c r="L65" s="90">
        <f t="shared" si="29"/>
        <v>368</v>
      </c>
      <c r="M65" s="182">
        <v>27</v>
      </c>
      <c r="N65" s="90">
        <v>118</v>
      </c>
      <c r="O65" s="90">
        <v>139</v>
      </c>
      <c r="P65" s="90">
        <v>111</v>
      </c>
      <c r="Q65" s="90">
        <v>163</v>
      </c>
      <c r="R65" s="90">
        <v>124</v>
      </c>
      <c r="S65" s="10">
        <f t="shared" si="30"/>
        <v>790</v>
      </c>
      <c r="Z65" s="440">
        <f t="shared" si="31"/>
        <v>871</v>
      </c>
    </row>
    <row r="66" spans="1:33" x14ac:dyDescent="0.3">
      <c r="A66" s="321" t="s">
        <v>505</v>
      </c>
      <c r="B66" s="3">
        <v>41</v>
      </c>
      <c r="C66" s="3" t="s">
        <v>28</v>
      </c>
      <c r="D66" s="10">
        <v>33</v>
      </c>
      <c r="E66" s="447"/>
      <c r="F66" s="11">
        <f t="shared" si="26"/>
        <v>727</v>
      </c>
      <c r="G66" s="10">
        <f>COUNT(N66,O66,P66,Q66,R66,#REF!,T66,V66,X66,AA66,AC66,AE66,AG66)</f>
        <v>5</v>
      </c>
      <c r="H66" s="15">
        <f t="shared" si="27"/>
        <v>145.4</v>
      </c>
      <c r="I66" s="270"/>
      <c r="J66" s="270"/>
      <c r="K66" s="322">
        <f t="shared" si="28"/>
        <v>175</v>
      </c>
      <c r="L66" s="323">
        <f t="shared" si="29"/>
        <v>457</v>
      </c>
      <c r="M66" s="324">
        <v>12</v>
      </c>
      <c r="N66" s="323">
        <v>175</v>
      </c>
      <c r="O66" s="323">
        <v>127</v>
      </c>
      <c r="P66" s="323">
        <v>155</v>
      </c>
      <c r="Q66" s="323">
        <v>129</v>
      </c>
      <c r="R66" s="323">
        <v>141</v>
      </c>
      <c r="S66" s="317">
        <f t="shared" si="30"/>
        <v>787</v>
      </c>
      <c r="Z66" s="440">
        <f t="shared" si="31"/>
        <v>823</v>
      </c>
    </row>
    <row r="67" spans="1:33" x14ac:dyDescent="0.3">
      <c r="A67" s="3" t="s">
        <v>504</v>
      </c>
      <c r="B67" s="3">
        <v>41</v>
      </c>
      <c r="C67" s="3" t="s">
        <v>28</v>
      </c>
      <c r="D67" s="10">
        <v>34</v>
      </c>
      <c r="E67" s="447"/>
      <c r="F67" s="11">
        <f t="shared" si="26"/>
        <v>764</v>
      </c>
      <c r="G67" s="10">
        <f>COUNT(N67,O67,P67,Q67,R67,#REF!,T67,V67,X67,AA67,AC67,AE67,AG67)</f>
        <v>5</v>
      </c>
      <c r="H67" s="15">
        <f t="shared" si="27"/>
        <v>152.80000000000001</v>
      </c>
      <c r="I67" s="270"/>
      <c r="J67" s="270"/>
      <c r="K67" s="52">
        <f t="shared" si="28"/>
        <v>186</v>
      </c>
      <c r="L67" s="89">
        <f t="shared" si="29"/>
        <v>432</v>
      </c>
      <c r="M67" s="182">
        <v>2</v>
      </c>
      <c r="N67" s="89">
        <v>127</v>
      </c>
      <c r="O67" s="89">
        <v>119</v>
      </c>
      <c r="P67" s="89">
        <v>186</v>
      </c>
      <c r="Q67" s="89">
        <v>160</v>
      </c>
      <c r="R67" s="89">
        <v>172</v>
      </c>
      <c r="S67" s="10">
        <f t="shared" si="30"/>
        <v>774</v>
      </c>
      <c r="Z67" s="440">
        <f t="shared" si="31"/>
        <v>780</v>
      </c>
    </row>
    <row r="68" spans="1:33" x14ac:dyDescent="0.3">
      <c r="A68" s="3" t="s">
        <v>156</v>
      </c>
      <c r="B68" s="3">
        <v>41</v>
      </c>
      <c r="C68" s="3" t="s">
        <v>28</v>
      </c>
      <c r="D68" s="10">
        <v>35</v>
      </c>
      <c r="E68" s="447"/>
      <c r="F68" s="11">
        <f t="shared" si="26"/>
        <v>746</v>
      </c>
      <c r="G68" s="10">
        <f>COUNT(N68,O68,P68,Q68,R68,#REF!,T68,V68,X68,AA68,AC68,AE68,AG68)</f>
        <v>5</v>
      </c>
      <c r="H68" s="15">
        <f t="shared" si="27"/>
        <v>149.19999999999999</v>
      </c>
      <c r="I68" s="270"/>
      <c r="J68" s="270"/>
      <c r="K68" s="52">
        <f t="shared" si="28"/>
        <v>162</v>
      </c>
      <c r="L68" s="89">
        <f t="shared" si="29"/>
        <v>432</v>
      </c>
      <c r="M68" s="182">
        <v>1</v>
      </c>
      <c r="N68" s="89">
        <v>138</v>
      </c>
      <c r="O68" s="89">
        <v>153</v>
      </c>
      <c r="P68" s="89">
        <v>141</v>
      </c>
      <c r="Q68" s="89">
        <v>162</v>
      </c>
      <c r="R68" s="89">
        <v>152</v>
      </c>
      <c r="S68" s="10">
        <f t="shared" si="30"/>
        <v>751</v>
      </c>
      <c r="Z68" s="440">
        <f t="shared" si="31"/>
        <v>754</v>
      </c>
    </row>
    <row r="69" spans="1:33" x14ac:dyDescent="0.3">
      <c r="A69" s="3" t="s">
        <v>173</v>
      </c>
      <c r="B69" s="3">
        <v>41</v>
      </c>
      <c r="C69" s="3" t="s">
        <v>28</v>
      </c>
      <c r="D69" s="10">
        <v>36</v>
      </c>
      <c r="E69" s="447"/>
      <c r="F69" s="11">
        <f t="shared" si="26"/>
        <v>699</v>
      </c>
      <c r="G69" s="10">
        <f>COUNT(N69,O69,P69,Q69,R69,#REF!,T69,V69,X69,AA69,AC69,AE69,AG69)</f>
        <v>5</v>
      </c>
      <c r="H69" s="15">
        <f t="shared" si="27"/>
        <v>139.80000000000001</v>
      </c>
      <c r="I69" s="270"/>
      <c r="J69" s="270"/>
      <c r="K69" s="52">
        <f t="shared" si="28"/>
        <v>177</v>
      </c>
      <c r="L69" s="89">
        <f t="shared" si="29"/>
        <v>376</v>
      </c>
      <c r="M69" s="182">
        <v>10</v>
      </c>
      <c r="N69" s="89">
        <v>170</v>
      </c>
      <c r="O69" s="89">
        <v>101</v>
      </c>
      <c r="P69" s="89">
        <v>105</v>
      </c>
      <c r="Q69" s="89">
        <v>146</v>
      </c>
      <c r="R69" s="89">
        <v>177</v>
      </c>
      <c r="S69" s="10">
        <f t="shared" si="30"/>
        <v>749</v>
      </c>
      <c r="Z69" s="440">
        <f t="shared" si="31"/>
        <v>779</v>
      </c>
    </row>
    <row r="70" spans="1:33" x14ac:dyDescent="0.3">
      <c r="A70" s="3" t="s">
        <v>170</v>
      </c>
      <c r="B70" s="3">
        <v>41</v>
      </c>
      <c r="C70" s="3" t="s">
        <v>28</v>
      </c>
      <c r="D70" s="10">
        <v>37</v>
      </c>
      <c r="E70" s="447"/>
      <c r="F70" s="11">
        <f t="shared" si="26"/>
        <v>678</v>
      </c>
      <c r="G70" s="10">
        <f>COUNT(N70,O70,P70,Q70,R70,#REF!,T70,V70,X70,AA70,AC70,AE70,AG70)</f>
        <v>5</v>
      </c>
      <c r="H70" s="15">
        <f t="shared" si="27"/>
        <v>135.6</v>
      </c>
      <c r="I70" s="270"/>
      <c r="J70" s="270"/>
      <c r="K70" s="52">
        <f t="shared" si="28"/>
        <v>168</v>
      </c>
      <c r="L70" s="89">
        <f t="shared" si="29"/>
        <v>393</v>
      </c>
      <c r="M70" s="182">
        <v>9</v>
      </c>
      <c r="N70" s="89">
        <v>168</v>
      </c>
      <c r="O70" s="89">
        <v>90</v>
      </c>
      <c r="P70" s="89">
        <v>135</v>
      </c>
      <c r="Q70" s="89">
        <v>145</v>
      </c>
      <c r="R70" s="89">
        <v>140</v>
      </c>
      <c r="S70" s="10">
        <f t="shared" si="30"/>
        <v>723</v>
      </c>
      <c r="Z70" s="440">
        <f t="shared" si="31"/>
        <v>750</v>
      </c>
    </row>
    <row r="71" spans="1:33" x14ac:dyDescent="0.3">
      <c r="F71" s="64">
        <f>SUM(F34:F70)</f>
        <v>36269</v>
      </c>
      <c r="G71" s="63">
        <f>SUM(G34:G70)</f>
        <v>241</v>
      </c>
      <c r="H71" s="65">
        <f t="shared" si="27"/>
        <v>150.49377593360995</v>
      </c>
      <c r="N71" s="88">
        <f>AVERAGE(N34:N70)</f>
        <v>144.56756756756758</v>
      </c>
      <c r="O71" s="443">
        <f t="shared" ref="O71:X71" si="32">AVERAGE(O34:O70)</f>
        <v>138.8918918918919</v>
      </c>
      <c r="P71" s="443">
        <f t="shared" si="32"/>
        <v>157.32432432432432</v>
      </c>
      <c r="Q71" s="443">
        <f t="shared" si="32"/>
        <v>146.67567567567568</v>
      </c>
      <c r="R71" s="443">
        <f t="shared" si="32"/>
        <v>156.32432432432432</v>
      </c>
      <c r="T71" s="443">
        <f t="shared" si="32"/>
        <v>162.3125</v>
      </c>
      <c r="V71" s="443">
        <f t="shared" si="32"/>
        <v>153.75</v>
      </c>
      <c r="X71" s="443">
        <f t="shared" si="32"/>
        <v>154.625</v>
      </c>
      <c r="AA71" s="443">
        <f t="shared" ref="AA71" si="33">AVERAGE(AA34:AA70)</f>
        <v>166</v>
      </c>
      <c r="AC71" s="443">
        <f t="shared" ref="AC71" si="34">AVERAGE(AC34:AC70)</f>
        <v>152</v>
      </c>
      <c r="AE71" s="443">
        <f t="shared" ref="AE71" si="35">AVERAGE(AE34:AE70)</f>
        <v>150.5</v>
      </c>
      <c r="AG71" s="443">
        <f t="shared" ref="AG71" si="36">AVERAGE(AG34:AG70)</f>
        <v>140.5</v>
      </c>
    </row>
  </sheetData>
  <sortState ref="A4:AH5">
    <sortCondition ref="D4:D5"/>
  </sortState>
  <mergeCells count="2">
    <mergeCell ref="A1:AH2"/>
    <mergeCell ref="A31:AH32"/>
  </mergeCells>
  <pageMargins left="0.7" right="0.7" top="0.75" bottom="0.75" header="0.3" footer="0.3"/>
  <pageSetup scale="48" orientation="landscape" r:id="rId1"/>
  <rowBreaks count="1" manualBreakCount="1">
    <brk id="3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A1:AH57"/>
  <sheetViews>
    <sheetView view="pageBreakPreview" zoomScaleNormal="100" zoomScaleSheetLayoutView="100" workbookViewId="0">
      <selection activeCell="T22" sqref="T22"/>
    </sheetView>
  </sheetViews>
  <sheetFormatPr defaultColWidth="9.109375" defaultRowHeight="14.4" x14ac:dyDescent="0.3"/>
  <cols>
    <col min="1" max="1" width="19.44140625" style="88" bestFit="1" customWidth="1"/>
    <col min="2" max="2" width="3" style="88" hidden="1" customWidth="1"/>
    <col min="3" max="3" width="3.109375" style="88" hidden="1" customWidth="1"/>
    <col min="4" max="5" width="5.6640625" style="88" bestFit="1" customWidth="1"/>
    <col min="6" max="6" width="6" style="88" bestFit="1" customWidth="1"/>
    <col min="7" max="7" width="4" style="88" bestFit="1" customWidth="1"/>
    <col min="8" max="8" width="6.5546875" style="88" bestFit="1" customWidth="1"/>
    <col min="9" max="10" width="3.5546875" style="88" bestFit="1" customWidth="1"/>
    <col min="11" max="12" width="4" style="88" bestFit="1" customWidth="1"/>
    <col min="13" max="13" width="3" style="88" bestFit="1" customWidth="1"/>
    <col min="14" max="18" width="4" style="88" bestFit="1" customWidth="1"/>
    <col min="19" max="19" width="6.5546875" style="88" bestFit="1" customWidth="1"/>
    <col min="20" max="20" width="4" style="88" bestFit="1" customWidth="1"/>
    <col min="21" max="21" width="3" style="88" bestFit="1" customWidth="1"/>
    <col min="22" max="22" width="4" style="88" bestFit="1" customWidth="1"/>
    <col min="23" max="23" width="3" style="88" bestFit="1" customWidth="1"/>
    <col min="24" max="24" width="4" style="88" bestFit="1" customWidth="1"/>
    <col min="25" max="25" width="3" style="88" bestFit="1" customWidth="1"/>
    <col min="26" max="26" width="6.5546875" style="88" bestFit="1" customWidth="1"/>
    <col min="27" max="27" width="4" style="88" bestFit="1" customWidth="1"/>
    <col min="28" max="28" width="2.88671875" style="88" bestFit="1" customWidth="1"/>
    <col min="29" max="29" width="4" style="88" bestFit="1" customWidth="1"/>
    <col min="30" max="30" width="2.88671875" style="88" bestFit="1" customWidth="1"/>
    <col min="31" max="31" width="4" style="88" bestFit="1" customWidth="1"/>
    <col min="32" max="32" width="2.88671875" style="88" bestFit="1" customWidth="1"/>
    <col min="33" max="33" width="4" style="88" bestFit="1" customWidth="1"/>
    <col min="34" max="34" width="2.88671875" style="88" bestFit="1" customWidth="1"/>
    <col min="35" max="16384" width="9.109375" style="88"/>
  </cols>
  <sheetData>
    <row r="1" spans="1:34" ht="15" customHeight="1" x14ac:dyDescent="0.3">
      <c r="A1" s="587" t="s">
        <v>98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</row>
    <row r="2" spans="1:34" ht="15" customHeight="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</row>
    <row r="3" spans="1:34" x14ac:dyDescent="0.3">
      <c r="A3" s="1" t="s">
        <v>0</v>
      </c>
      <c r="B3" s="1"/>
      <c r="C3" s="1"/>
      <c r="D3" s="2" t="s">
        <v>2</v>
      </c>
      <c r="E3" s="61">
        <f>SUM(E4:E10)</f>
        <v>430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4" x14ac:dyDescent="0.3">
      <c r="A4" s="3" t="s">
        <v>284</v>
      </c>
      <c r="B4" s="3">
        <v>42</v>
      </c>
      <c r="C4" s="3" t="s">
        <v>29</v>
      </c>
      <c r="D4" s="11">
        <v>1</v>
      </c>
      <c r="E4" s="239">
        <v>200</v>
      </c>
      <c r="F4" s="6">
        <f t="shared" ref="F4:F26" si="0">SUM(N4:R4)+T4+V4+X4+AA4+AC4+AE4+AG4</f>
        <v>2527</v>
      </c>
      <c r="G4" s="6">
        <f>COUNT(N4,O4,P4,Q4,R4,#REF!,T4,V4,X4,AA4,AC4, AE4, AG4)</f>
        <v>11</v>
      </c>
      <c r="H4" s="7">
        <f t="shared" ref="H4:H27" si="1">F4/G4</f>
        <v>229.72727272727272</v>
      </c>
      <c r="I4" s="159">
        <f t="shared" ref="I4:I13" si="2">((SUM(U4+W4+Y4))/30)+(COUNTIFS(AB4,"W")+(COUNTIFS(AD4,"W")+(COUNTIFS(AF4,"W")+(COUNTIFS(AH4,"W")))))</f>
        <v>6</v>
      </c>
      <c r="J4" s="159">
        <f t="shared" ref="J4:J13" si="3">(3-(SUM(U4+W4+Y4)/30))+(COUNTIFS(AB4,"L"))+(COUNTIFS(AD4,"L"))+(COUNTIFS(AF4,"L"))+(COUNTIFS(AH4,"L"))</f>
        <v>0</v>
      </c>
      <c r="K4" s="52">
        <f t="shared" ref="K4:K26" si="4">MAX(N4,O4,P4,Q4,R4,T4,V4,X4,AA4,AC4,AE4,AG4)</f>
        <v>300</v>
      </c>
      <c r="L4" s="90">
        <f t="shared" ref="L4:L26" si="5">MAX((SUM(N4:P4)), (SUM(T4,V4,X4)), (SUM(AA4,AC4,AE4)), (SUM(AE4,AH4,AJ4)))</f>
        <v>678</v>
      </c>
      <c r="M4" s="157"/>
      <c r="N4" s="122">
        <v>223</v>
      </c>
      <c r="O4" s="122">
        <v>213</v>
      </c>
      <c r="P4" s="122">
        <v>199</v>
      </c>
      <c r="Q4" s="122">
        <v>215</v>
      </c>
      <c r="R4" s="122">
        <v>206</v>
      </c>
      <c r="S4" s="10">
        <f t="shared" ref="S4:S26" si="6">SUM(N4:R4)</f>
        <v>1056</v>
      </c>
      <c r="T4" s="105">
        <v>244</v>
      </c>
      <c r="U4" s="122">
        <v>30</v>
      </c>
      <c r="V4" s="122">
        <v>203</v>
      </c>
      <c r="W4" s="122">
        <v>30</v>
      </c>
      <c r="X4" s="122">
        <v>231</v>
      </c>
      <c r="Y4" s="122">
        <v>30</v>
      </c>
      <c r="Z4" s="1">
        <f t="shared" ref="Z4:Z13" si="7">SUM(S4:Y4)</f>
        <v>1824</v>
      </c>
      <c r="AA4" s="122"/>
      <c r="AB4" s="287"/>
      <c r="AC4" s="287">
        <v>247</v>
      </c>
      <c r="AD4" s="287" t="s">
        <v>23</v>
      </c>
      <c r="AE4" s="287">
        <v>300</v>
      </c>
      <c r="AF4" s="287" t="s">
        <v>23</v>
      </c>
      <c r="AG4" s="287">
        <v>246</v>
      </c>
      <c r="AH4" s="122" t="s">
        <v>23</v>
      </c>
    </row>
    <row r="5" spans="1:34" x14ac:dyDescent="0.3">
      <c r="A5" s="3" t="s">
        <v>248</v>
      </c>
      <c r="B5" s="3">
        <v>42</v>
      </c>
      <c r="C5" s="3" t="s">
        <v>29</v>
      </c>
      <c r="D5" s="11">
        <v>2</v>
      </c>
      <c r="E5" s="239">
        <v>100</v>
      </c>
      <c r="F5" s="6">
        <f t="shared" si="0"/>
        <v>2003</v>
      </c>
      <c r="G5" s="6">
        <f>COUNT(N5,O5,P5,Q5,R5,#REF!,T5,V5,X5,AA5,AC5, AE5, AG5)</f>
        <v>9</v>
      </c>
      <c r="H5" s="7">
        <f t="shared" si="1"/>
        <v>222.55555555555554</v>
      </c>
      <c r="I5" s="159">
        <f t="shared" si="2"/>
        <v>2</v>
      </c>
      <c r="J5" s="159">
        <f t="shared" si="3"/>
        <v>2</v>
      </c>
      <c r="K5" s="52">
        <f t="shared" si="4"/>
        <v>268</v>
      </c>
      <c r="L5" s="90">
        <f t="shared" si="5"/>
        <v>733</v>
      </c>
      <c r="M5" s="157"/>
      <c r="N5" s="122">
        <v>255</v>
      </c>
      <c r="O5" s="122">
        <v>257</v>
      </c>
      <c r="P5" s="122">
        <v>221</v>
      </c>
      <c r="Q5" s="122">
        <v>144</v>
      </c>
      <c r="R5" s="122">
        <v>223</v>
      </c>
      <c r="S5" s="10">
        <f t="shared" si="6"/>
        <v>1100</v>
      </c>
      <c r="T5" s="105">
        <v>244</v>
      </c>
      <c r="U5" s="122">
        <v>30</v>
      </c>
      <c r="V5" s="122">
        <v>203</v>
      </c>
      <c r="W5" s="122">
        <v>0</v>
      </c>
      <c r="X5" s="122">
        <v>268</v>
      </c>
      <c r="Y5" s="122">
        <v>30</v>
      </c>
      <c r="Z5" s="1">
        <f t="shared" si="7"/>
        <v>1875</v>
      </c>
      <c r="AA5" s="122"/>
      <c r="AB5" s="287"/>
      <c r="AC5" s="287"/>
      <c r="AD5" s="287"/>
      <c r="AE5" s="287"/>
      <c r="AF5" s="287"/>
      <c r="AG5" s="287">
        <v>188</v>
      </c>
      <c r="AH5" s="122" t="s">
        <v>24</v>
      </c>
    </row>
    <row r="6" spans="1:34" x14ac:dyDescent="0.3">
      <c r="A6" s="3" t="s">
        <v>195</v>
      </c>
      <c r="B6" s="3">
        <v>42</v>
      </c>
      <c r="C6" s="3" t="s">
        <v>29</v>
      </c>
      <c r="D6" s="11">
        <v>3</v>
      </c>
      <c r="E6" s="239">
        <v>60</v>
      </c>
      <c r="F6" s="6">
        <f t="shared" si="0"/>
        <v>1986</v>
      </c>
      <c r="G6" s="6">
        <f>COUNT(N6,O6,P6,Q6,R6,#REF!,T6,V6,X6,AA6,AC6, AE6, AG6)</f>
        <v>9</v>
      </c>
      <c r="H6" s="7">
        <f t="shared" si="1"/>
        <v>220.66666666666666</v>
      </c>
      <c r="I6" s="159">
        <f t="shared" si="2"/>
        <v>2</v>
      </c>
      <c r="J6" s="159">
        <f t="shared" si="3"/>
        <v>2</v>
      </c>
      <c r="K6" s="52">
        <f t="shared" si="4"/>
        <v>255</v>
      </c>
      <c r="L6" s="90">
        <f t="shared" si="5"/>
        <v>690</v>
      </c>
      <c r="M6" s="157"/>
      <c r="N6" s="122">
        <v>211</v>
      </c>
      <c r="O6" s="122">
        <v>255</v>
      </c>
      <c r="P6" s="122">
        <v>190</v>
      </c>
      <c r="Q6" s="122">
        <v>238</v>
      </c>
      <c r="R6" s="122">
        <v>185</v>
      </c>
      <c r="S6" s="10">
        <f t="shared" si="6"/>
        <v>1079</v>
      </c>
      <c r="T6" s="105">
        <v>248</v>
      </c>
      <c r="U6" s="122">
        <v>30</v>
      </c>
      <c r="V6" s="122">
        <v>234</v>
      </c>
      <c r="W6" s="122">
        <v>30</v>
      </c>
      <c r="X6" s="122">
        <v>208</v>
      </c>
      <c r="Y6" s="122">
        <v>0</v>
      </c>
      <c r="Z6" s="1">
        <f t="shared" si="7"/>
        <v>1829</v>
      </c>
      <c r="AA6" s="122"/>
      <c r="AB6" s="122"/>
      <c r="AC6" s="122"/>
      <c r="AD6" s="122"/>
      <c r="AE6" s="122">
        <v>217</v>
      </c>
      <c r="AF6" s="122" t="s">
        <v>24</v>
      </c>
    </row>
    <row r="7" spans="1:34" x14ac:dyDescent="0.3">
      <c r="A7" s="3" t="s">
        <v>191</v>
      </c>
      <c r="B7" s="3">
        <v>42</v>
      </c>
      <c r="C7" s="3" t="s">
        <v>29</v>
      </c>
      <c r="D7" s="11">
        <v>4</v>
      </c>
      <c r="E7" s="316">
        <v>40</v>
      </c>
      <c r="F7" s="6">
        <f t="shared" si="0"/>
        <v>2188</v>
      </c>
      <c r="G7" s="6">
        <f>COUNT(N7,O7,P7,Q7,R7,#REF!,T7,V7,X7,AA7,AC7, AE7, AG7)</f>
        <v>10</v>
      </c>
      <c r="H7" s="7">
        <f t="shared" si="1"/>
        <v>218.8</v>
      </c>
      <c r="I7" s="159">
        <f t="shared" si="2"/>
        <v>3.5</v>
      </c>
      <c r="J7" s="159">
        <f t="shared" si="3"/>
        <v>1.5</v>
      </c>
      <c r="K7" s="52">
        <f t="shared" si="4"/>
        <v>258</v>
      </c>
      <c r="L7" s="90">
        <f t="shared" si="5"/>
        <v>667</v>
      </c>
      <c r="M7" s="157"/>
      <c r="N7" s="122">
        <v>154</v>
      </c>
      <c r="O7" s="122">
        <v>236</v>
      </c>
      <c r="P7" s="122">
        <v>223</v>
      </c>
      <c r="Q7" s="122">
        <v>257</v>
      </c>
      <c r="R7" s="122">
        <v>173</v>
      </c>
      <c r="S7" s="10">
        <f t="shared" si="6"/>
        <v>1043</v>
      </c>
      <c r="T7" s="245">
        <v>211</v>
      </c>
      <c r="U7" s="123">
        <v>30</v>
      </c>
      <c r="V7" s="123">
        <v>258</v>
      </c>
      <c r="W7" s="123">
        <v>15</v>
      </c>
      <c r="X7" s="123">
        <v>198</v>
      </c>
      <c r="Y7" s="123">
        <v>30</v>
      </c>
      <c r="Z7" s="24">
        <f t="shared" si="7"/>
        <v>1785</v>
      </c>
      <c r="AA7" s="122">
        <v>244</v>
      </c>
      <c r="AB7" s="122" t="s">
        <v>23</v>
      </c>
      <c r="AC7" s="123">
        <v>234</v>
      </c>
      <c r="AD7" s="122" t="s">
        <v>24</v>
      </c>
    </row>
    <row r="8" spans="1:34" x14ac:dyDescent="0.3">
      <c r="A8" s="3" t="s">
        <v>132</v>
      </c>
      <c r="B8" s="3">
        <v>42</v>
      </c>
      <c r="C8" s="3" t="s">
        <v>29</v>
      </c>
      <c r="D8" s="11">
        <v>5</v>
      </c>
      <c r="E8" s="251">
        <v>30</v>
      </c>
      <c r="F8" s="6">
        <f t="shared" si="0"/>
        <v>1935</v>
      </c>
      <c r="G8" s="6">
        <f>COUNT(N8,O8,P8,Q8,R8,#REF!,T8,V8,X8,AA8,AC8, AE8, AG8)</f>
        <v>9</v>
      </c>
      <c r="H8" s="7">
        <f t="shared" si="1"/>
        <v>215</v>
      </c>
      <c r="I8" s="159">
        <f t="shared" si="2"/>
        <v>1.5</v>
      </c>
      <c r="J8" s="159">
        <f t="shared" si="3"/>
        <v>2.5</v>
      </c>
      <c r="K8" s="52">
        <f t="shared" si="4"/>
        <v>258</v>
      </c>
      <c r="L8" s="90">
        <f t="shared" si="5"/>
        <v>686</v>
      </c>
      <c r="M8" s="157"/>
      <c r="N8" s="122">
        <v>209</v>
      </c>
      <c r="O8" s="122">
        <v>211</v>
      </c>
      <c r="P8" s="122">
        <v>204</v>
      </c>
      <c r="Q8" s="122">
        <v>237</v>
      </c>
      <c r="R8" s="122">
        <v>185</v>
      </c>
      <c r="S8" s="10">
        <f t="shared" si="6"/>
        <v>1046</v>
      </c>
      <c r="T8" s="245">
        <v>207</v>
      </c>
      <c r="U8" s="123">
        <v>0</v>
      </c>
      <c r="V8" s="123">
        <v>258</v>
      </c>
      <c r="W8" s="123">
        <v>15</v>
      </c>
      <c r="X8" s="123">
        <v>221</v>
      </c>
      <c r="Y8" s="123">
        <v>30</v>
      </c>
      <c r="Z8" s="1">
        <f t="shared" si="7"/>
        <v>1777</v>
      </c>
      <c r="AA8" s="105">
        <v>203</v>
      </c>
      <c r="AB8" s="122" t="s">
        <v>24</v>
      </c>
    </row>
    <row r="9" spans="1:34" x14ac:dyDescent="0.3">
      <c r="A9" s="3" t="s">
        <v>187</v>
      </c>
      <c r="B9" s="3">
        <v>42</v>
      </c>
      <c r="C9" s="3" t="s">
        <v>29</v>
      </c>
      <c r="D9" s="11">
        <v>6</v>
      </c>
      <c r="E9" s="511"/>
      <c r="F9" s="6">
        <f t="shared" si="0"/>
        <v>1743</v>
      </c>
      <c r="G9" s="6">
        <f>COUNT(N9,O9,P9,Q9,R9,#REF!,T9,V9,X9,AA9,AC9, AE9, AG9)</f>
        <v>8</v>
      </c>
      <c r="H9" s="7">
        <f t="shared" si="1"/>
        <v>217.875</v>
      </c>
      <c r="I9" s="159">
        <f t="shared" si="2"/>
        <v>1</v>
      </c>
      <c r="J9" s="159">
        <f t="shared" si="3"/>
        <v>2</v>
      </c>
      <c r="K9" s="52">
        <f t="shared" si="4"/>
        <v>247</v>
      </c>
      <c r="L9" s="90">
        <f t="shared" si="5"/>
        <v>669</v>
      </c>
      <c r="M9" s="157"/>
      <c r="N9" s="123">
        <v>203</v>
      </c>
      <c r="O9" s="123">
        <v>235</v>
      </c>
      <c r="P9" s="123">
        <v>231</v>
      </c>
      <c r="Q9" s="123">
        <v>226</v>
      </c>
      <c r="R9" s="123">
        <v>247</v>
      </c>
      <c r="S9" s="10">
        <f t="shared" si="6"/>
        <v>1142</v>
      </c>
      <c r="T9" s="105">
        <v>202</v>
      </c>
      <c r="U9" s="122">
        <v>0</v>
      </c>
      <c r="V9" s="122">
        <v>204</v>
      </c>
      <c r="W9" s="122">
        <v>0</v>
      </c>
      <c r="X9" s="122">
        <v>195</v>
      </c>
      <c r="Y9" s="122">
        <v>30</v>
      </c>
      <c r="Z9" s="1">
        <f t="shared" si="7"/>
        <v>1773</v>
      </c>
    </row>
    <row r="10" spans="1:34" x14ac:dyDescent="0.3">
      <c r="A10" s="3" t="s">
        <v>146</v>
      </c>
      <c r="B10" s="3">
        <v>42</v>
      </c>
      <c r="C10" s="3" t="s">
        <v>29</v>
      </c>
      <c r="D10" s="11">
        <v>7</v>
      </c>
      <c r="E10" s="511"/>
      <c r="F10" s="6">
        <f t="shared" si="0"/>
        <v>1749</v>
      </c>
      <c r="G10" s="6">
        <f>COUNT(N10,O10,P10,Q10,R10,#REF!,T10,V10,X10,AA10,AC10, AE10, AG10)</f>
        <v>8</v>
      </c>
      <c r="H10" s="7">
        <f t="shared" si="1"/>
        <v>218.625</v>
      </c>
      <c r="I10" s="159">
        <f t="shared" si="2"/>
        <v>0</v>
      </c>
      <c r="J10" s="159">
        <f t="shared" si="3"/>
        <v>3</v>
      </c>
      <c r="K10" s="52">
        <f t="shared" si="4"/>
        <v>247</v>
      </c>
      <c r="L10" s="90">
        <f t="shared" si="5"/>
        <v>671</v>
      </c>
      <c r="M10" s="157"/>
      <c r="N10" s="122">
        <v>203</v>
      </c>
      <c r="O10" s="122">
        <v>222</v>
      </c>
      <c r="P10" s="122">
        <v>246</v>
      </c>
      <c r="Q10" s="122">
        <v>225</v>
      </c>
      <c r="R10" s="122">
        <v>247</v>
      </c>
      <c r="S10" s="10">
        <f t="shared" si="6"/>
        <v>1143</v>
      </c>
      <c r="T10" s="247">
        <v>220</v>
      </c>
      <c r="U10" s="248">
        <v>0</v>
      </c>
      <c r="V10" s="248">
        <v>226</v>
      </c>
      <c r="W10" s="248">
        <v>0</v>
      </c>
      <c r="X10" s="248">
        <v>160</v>
      </c>
      <c r="Y10" s="248">
        <v>0</v>
      </c>
      <c r="Z10" s="1">
        <f t="shared" si="7"/>
        <v>1749</v>
      </c>
    </row>
    <row r="11" spans="1:34" x14ac:dyDescent="0.3">
      <c r="A11" s="3" t="s">
        <v>285</v>
      </c>
      <c r="B11" s="3">
        <v>42</v>
      </c>
      <c r="C11" s="3" t="s">
        <v>29</v>
      </c>
      <c r="D11" s="11">
        <v>8</v>
      </c>
      <c r="E11" s="250"/>
      <c r="F11" s="6">
        <f t="shared" si="0"/>
        <v>1700</v>
      </c>
      <c r="G11" s="6">
        <f>COUNT(N11,O11,P11,Q11,R11,#REF!,T11,V11,X11,AA11,AC11, AE11, AG11)</f>
        <v>8</v>
      </c>
      <c r="H11" s="7">
        <f t="shared" si="1"/>
        <v>212.5</v>
      </c>
      <c r="I11" s="159">
        <f t="shared" si="2"/>
        <v>1</v>
      </c>
      <c r="J11" s="159">
        <f t="shared" si="3"/>
        <v>2</v>
      </c>
      <c r="K11" s="52">
        <f t="shared" si="4"/>
        <v>240</v>
      </c>
      <c r="L11" s="90">
        <f t="shared" si="5"/>
        <v>646</v>
      </c>
      <c r="M11" s="157"/>
      <c r="N11" s="122">
        <v>232</v>
      </c>
      <c r="O11" s="122">
        <v>216</v>
      </c>
      <c r="P11" s="122">
        <v>198</v>
      </c>
      <c r="Q11" s="122">
        <v>235</v>
      </c>
      <c r="R11" s="122">
        <v>240</v>
      </c>
      <c r="S11" s="10">
        <f t="shared" si="6"/>
        <v>1121</v>
      </c>
      <c r="T11" s="122">
        <v>188</v>
      </c>
      <c r="U11" s="122">
        <v>0</v>
      </c>
      <c r="V11" s="122">
        <v>212</v>
      </c>
      <c r="W11" s="122">
        <v>30</v>
      </c>
      <c r="X11" s="122">
        <v>179</v>
      </c>
      <c r="Y11" s="122">
        <v>0</v>
      </c>
      <c r="Z11" s="1">
        <f t="shared" si="7"/>
        <v>1730</v>
      </c>
    </row>
    <row r="12" spans="1:34" x14ac:dyDescent="0.3">
      <c r="A12" s="3" t="s">
        <v>409</v>
      </c>
      <c r="B12" s="3">
        <v>42</v>
      </c>
      <c r="C12" s="3" t="s">
        <v>29</v>
      </c>
      <c r="D12" s="11">
        <v>9</v>
      </c>
      <c r="E12" s="250"/>
      <c r="F12" s="6">
        <f t="shared" si="0"/>
        <v>1686</v>
      </c>
      <c r="G12" s="6">
        <f>COUNT(N12,O12,P12,Q12,R12,#REF!,T12,V12,X12,AA12,AC12, AE12, AG12)</f>
        <v>8</v>
      </c>
      <c r="H12" s="7">
        <f t="shared" si="1"/>
        <v>210.75</v>
      </c>
      <c r="I12" s="159">
        <f t="shared" si="2"/>
        <v>1</v>
      </c>
      <c r="J12" s="159">
        <f t="shared" si="3"/>
        <v>2</v>
      </c>
      <c r="K12" s="52">
        <f t="shared" si="4"/>
        <v>251</v>
      </c>
      <c r="L12" s="90">
        <f t="shared" si="5"/>
        <v>648</v>
      </c>
      <c r="M12" s="157"/>
      <c r="N12" s="122">
        <v>232</v>
      </c>
      <c r="O12" s="122">
        <v>203</v>
      </c>
      <c r="P12" s="122">
        <v>213</v>
      </c>
      <c r="Q12" s="122">
        <v>197</v>
      </c>
      <c r="R12" s="122">
        <v>196</v>
      </c>
      <c r="S12" s="10">
        <f t="shared" si="6"/>
        <v>1041</v>
      </c>
      <c r="T12" s="248">
        <v>206</v>
      </c>
      <c r="U12" s="248">
        <v>0</v>
      </c>
      <c r="V12" s="248">
        <v>251</v>
      </c>
      <c r="W12" s="248">
        <v>30</v>
      </c>
      <c r="X12" s="248">
        <v>188</v>
      </c>
      <c r="Y12" s="248">
        <v>0</v>
      </c>
      <c r="Z12" s="1">
        <f t="shared" si="7"/>
        <v>1716</v>
      </c>
    </row>
    <row r="13" spans="1:34" x14ac:dyDescent="0.3">
      <c r="A13" s="3" t="s">
        <v>166</v>
      </c>
      <c r="B13" s="3">
        <v>42</v>
      </c>
      <c r="C13" s="3" t="s">
        <v>29</v>
      </c>
      <c r="D13" s="11">
        <v>10</v>
      </c>
      <c r="E13" s="250"/>
      <c r="F13" s="6">
        <f t="shared" si="0"/>
        <v>1617</v>
      </c>
      <c r="G13" s="6">
        <f>COUNT(N13,O13,P13,Q13,R13,#REF!,T13,V13,X13,AA13,AC13, AE13, AG13)</f>
        <v>8</v>
      </c>
      <c r="H13" s="7">
        <f t="shared" si="1"/>
        <v>202.125</v>
      </c>
      <c r="I13" s="159">
        <f t="shared" si="2"/>
        <v>1</v>
      </c>
      <c r="J13" s="159">
        <f t="shared" si="3"/>
        <v>2</v>
      </c>
      <c r="K13" s="52">
        <f t="shared" si="4"/>
        <v>279</v>
      </c>
      <c r="L13" s="90">
        <f t="shared" si="5"/>
        <v>627</v>
      </c>
      <c r="M13" s="157"/>
      <c r="N13" s="122">
        <v>200</v>
      </c>
      <c r="O13" s="122">
        <v>148</v>
      </c>
      <c r="P13" s="122">
        <v>279</v>
      </c>
      <c r="Q13" s="122">
        <v>196</v>
      </c>
      <c r="R13" s="122">
        <v>223</v>
      </c>
      <c r="S13" s="10">
        <f t="shared" si="6"/>
        <v>1046</v>
      </c>
      <c r="T13" s="105">
        <v>205</v>
      </c>
      <c r="U13" s="122">
        <v>30</v>
      </c>
      <c r="V13" s="122">
        <v>185</v>
      </c>
      <c r="W13" s="122">
        <v>0</v>
      </c>
      <c r="X13" s="122">
        <v>181</v>
      </c>
      <c r="Y13" s="122">
        <v>0</v>
      </c>
      <c r="Z13" s="1">
        <f t="shared" si="7"/>
        <v>1647</v>
      </c>
    </row>
    <row r="14" spans="1:34" x14ac:dyDescent="0.3">
      <c r="A14" s="3" t="s">
        <v>1101</v>
      </c>
      <c r="B14" s="3">
        <v>42</v>
      </c>
      <c r="C14" s="3" t="s">
        <v>29</v>
      </c>
      <c r="D14" s="11">
        <v>11</v>
      </c>
      <c r="E14" s="301"/>
      <c r="F14" s="6">
        <f t="shared" si="0"/>
        <v>1011</v>
      </c>
      <c r="G14" s="6">
        <f>COUNT(N14,O14,P14,Q14,R14,#REF!,T14,V14,X14,AA14,AC14, AE14, AG14)</f>
        <v>5</v>
      </c>
      <c r="H14" s="7">
        <f t="shared" si="1"/>
        <v>202.2</v>
      </c>
      <c r="I14" s="159"/>
      <c r="J14" s="159"/>
      <c r="K14" s="52">
        <f t="shared" si="4"/>
        <v>234</v>
      </c>
      <c r="L14" s="90">
        <f t="shared" si="5"/>
        <v>582</v>
      </c>
      <c r="M14" s="157"/>
      <c r="N14" s="123">
        <v>184</v>
      </c>
      <c r="O14" s="123">
        <v>212</v>
      </c>
      <c r="P14" s="123">
        <v>186</v>
      </c>
      <c r="Q14" s="123">
        <v>195</v>
      </c>
      <c r="R14" s="123">
        <v>234</v>
      </c>
      <c r="S14" s="10">
        <f t="shared" si="6"/>
        <v>1011</v>
      </c>
      <c r="T14" s="511"/>
      <c r="U14" s="511"/>
      <c r="V14" s="511"/>
      <c r="W14" s="511"/>
      <c r="X14" s="511"/>
      <c r="Y14" s="511"/>
      <c r="Z14" s="440"/>
    </row>
    <row r="15" spans="1:34" x14ac:dyDescent="0.3">
      <c r="A15" s="3" t="s">
        <v>133</v>
      </c>
      <c r="B15" s="3">
        <v>42</v>
      </c>
      <c r="C15" s="3" t="s">
        <v>29</v>
      </c>
      <c r="D15" s="11">
        <v>12</v>
      </c>
      <c r="E15" s="244"/>
      <c r="F15" s="6">
        <f t="shared" si="0"/>
        <v>1009</v>
      </c>
      <c r="G15" s="6">
        <f>COUNT(N15,O15,P15,Q15,R15,#REF!,T15,V15,X15,AA15,AC15, AE15, AG15)</f>
        <v>5</v>
      </c>
      <c r="H15" s="7">
        <f t="shared" si="1"/>
        <v>201.8</v>
      </c>
      <c r="I15" s="159"/>
      <c r="J15" s="159"/>
      <c r="K15" s="52">
        <f t="shared" si="4"/>
        <v>247</v>
      </c>
      <c r="L15" s="90">
        <f t="shared" si="5"/>
        <v>667</v>
      </c>
      <c r="M15" s="157"/>
      <c r="N15" s="122">
        <v>230</v>
      </c>
      <c r="O15" s="122">
        <v>190</v>
      </c>
      <c r="P15" s="122">
        <v>247</v>
      </c>
      <c r="Q15" s="122">
        <v>200</v>
      </c>
      <c r="R15" s="122">
        <v>142</v>
      </c>
      <c r="S15" s="10">
        <f t="shared" si="6"/>
        <v>1009</v>
      </c>
      <c r="T15" s="511"/>
      <c r="U15" s="511"/>
      <c r="V15" s="511"/>
      <c r="W15" s="511"/>
      <c r="X15" s="511"/>
      <c r="Y15" s="511"/>
      <c r="Z15" s="440"/>
    </row>
    <row r="16" spans="1:34" x14ac:dyDescent="0.3">
      <c r="A16" s="3" t="s">
        <v>125</v>
      </c>
      <c r="B16" s="3">
        <v>42</v>
      </c>
      <c r="C16" s="3" t="s">
        <v>29</v>
      </c>
      <c r="D16" s="11">
        <v>13</v>
      </c>
      <c r="E16" s="249"/>
      <c r="F16" s="6">
        <f t="shared" si="0"/>
        <v>1007</v>
      </c>
      <c r="G16" s="6">
        <f>COUNT(N16,O16,P16,Q16,R16,#REF!,T16,V16,X16,AA16,AC16, AE16, AG16)</f>
        <v>5</v>
      </c>
      <c r="H16" s="7">
        <f t="shared" si="1"/>
        <v>201.4</v>
      </c>
      <c r="I16" s="159"/>
      <c r="J16" s="159"/>
      <c r="K16" s="52">
        <f t="shared" si="4"/>
        <v>223</v>
      </c>
      <c r="L16" s="90">
        <f t="shared" si="5"/>
        <v>591</v>
      </c>
      <c r="M16" s="157"/>
      <c r="N16" s="123">
        <v>177</v>
      </c>
      <c r="O16" s="123">
        <v>223</v>
      </c>
      <c r="P16" s="123">
        <v>191</v>
      </c>
      <c r="Q16" s="123">
        <v>201</v>
      </c>
      <c r="R16" s="123">
        <v>215</v>
      </c>
      <c r="S16" s="10">
        <f t="shared" si="6"/>
        <v>1007</v>
      </c>
      <c r="T16" s="511"/>
      <c r="U16" s="511"/>
      <c r="V16" s="511"/>
      <c r="W16" s="511"/>
      <c r="X16" s="511"/>
      <c r="Y16" s="511"/>
      <c r="Z16" s="440"/>
    </row>
    <row r="17" spans="1:34" x14ac:dyDescent="0.3">
      <c r="A17" s="3" t="s">
        <v>128</v>
      </c>
      <c r="B17" s="3">
        <v>42</v>
      </c>
      <c r="C17" s="3" t="s">
        <v>29</v>
      </c>
      <c r="D17" s="11">
        <v>14</v>
      </c>
      <c r="E17" s="250"/>
      <c r="F17" s="6">
        <f t="shared" si="0"/>
        <v>996</v>
      </c>
      <c r="G17" s="6">
        <f>COUNT(N17,O17,P17,Q17,R17,#REF!,T17,V17,X17,AA17,AC17, AE17, AG17)</f>
        <v>5</v>
      </c>
      <c r="H17" s="7">
        <f t="shared" si="1"/>
        <v>199.2</v>
      </c>
      <c r="I17" s="159"/>
      <c r="J17" s="159"/>
      <c r="K17" s="52">
        <f t="shared" si="4"/>
        <v>237</v>
      </c>
      <c r="L17" s="90">
        <f t="shared" si="5"/>
        <v>584</v>
      </c>
      <c r="M17" s="157"/>
      <c r="N17" s="123">
        <v>212</v>
      </c>
      <c r="O17" s="123">
        <v>204</v>
      </c>
      <c r="P17" s="123">
        <v>168</v>
      </c>
      <c r="Q17" s="123">
        <v>175</v>
      </c>
      <c r="R17" s="123">
        <v>237</v>
      </c>
      <c r="S17" s="317">
        <f t="shared" si="6"/>
        <v>996</v>
      </c>
      <c r="T17" s="511"/>
      <c r="U17" s="511"/>
      <c r="V17" s="511"/>
      <c r="W17" s="511"/>
      <c r="X17" s="511"/>
      <c r="Y17" s="511"/>
      <c r="Z17" s="440"/>
    </row>
    <row r="18" spans="1:34" x14ac:dyDescent="0.3">
      <c r="A18" s="3" t="s">
        <v>1102</v>
      </c>
      <c r="B18" s="3">
        <v>42</v>
      </c>
      <c r="C18" s="3" t="s">
        <v>29</v>
      </c>
      <c r="D18" s="11">
        <v>15</v>
      </c>
      <c r="E18" s="246"/>
      <c r="F18" s="6">
        <f t="shared" si="0"/>
        <v>992</v>
      </c>
      <c r="G18" s="6">
        <f>COUNT(N18,O18,P18,Q18,R18,#REF!,T18,V18,X18,AA18,AC18, AE18, AG18)</f>
        <v>5</v>
      </c>
      <c r="H18" s="7">
        <f t="shared" si="1"/>
        <v>198.4</v>
      </c>
      <c r="I18" s="159"/>
      <c r="J18" s="159"/>
      <c r="K18" s="52">
        <f t="shared" si="4"/>
        <v>228</v>
      </c>
      <c r="L18" s="90">
        <f t="shared" si="5"/>
        <v>547</v>
      </c>
      <c r="M18" s="157"/>
      <c r="N18" s="122">
        <v>182</v>
      </c>
      <c r="O18" s="122">
        <v>178</v>
      </c>
      <c r="P18" s="122">
        <v>187</v>
      </c>
      <c r="Q18" s="122">
        <v>217</v>
      </c>
      <c r="R18" s="122">
        <v>228</v>
      </c>
      <c r="S18" s="10">
        <f t="shared" si="6"/>
        <v>992</v>
      </c>
      <c r="T18" s="511"/>
      <c r="U18" s="511"/>
      <c r="V18" s="511"/>
      <c r="W18" s="511"/>
      <c r="X18" s="511"/>
      <c r="Y18" s="511"/>
      <c r="Z18" s="440"/>
    </row>
    <row r="19" spans="1:34" x14ac:dyDescent="0.3">
      <c r="A19" s="3" t="s">
        <v>143</v>
      </c>
      <c r="B19" s="3">
        <v>42</v>
      </c>
      <c r="C19" s="3" t="s">
        <v>29</v>
      </c>
      <c r="D19" s="11">
        <v>16</v>
      </c>
      <c r="E19" s="302"/>
      <c r="F19" s="6">
        <f t="shared" si="0"/>
        <v>992</v>
      </c>
      <c r="G19" s="6">
        <f>COUNT(N19,O19,P19,Q19,R19,#REF!,T19,V19,X19,AA19,AC19, AE19, AG19)</f>
        <v>5</v>
      </c>
      <c r="H19" s="7">
        <f t="shared" si="1"/>
        <v>198.4</v>
      </c>
      <c r="I19" s="159"/>
      <c r="J19" s="159"/>
      <c r="K19" s="52">
        <f t="shared" si="4"/>
        <v>212</v>
      </c>
      <c r="L19" s="90">
        <f t="shared" si="5"/>
        <v>587</v>
      </c>
      <c r="M19" s="157"/>
      <c r="N19" s="122">
        <v>212</v>
      </c>
      <c r="O19" s="122">
        <v>192</v>
      </c>
      <c r="P19" s="122">
        <v>183</v>
      </c>
      <c r="Q19" s="122">
        <v>209</v>
      </c>
      <c r="R19" s="122">
        <v>196</v>
      </c>
      <c r="S19" s="10">
        <f t="shared" si="6"/>
        <v>992</v>
      </c>
      <c r="T19" s="511"/>
      <c r="U19" s="511"/>
      <c r="V19" s="511"/>
      <c r="W19" s="511"/>
      <c r="X19" s="511"/>
      <c r="Y19" s="511"/>
      <c r="Z19" s="440"/>
    </row>
    <row r="20" spans="1:34" x14ac:dyDescent="0.3">
      <c r="A20" s="3" t="s">
        <v>714</v>
      </c>
      <c r="B20" s="3">
        <v>42</v>
      </c>
      <c r="C20" s="3" t="s">
        <v>29</v>
      </c>
      <c r="D20" s="11">
        <v>17</v>
      </c>
      <c r="E20" s="249"/>
      <c r="F20" s="6">
        <f t="shared" si="0"/>
        <v>981</v>
      </c>
      <c r="G20" s="6">
        <f>COUNT(N20,O20,P20,Q20,R20,#REF!,T20,V20,X20,AA20,AC20, AE20, AG20)</f>
        <v>5</v>
      </c>
      <c r="H20" s="7">
        <f t="shared" si="1"/>
        <v>196.2</v>
      </c>
      <c r="I20" s="159"/>
      <c r="J20" s="159"/>
      <c r="K20" s="52">
        <f t="shared" si="4"/>
        <v>233</v>
      </c>
      <c r="L20" s="90">
        <f t="shared" si="5"/>
        <v>640</v>
      </c>
      <c r="M20" s="157"/>
      <c r="N20" s="123">
        <v>233</v>
      </c>
      <c r="O20" s="123">
        <v>227</v>
      </c>
      <c r="P20" s="123">
        <v>180</v>
      </c>
      <c r="Q20" s="123">
        <v>160</v>
      </c>
      <c r="R20" s="123">
        <v>181</v>
      </c>
      <c r="S20" s="10">
        <f t="shared" si="6"/>
        <v>981</v>
      </c>
      <c r="T20" s="511"/>
      <c r="U20" s="511"/>
      <c r="V20" s="511"/>
      <c r="W20" s="511"/>
      <c r="X20" s="511"/>
      <c r="Y20" s="511"/>
      <c r="Z20" s="440"/>
    </row>
    <row r="21" spans="1:34" x14ac:dyDescent="0.3">
      <c r="A21" s="3" t="s">
        <v>138</v>
      </c>
      <c r="B21" s="3">
        <v>42</v>
      </c>
      <c r="C21" s="3" t="s">
        <v>29</v>
      </c>
      <c r="D21" s="11">
        <v>18</v>
      </c>
      <c r="E21" s="250"/>
      <c r="F21" s="6">
        <f t="shared" si="0"/>
        <v>943</v>
      </c>
      <c r="G21" s="6">
        <f>COUNT(N21,O21,P21,Q21,R21,#REF!,T21,V21,X21,AA21,AC21, AE21, AG21)</f>
        <v>5</v>
      </c>
      <c r="H21" s="7">
        <f t="shared" si="1"/>
        <v>188.6</v>
      </c>
      <c r="I21" s="159"/>
      <c r="J21" s="159"/>
      <c r="K21" s="52">
        <f t="shared" si="4"/>
        <v>221</v>
      </c>
      <c r="L21" s="90">
        <f t="shared" si="5"/>
        <v>595</v>
      </c>
      <c r="M21" s="157"/>
      <c r="N21" s="122">
        <v>171</v>
      </c>
      <c r="O21" s="122">
        <v>221</v>
      </c>
      <c r="P21" s="122">
        <v>203</v>
      </c>
      <c r="Q21" s="122">
        <v>158</v>
      </c>
      <c r="R21" s="122">
        <v>190</v>
      </c>
      <c r="S21" s="10">
        <f t="shared" si="6"/>
        <v>943</v>
      </c>
      <c r="T21" s="511"/>
      <c r="U21" s="511"/>
      <c r="V21" s="511"/>
      <c r="W21" s="511"/>
      <c r="X21" s="511"/>
      <c r="Y21" s="511"/>
      <c r="Z21" s="440"/>
    </row>
    <row r="22" spans="1:34" x14ac:dyDescent="0.3">
      <c r="A22" s="3" t="s">
        <v>211</v>
      </c>
      <c r="B22" s="3">
        <v>42</v>
      </c>
      <c r="C22" s="3" t="s">
        <v>29</v>
      </c>
      <c r="D22" s="11">
        <v>19</v>
      </c>
      <c r="E22" s="249"/>
      <c r="F22" s="6">
        <f t="shared" si="0"/>
        <v>937</v>
      </c>
      <c r="G22" s="6">
        <f>COUNT(N22,O22,P22,Q22,R22,#REF!,T22,V22,X22,AA22,AC22, AE22, AG22)</f>
        <v>5</v>
      </c>
      <c r="H22" s="7">
        <f t="shared" si="1"/>
        <v>187.4</v>
      </c>
      <c r="I22" s="185"/>
      <c r="J22" s="185"/>
      <c r="K22" s="52">
        <f t="shared" si="4"/>
        <v>212</v>
      </c>
      <c r="L22" s="90">
        <f t="shared" si="5"/>
        <v>552</v>
      </c>
      <c r="M22" s="157"/>
      <c r="N22" s="123">
        <v>155</v>
      </c>
      <c r="O22" s="123">
        <v>187</v>
      </c>
      <c r="P22" s="123">
        <v>210</v>
      </c>
      <c r="Q22" s="123">
        <v>173</v>
      </c>
      <c r="R22" s="123">
        <v>212</v>
      </c>
      <c r="S22" s="10">
        <f t="shared" si="6"/>
        <v>937</v>
      </c>
      <c r="T22" s="250"/>
      <c r="U22" s="250"/>
      <c r="V22" s="250"/>
      <c r="W22" s="250"/>
      <c r="X22" s="250"/>
      <c r="Y22" s="250"/>
      <c r="Z22" s="56"/>
    </row>
    <row r="23" spans="1:34" x14ac:dyDescent="0.3">
      <c r="A23" s="3" t="s">
        <v>134</v>
      </c>
      <c r="B23" s="3">
        <v>42</v>
      </c>
      <c r="C23" s="3" t="s">
        <v>29</v>
      </c>
      <c r="D23" s="11">
        <v>20</v>
      </c>
      <c r="E23" s="249"/>
      <c r="F23" s="6">
        <f t="shared" si="0"/>
        <v>929</v>
      </c>
      <c r="G23" s="6">
        <f>COUNT(N23,O23,P23,Q23,R23,#REF!,T23,V23,X23,AA23,AC23, AE23, AG23)</f>
        <v>5</v>
      </c>
      <c r="H23" s="7">
        <f t="shared" si="1"/>
        <v>185.8</v>
      </c>
      <c r="I23" s="185"/>
      <c r="J23" s="185"/>
      <c r="K23" s="52">
        <f t="shared" si="4"/>
        <v>211</v>
      </c>
      <c r="L23" s="90">
        <f t="shared" si="5"/>
        <v>566</v>
      </c>
      <c r="M23" s="157"/>
      <c r="N23" s="122">
        <v>183</v>
      </c>
      <c r="O23" s="122">
        <v>183</v>
      </c>
      <c r="P23" s="122">
        <v>200</v>
      </c>
      <c r="Q23" s="122">
        <v>152</v>
      </c>
      <c r="R23" s="122">
        <v>211</v>
      </c>
      <c r="S23" s="10">
        <f t="shared" si="6"/>
        <v>929</v>
      </c>
      <c r="T23" s="250"/>
      <c r="U23" s="250"/>
      <c r="V23" s="250"/>
      <c r="W23" s="250"/>
      <c r="X23" s="250"/>
      <c r="Y23" s="250"/>
      <c r="Z23" s="56"/>
    </row>
    <row r="24" spans="1:34" x14ac:dyDescent="0.3">
      <c r="A24" s="3" t="s">
        <v>109</v>
      </c>
      <c r="B24" s="3">
        <v>42</v>
      </c>
      <c r="C24" s="3" t="s">
        <v>29</v>
      </c>
      <c r="D24" s="503">
        <v>21</v>
      </c>
      <c r="E24" s="249"/>
      <c r="F24" s="6">
        <f t="shared" si="0"/>
        <v>929</v>
      </c>
      <c r="G24" s="6">
        <f>COUNT(N24,O24,P24,Q24,R24,#REF!,T24,V24,X24,AA24,AC24, AE24, AG24)</f>
        <v>5</v>
      </c>
      <c r="H24" s="7">
        <f t="shared" si="1"/>
        <v>185.8</v>
      </c>
      <c r="I24" s="270"/>
      <c r="J24" s="270"/>
      <c r="K24" s="52">
        <f t="shared" si="4"/>
        <v>204</v>
      </c>
      <c r="L24" s="90">
        <f t="shared" si="5"/>
        <v>540</v>
      </c>
      <c r="M24" s="157"/>
      <c r="N24" s="123">
        <v>177</v>
      </c>
      <c r="O24" s="123">
        <v>162</v>
      </c>
      <c r="P24" s="123">
        <v>201</v>
      </c>
      <c r="Q24" s="123">
        <v>185</v>
      </c>
      <c r="R24" s="123">
        <v>204</v>
      </c>
      <c r="S24" s="10">
        <f t="shared" si="6"/>
        <v>929</v>
      </c>
      <c r="T24" s="244"/>
      <c r="U24" s="244"/>
      <c r="V24" s="244"/>
      <c r="W24" s="244"/>
      <c r="X24" s="244"/>
      <c r="Y24" s="244"/>
      <c r="Z24" s="56"/>
    </row>
    <row r="25" spans="1:34" x14ac:dyDescent="0.3">
      <c r="A25" s="3" t="s">
        <v>149</v>
      </c>
      <c r="B25" s="3">
        <v>42</v>
      </c>
      <c r="C25" s="3" t="s">
        <v>29</v>
      </c>
      <c r="D25" s="503">
        <v>22</v>
      </c>
      <c r="E25" s="249"/>
      <c r="F25" s="6">
        <f t="shared" si="0"/>
        <v>920</v>
      </c>
      <c r="G25" s="6">
        <f>COUNT(N25,O25,P25,Q25,R25,#REF!,T25,V25,X25,AA25,AC25, AE25, AG25)</f>
        <v>5</v>
      </c>
      <c r="H25" s="7">
        <f t="shared" si="1"/>
        <v>184</v>
      </c>
      <c r="I25" s="270"/>
      <c r="J25" s="270"/>
      <c r="K25" s="52">
        <f t="shared" si="4"/>
        <v>205</v>
      </c>
      <c r="L25" s="90">
        <f t="shared" si="5"/>
        <v>589</v>
      </c>
      <c r="M25" s="157"/>
      <c r="N25" s="123">
        <v>203</v>
      </c>
      <c r="O25" s="123">
        <v>181</v>
      </c>
      <c r="P25" s="122">
        <v>205</v>
      </c>
      <c r="Q25" s="123">
        <v>167</v>
      </c>
      <c r="R25" s="123">
        <v>164</v>
      </c>
      <c r="S25" s="10">
        <f t="shared" si="6"/>
        <v>920</v>
      </c>
      <c r="T25" s="244"/>
      <c r="U25" s="244"/>
      <c r="V25" s="244"/>
      <c r="W25" s="244"/>
      <c r="X25" s="244"/>
      <c r="Y25" s="244"/>
      <c r="Z25" s="56"/>
    </row>
    <row r="26" spans="1:34" x14ac:dyDescent="0.3">
      <c r="A26" s="3" t="s">
        <v>386</v>
      </c>
      <c r="B26" s="3">
        <v>42</v>
      </c>
      <c r="C26" s="3" t="s">
        <v>29</v>
      </c>
      <c r="D26" s="11">
        <v>23</v>
      </c>
      <c r="E26" s="249"/>
      <c r="F26" s="6">
        <f t="shared" si="0"/>
        <v>898</v>
      </c>
      <c r="G26" s="6">
        <f>COUNT(N26,O26,P26,Q26,R26,#REF!,T26,V26,X26,AA26,AC26, AE26, AG26)</f>
        <v>5</v>
      </c>
      <c r="H26" s="7">
        <f t="shared" si="1"/>
        <v>179.6</v>
      </c>
      <c r="I26" s="270"/>
      <c r="J26" s="270"/>
      <c r="K26" s="52">
        <f t="shared" si="4"/>
        <v>218</v>
      </c>
      <c r="L26" s="90">
        <f t="shared" si="5"/>
        <v>525</v>
      </c>
      <c r="M26" s="157"/>
      <c r="N26" s="123">
        <v>172</v>
      </c>
      <c r="O26" s="123">
        <v>197</v>
      </c>
      <c r="P26" s="122">
        <v>156</v>
      </c>
      <c r="Q26" s="123">
        <v>218</v>
      </c>
      <c r="R26" s="123">
        <v>155</v>
      </c>
      <c r="S26" s="10">
        <f t="shared" si="6"/>
        <v>898</v>
      </c>
      <c r="T26" s="244"/>
      <c r="U26" s="244"/>
      <c r="V26" s="244"/>
      <c r="W26" s="244"/>
      <c r="X26" s="244"/>
      <c r="Y26" s="244"/>
      <c r="Z26" s="56"/>
    </row>
    <row r="27" spans="1:34" x14ac:dyDescent="0.3">
      <c r="A27" s="222"/>
      <c r="B27" s="222"/>
      <c r="C27" s="222"/>
      <c r="D27" s="222"/>
      <c r="E27" s="222"/>
      <c r="F27" s="6">
        <f>SUM(F4:F26)</f>
        <v>31678</v>
      </c>
      <c r="G27" s="6">
        <f>SUM(G4:G26)</f>
        <v>153</v>
      </c>
      <c r="H27" s="7">
        <f t="shared" si="1"/>
        <v>207.04575163398692</v>
      </c>
      <c r="I27" s="222"/>
      <c r="J27" s="222"/>
      <c r="K27" s="222"/>
      <c r="L27" s="222"/>
      <c r="M27" s="222"/>
      <c r="N27" s="222">
        <f>AVERAGE(N4:N26)</f>
        <v>200.56521739130434</v>
      </c>
      <c r="O27" s="509">
        <f t="shared" ref="O27:X27" si="8">AVERAGE(O4:O26)</f>
        <v>206.65217391304347</v>
      </c>
      <c r="P27" s="509">
        <f t="shared" si="8"/>
        <v>205.2608695652174</v>
      </c>
      <c r="Q27" s="509">
        <f t="shared" si="8"/>
        <v>199.13043478260869</v>
      </c>
      <c r="R27" s="509">
        <f t="shared" si="8"/>
        <v>204.08695652173913</v>
      </c>
      <c r="S27" s="222"/>
      <c r="T27" s="509">
        <f t="shared" si="8"/>
        <v>217.5</v>
      </c>
      <c r="U27" s="222"/>
      <c r="V27" s="509">
        <f t="shared" si="8"/>
        <v>223.4</v>
      </c>
      <c r="W27" s="222"/>
      <c r="X27" s="509">
        <f t="shared" si="8"/>
        <v>202.9</v>
      </c>
      <c r="Y27" s="222"/>
      <c r="Z27" s="222"/>
      <c r="AA27" s="509">
        <f t="shared" ref="AA27" si="9">AVERAGE(AA4:AA26)</f>
        <v>223.5</v>
      </c>
      <c r="AB27" s="222"/>
      <c r="AC27" s="509">
        <f t="shared" ref="AC27" si="10">AVERAGE(AC4:AC26)</f>
        <v>240.5</v>
      </c>
      <c r="AD27" s="222"/>
      <c r="AE27" s="509">
        <f t="shared" ref="AE27" si="11">AVERAGE(AE4:AE26)</f>
        <v>258.5</v>
      </c>
      <c r="AF27" s="222"/>
      <c r="AG27" s="509">
        <f t="shared" ref="AG27" si="12">AVERAGE(AG4:AG26)</f>
        <v>217</v>
      </c>
      <c r="AH27" s="222"/>
    </row>
    <row r="28" spans="1:34" x14ac:dyDescent="0.3">
      <c r="A28" s="222"/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15" customHeight="1" x14ac:dyDescent="0.3">
      <c r="A29" s="587" t="s">
        <v>99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587"/>
    </row>
    <row r="30" spans="1:34" ht="15" customHeight="1" x14ac:dyDescent="0.3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</row>
    <row r="31" spans="1:34" x14ac:dyDescent="0.3">
      <c r="A31" s="10" t="s">
        <v>0</v>
      </c>
      <c r="B31" s="10"/>
      <c r="C31" s="10"/>
      <c r="D31" s="10" t="s">
        <v>2</v>
      </c>
      <c r="E31" s="77">
        <f>SUM(E32:E36)</f>
        <v>430</v>
      </c>
      <c r="F31" s="11" t="s">
        <v>4</v>
      </c>
      <c r="G31" s="10" t="s">
        <v>5</v>
      </c>
      <c r="H31" s="10" t="s">
        <v>6</v>
      </c>
      <c r="I31" s="1" t="s">
        <v>23</v>
      </c>
      <c r="J31" s="1" t="s">
        <v>24</v>
      </c>
      <c r="K31" s="1" t="s">
        <v>25</v>
      </c>
      <c r="L31" s="1" t="s">
        <v>26</v>
      </c>
      <c r="M31" s="10" t="s">
        <v>9</v>
      </c>
      <c r="N31" s="10">
        <v>1</v>
      </c>
      <c r="O31" s="10">
        <v>2</v>
      </c>
      <c r="P31" s="10">
        <v>3</v>
      </c>
      <c r="Q31" s="10">
        <v>4</v>
      </c>
      <c r="R31" s="10">
        <v>5</v>
      </c>
      <c r="S31" s="10" t="s">
        <v>8</v>
      </c>
      <c r="T31" s="10">
        <v>6</v>
      </c>
      <c r="U31" s="10" t="s">
        <v>7</v>
      </c>
      <c r="V31" s="10">
        <v>7</v>
      </c>
      <c r="W31" s="10" t="s">
        <v>7</v>
      </c>
      <c r="X31" s="10">
        <v>8</v>
      </c>
      <c r="Y31" s="10" t="s">
        <v>7</v>
      </c>
      <c r="Z31" s="10" t="s">
        <v>8</v>
      </c>
      <c r="AA31" s="10">
        <v>9</v>
      </c>
      <c r="AB31" s="10"/>
      <c r="AC31" s="10">
        <v>10</v>
      </c>
      <c r="AD31" s="10"/>
      <c r="AE31" s="10">
        <v>11</v>
      </c>
      <c r="AF31" s="10"/>
      <c r="AG31" s="10">
        <v>12</v>
      </c>
      <c r="AH31" s="10"/>
    </row>
    <row r="32" spans="1:34" x14ac:dyDescent="0.3">
      <c r="A32" s="3" t="s">
        <v>311</v>
      </c>
      <c r="B32" s="3">
        <v>42</v>
      </c>
      <c r="C32" s="3" t="s">
        <v>29</v>
      </c>
      <c r="D32" s="10">
        <v>1</v>
      </c>
      <c r="E32" s="463">
        <v>200</v>
      </c>
      <c r="F32" s="11">
        <f t="shared" ref="F32:F56" si="13">SUM(N32:R32)+T32+V32+X32+AA32+AC32+AE32+AG32</f>
        <v>1906</v>
      </c>
      <c r="G32" s="10">
        <f>COUNT(N32,O32,P32,Q32,R32,#REF!,T32,V32,X32,AA32,AC32,AE32,AG32)</f>
        <v>11</v>
      </c>
      <c r="H32" s="15">
        <f t="shared" ref="H32:H57" si="14">F32/G32</f>
        <v>173.27272727272728</v>
      </c>
      <c r="I32" s="159">
        <f t="shared" ref="I32:I41" si="15">((SUM(U32+W32+Y32))/30)+(COUNTIFS(AB32,"W")+(COUNTIFS(AD32,"W")+(COUNTIFS(AF32,"W")+(COUNTIFS(AH32,"W")))))</f>
        <v>6</v>
      </c>
      <c r="J32" s="159">
        <f t="shared" ref="J32:J41" si="16">(3-(SUM(U32+W32+Y32)/30))+(COUNTIFS(AB32,"L"))+(COUNTIFS(AD32,"L"))+(COUNTIFS(AF32,"L"))+(COUNTIFS(AH32,"L"))</f>
        <v>0</v>
      </c>
      <c r="K32" s="52">
        <f t="shared" ref="K32:K56" si="17">MAX(N32,O32,P32,Q32,R32,T32,V32,X32,AA32,AC32,AE32,AG32)</f>
        <v>207</v>
      </c>
      <c r="L32" s="90">
        <f t="shared" ref="L32:L56" si="18">MAX((SUM(N32:P32)), (SUM(T32,V32,X32)), (SUM(AA32,AC32,AE32)), (SUM(AE32,AG32,AC32)))</f>
        <v>563</v>
      </c>
      <c r="M32" s="182">
        <v>36</v>
      </c>
      <c r="N32" s="90">
        <v>156</v>
      </c>
      <c r="O32" s="90">
        <v>183</v>
      </c>
      <c r="P32" s="90">
        <v>167</v>
      </c>
      <c r="Q32" s="90">
        <v>177</v>
      </c>
      <c r="R32" s="90">
        <v>131</v>
      </c>
      <c r="S32" s="10">
        <f t="shared" ref="S32:S56" si="19">SUM(N32:R32)+(M32*5)</f>
        <v>994</v>
      </c>
      <c r="T32" s="90">
        <v>179</v>
      </c>
      <c r="U32" s="90">
        <v>30</v>
      </c>
      <c r="V32" s="90">
        <v>177</v>
      </c>
      <c r="W32" s="90">
        <v>30</v>
      </c>
      <c r="X32" s="90">
        <v>207</v>
      </c>
      <c r="Y32" s="90">
        <v>30</v>
      </c>
      <c r="Z32" s="10">
        <f t="shared" ref="Z32:Z41" si="20">SUM(S32:Y32)+(M32*3)</f>
        <v>1755</v>
      </c>
      <c r="AA32" s="95"/>
      <c r="AB32" s="95"/>
      <c r="AC32" s="95">
        <v>192</v>
      </c>
      <c r="AD32" s="95" t="s">
        <v>23</v>
      </c>
      <c r="AE32" s="90">
        <v>187</v>
      </c>
      <c r="AF32" s="95" t="s">
        <v>23</v>
      </c>
      <c r="AG32" s="90">
        <v>150</v>
      </c>
      <c r="AH32" s="95" t="s">
        <v>23</v>
      </c>
    </row>
    <row r="33" spans="1:34" x14ac:dyDescent="0.3">
      <c r="A33" s="3" t="s">
        <v>114</v>
      </c>
      <c r="B33" s="3">
        <v>42</v>
      </c>
      <c r="C33" s="3" t="s">
        <v>29</v>
      </c>
      <c r="D33" s="10">
        <v>2</v>
      </c>
      <c r="E33" s="463">
        <v>100</v>
      </c>
      <c r="F33" s="11">
        <f t="shared" si="13"/>
        <v>1926</v>
      </c>
      <c r="G33" s="10">
        <f>COUNT(N33,O33,P33,Q33,R33,#REF!,T33,V33,X33,AA33,AC33,AE33,AG33)</f>
        <v>9</v>
      </c>
      <c r="H33" s="15">
        <f t="shared" si="14"/>
        <v>214</v>
      </c>
      <c r="I33" s="159">
        <f t="shared" si="15"/>
        <v>2</v>
      </c>
      <c r="J33" s="159">
        <f t="shared" si="16"/>
        <v>2</v>
      </c>
      <c r="K33" s="52">
        <f t="shared" si="17"/>
        <v>245</v>
      </c>
      <c r="L33" s="90">
        <f t="shared" si="18"/>
        <v>676</v>
      </c>
      <c r="M33" s="182">
        <v>5</v>
      </c>
      <c r="N33" s="90">
        <v>176</v>
      </c>
      <c r="O33" s="90">
        <v>225</v>
      </c>
      <c r="P33" s="90">
        <v>245</v>
      </c>
      <c r="Q33" s="90">
        <v>225</v>
      </c>
      <c r="R33" s="90">
        <v>201</v>
      </c>
      <c r="S33" s="10">
        <f t="shared" si="19"/>
        <v>1097</v>
      </c>
      <c r="T33" s="90">
        <v>230</v>
      </c>
      <c r="U33" s="90">
        <v>30</v>
      </c>
      <c r="V33" s="90">
        <v>201</v>
      </c>
      <c r="W33" s="90">
        <v>0</v>
      </c>
      <c r="X33" s="90">
        <v>245</v>
      </c>
      <c r="Y33" s="90">
        <v>30</v>
      </c>
      <c r="Z33" s="10">
        <f t="shared" si="20"/>
        <v>1848</v>
      </c>
      <c r="AA33" s="95"/>
      <c r="AB33" s="95"/>
      <c r="AC33" s="95"/>
      <c r="AD33" s="95"/>
      <c r="AE33" s="90"/>
      <c r="AF33" s="95"/>
      <c r="AG33" s="90">
        <v>178</v>
      </c>
      <c r="AH33" s="95" t="s">
        <v>24</v>
      </c>
    </row>
    <row r="34" spans="1:34" x14ac:dyDescent="0.3">
      <c r="A34" s="3" t="s">
        <v>179</v>
      </c>
      <c r="B34" s="3">
        <v>42</v>
      </c>
      <c r="C34" s="3" t="s">
        <v>29</v>
      </c>
      <c r="D34" s="10">
        <v>3</v>
      </c>
      <c r="E34" s="463">
        <v>60</v>
      </c>
      <c r="F34" s="11">
        <f t="shared" si="13"/>
        <v>1887</v>
      </c>
      <c r="G34" s="10">
        <f>COUNT(N34,O34,P34,Q34,R34,#REF!,T34,V34,X34,AA34,AC34,AE34,AG34)</f>
        <v>9</v>
      </c>
      <c r="H34" s="15">
        <f t="shared" si="14"/>
        <v>209.66666666666666</v>
      </c>
      <c r="I34" s="159">
        <f t="shared" si="15"/>
        <v>2</v>
      </c>
      <c r="J34" s="159">
        <f t="shared" si="16"/>
        <v>2</v>
      </c>
      <c r="K34" s="52">
        <f t="shared" si="17"/>
        <v>258</v>
      </c>
      <c r="L34" s="90">
        <f t="shared" si="18"/>
        <v>680</v>
      </c>
      <c r="M34" s="182">
        <v>9</v>
      </c>
      <c r="N34" s="90">
        <v>191</v>
      </c>
      <c r="O34" s="90">
        <v>223</v>
      </c>
      <c r="P34" s="90">
        <v>221</v>
      </c>
      <c r="Q34" s="90">
        <v>228</v>
      </c>
      <c r="R34" s="90">
        <v>145</v>
      </c>
      <c r="S34" s="10">
        <f t="shared" si="19"/>
        <v>1053</v>
      </c>
      <c r="T34" s="90">
        <v>177</v>
      </c>
      <c r="U34" s="90">
        <v>0</v>
      </c>
      <c r="V34" s="90">
        <v>245</v>
      </c>
      <c r="W34" s="90">
        <v>30</v>
      </c>
      <c r="X34" s="90">
        <v>258</v>
      </c>
      <c r="Y34" s="90">
        <v>30</v>
      </c>
      <c r="Z34" s="10">
        <f t="shared" si="20"/>
        <v>1820</v>
      </c>
      <c r="AA34" s="90"/>
      <c r="AB34" s="95"/>
      <c r="AC34" s="90"/>
      <c r="AD34" s="90"/>
      <c r="AE34" s="90">
        <v>199</v>
      </c>
      <c r="AF34" s="95" t="s">
        <v>24</v>
      </c>
      <c r="AG34" s="92"/>
      <c r="AH34" s="92"/>
    </row>
    <row r="35" spans="1:34" x14ac:dyDescent="0.3">
      <c r="A35" s="3" t="s">
        <v>1095</v>
      </c>
      <c r="B35" s="3">
        <v>42</v>
      </c>
      <c r="C35" s="3" t="s">
        <v>29</v>
      </c>
      <c r="D35" s="10">
        <v>4</v>
      </c>
      <c r="E35" s="479">
        <v>40</v>
      </c>
      <c r="F35" s="11">
        <f t="shared" si="13"/>
        <v>1721</v>
      </c>
      <c r="G35" s="10">
        <f>COUNT(N35,O35,P35,Q35,R35,#REF!,T35,V35,X35,AA35,AC35,AE35,AG35)</f>
        <v>10</v>
      </c>
      <c r="H35" s="15">
        <f t="shared" si="14"/>
        <v>172.1</v>
      </c>
      <c r="I35" s="159">
        <f t="shared" si="15"/>
        <v>3</v>
      </c>
      <c r="J35" s="159">
        <f t="shared" si="16"/>
        <v>2</v>
      </c>
      <c r="K35" s="52">
        <f t="shared" si="17"/>
        <v>213</v>
      </c>
      <c r="L35" s="90">
        <f t="shared" si="18"/>
        <v>536</v>
      </c>
      <c r="M35" s="182">
        <v>39</v>
      </c>
      <c r="N35" s="90">
        <v>177</v>
      </c>
      <c r="O35" s="90">
        <v>167</v>
      </c>
      <c r="P35" s="90">
        <v>139</v>
      </c>
      <c r="Q35" s="90">
        <v>177</v>
      </c>
      <c r="R35" s="90">
        <v>158</v>
      </c>
      <c r="S35" s="10">
        <f t="shared" si="19"/>
        <v>1013</v>
      </c>
      <c r="T35" s="90">
        <v>183</v>
      </c>
      <c r="U35" s="90">
        <v>30</v>
      </c>
      <c r="V35" s="90">
        <v>140</v>
      </c>
      <c r="W35" s="90">
        <v>0</v>
      </c>
      <c r="X35" s="90">
        <v>213</v>
      </c>
      <c r="Y35" s="90">
        <v>30</v>
      </c>
      <c r="Z35" s="10">
        <f t="shared" si="20"/>
        <v>1726</v>
      </c>
      <c r="AA35" s="90">
        <v>192</v>
      </c>
      <c r="AB35" s="95" t="s">
        <v>23</v>
      </c>
      <c r="AC35" s="90">
        <v>175</v>
      </c>
      <c r="AD35" s="95" t="s">
        <v>24</v>
      </c>
      <c r="AE35" s="92"/>
      <c r="AF35" s="92"/>
      <c r="AG35" s="92"/>
      <c r="AH35" s="92"/>
    </row>
    <row r="36" spans="1:34" x14ac:dyDescent="0.3">
      <c r="A36" s="3" t="s">
        <v>175</v>
      </c>
      <c r="B36" s="3">
        <v>42</v>
      </c>
      <c r="C36" s="3" t="s">
        <v>29</v>
      </c>
      <c r="D36" s="10">
        <v>5</v>
      </c>
      <c r="E36" s="470">
        <v>30</v>
      </c>
      <c r="F36" s="11">
        <f t="shared" si="13"/>
        <v>1806</v>
      </c>
      <c r="G36" s="10">
        <f>COUNT(N36,O36,P36,Q36,R36,#REF!,T36,V36,X36,AA36,AC36,AE36,AG36)</f>
        <v>9</v>
      </c>
      <c r="H36" s="15">
        <f t="shared" si="14"/>
        <v>200.66666666666666</v>
      </c>
      <c r="I36" s="159">
        <f t="shared" si="15"/>
        <v>0</v>
      </c>
      <c r="J36" s="159">
        <f t="shared" si="16"/>
        <v>4</v>
      </c>
      <c r="K36" s="52">
        <f t="shared" si="17"/>
        <v>232</v>
      </c>
      <c r="L36" s="90">
        <f t="shared" si="18"/>
        <v>682</v>
      </c>
      <c r="M36" s="182">
        <v>18</v>
      </c>
      <c r="N36" s="90">
        <v>226</v>
      </c>
      <c r="O36" s="90">
        <v>224</v>
      </c>
      <c r="P36" s="90">
        <v>232</v>
      </c>
      <c r="Q36" s="90">
        <v>166</v>
      </c>
      <c r="R36" s="90">
        <v>176</v>
      </c>
      <c r="S36" s="10">
        <f t="shared" si="19"/>
        <v>1114</v>
      </c>
      <c r="T36" s="89">
        <v>189</v>
      </c>
      <c r="U36" s="89">
        <v>0</v>
      </c>
      <c r="V36" s="89">
        <v>168</v>
      </c>
      <c r="W36" s="89">
        <v>0</v>
      </c>
      <c r="X36" s="89">
        <v>215</v>
      </c>
      <c r="Y36" s="89">
        <v>0</v>
      </c>
      <c r="Z36" s="10">
        <f t="shared" si="20"/>
        <v>1740</v>
      </c>
      <c r="AA36" s="90">
        <v>210</v>
      </c>
      <c r="AB36" s="95" t="s">
        <v>24</v>
      </c>
      <c r="AC36" s="92"/>
      <c r="AD36" s="92"/>
      <c r="AE36" s="92"/>
      <c r="AF36" s="92"/>
      <c r="AG36" s="92"/>
      <c r="AH36" s="92"/>
    </row>
    <row r="37" spans="1:34" x14ac:dyDescent="0.3">
      <c r="A37" s="12" t="s">
        <v>171</v>
      </c>
      <c r="B37" s="3">
        <v>42</v>
      </c>
      <c r="C37" s="3" t="s">
        <v>29</v>
      </c>
      <c r="D37" s="10">
        <v>6</v>
      </c>
      <c r="E37" s="511"/>
      <c r="F37" s="11">
        <f t="shared" si="13"/>
        <v>1309</v>
      </c>
      <c r="G37" s="10">
        <f>COUNT(N37,O37,P37,Q37,R37,#REF!,T37,V37,X37,AA37,AC37,AE37,AG37)</f>
        <v>8</v>
      </c>
      <c r="H37" s="15">
        <f t="shared" si="14"/>
        <v>163.625</v>
      </c>
      <c r="I37" s="159">
        <f t="shared" si="15"/>
        <v>2</v>
      </c>
      <c r="J37" s="159">
        <f t="shared" si="16"/>
        <v>1</v>
      </c>
      <c r="K37" s="52">
        <f t="shared" si="17"/>
        <v>200</v>
      </c>
      <c r="L37" s="90">
        <f t="shared" si="18"/>
        <v>509</v>
      </c>
      <c r="M37" s="183">
        <v>41</v>
      </c>
      <c r="N37" s="91">
        <v>137</v>
      </c>
      <c r="O37" s="91">
        <v>161</v>
      </c>
      <c r="P37" s="91">
        <v>189</v>
      </c>
      <c r="Q37" s="91">
        <v>165</v>
      </c>
      <c r="R37" s="91">
        <v>148</v>
      </c>
      <c r="S37" s="10">
        <f t="shared" si="19"/>
        <v>1005</v>
      </c>
      <c r="T37" s="305">
        <v>200</v>
      </c>
      <c r="U37" s="305">
        <v>30</v>
      </c>
      <c r="V37" s="305">
        <v>175</v>
      </c>
      <c r="W37" s="305">
        <v>30</v>
      </c>
      <c r="X37" s="305">
        <v>134</v>
      </c>
      <c r="Y37" s="89">
        <v>0</v>
      </c>
      <c r="Z37" s="10">
        <f t="shared" si="20"/>
        <v>1697</v>
      </c>
      <c r="AA37" s="92"/>
      <c r="AB37" s="92"/>
      <c r="AC37" s="92"/>
      <c r="AD37" s="92"/>
      <c r="AE37" s="92"/>
      <c r="AF37" s="92"/>
      <c r="AG37" s="92"/>
      <c r="AH37" s="92"/>
    </row>
    <row r="38" spans="1:34" x14ac:dyDescent="0.3">
      <c r="A38" s="3" t="s">
        <v>1099</v>
      </c>
      <c r="B38" s="3">
        <v>42</v>
      </c>
      <c r="C38" s="3" t="s">
        <v>29</v>
      </c>
      <c r="D38" s="10">
        <v>7</v>
      </c>
      <c r="E38" s="511"/>
      <c r="F38" s="11">
        <f t="shared" si="13"/>
        <v>1462</v>
      </c>
      <c r="G38" s="10">
        <f>COUNT(N38,O38,P38,Q38,R38,#REF!,T38,V38,X38,AA38,AC38,AE38,AG38)</f>
        <v>8</v>
      </c>
      <c r="H38" s="15">
        <f t="shared" si="14"/>
        <v>182.75</v>
      </c>
      <c r="I38" s="159">
        <f t="shared" si="15"/>
        <v>1</v>
      </c>
      <c r="J38" s="159">
        <f t="shared" si="16"/>
        <v>2</v>
      </c>
      <c r="K38" s="52">
        <f t="shared" si="17"/>
        <v>218</v>
      </c>
      <c r="L38" s="90">
        <f t="shared" si="18"/>
        <v>592</v>
      </c>
      <c r="M38" s="182">
        <v>19</v>
      </c>
      <c r="N38" s="90">
        <v>203</v>
      </c>
      <c r="O38" s="90">
        <v>171</v>
      </c>
      <c r="P38" s="90">
        <v>218</v>
      </c>
      <c r="Q38" s="90">
        <v>169</v>
      </c>
      <c r="R38" s="90">
        <v>159</v>
      </c>
      <c r="S38" s="10">
        <f t="shared" si="19"/>
        <v>1015</v>
      </c>
      <c r="T38" s="89">
        <v>200</v>
      </c>
      <c r="U38" s="89">
        <v>30</v>
      </c>
      <c r="V38" s="89">
        <v>172</v>
      </c>
      <c r="W38" s="89">
        <v>0</v>
      </c>
      <c r="X38" s="89">
        <v>170</v>
      </c>
      <c r="Y38" s="89">
        <v>0</v>
      </c>
      <c r="Z38" s="10">
        <f t="shared" si="20"/>
        <v>1644</v>
      </c>
      <c r="AA38" s="92"/>
      <c r="AB38" s="92"/>
      <c r="AC38" s="92"/>
      <c r="AD38" s="92"/>
      <c r="AE38" s="92"/>
      <c r="AF38" s="92"/>
      <c r="AG38" s="92"/>
      <c r="AH38" s="92"/>
    </row>
    <row r="39" spans="1:34" x14ac:dyDescent="0.3">
      <c r="A39" s="3" t="s">
        <v>160</v>
      </c>
      <c r="B39" s="3">
        <v>42</v>
      </c>
      <c r="C39" s="3" t="s">
        <v>29</v>
      </c>
      <c r="D39" s="10">
        <v>8</v>
      </c>
      <c r="E39" s="511"/>
      <c r="F39" s="11">
        <f t="shared" si="13"/>
        <v>1381</v>
      </c>
      <c r="G39" s="10">
        <f>COUNT(N39,O39,P39,Q39,R39,#REF!,T39,V39,X39,AA39,AC39,AE39,AG39)</f>
        <v>8</v>
      </c>
      <c r="H39" s="15">
        <f t="shared" si="14"/>
        <v>172.625</v>
      </c>
      <c r="I39" s="159">
        <f t="shared" si="15"/>
        <v>1</v>
      </c>
      <c r="J39" s="159">
        <f t="shared" si="16"/>
        <v>2</v>
      </c>
      <c r="K39" s="52">
        <f t="shared" si="17"/>
        <v>194</v>
      </c>
      <c r="L39" s="90">
        <f t="shared" si="18"/>
        <v>517</v>
      </c>
      <c r="M39" s="182">
        <v>27</v>
      </c>
      <c r="N39" s="90">
        <v>145</v>
      </c>
      <c r="O39" s="90">
        <v>178</v>
      </c>
      <c r="P39" s="90">
        <v>194</v>
      </c>
      <c r="Q39" s="90">
        <v>186</v>
      </c>
      <c r="R39" s="90">
        <v>180</v>
      </c>
      <c r="S39" s="10">
        <f t="shared" si="19"/>
        <v>1018</v>
      </c>
      <c r="T39" s="89">
        <v>169</v>
      </c>
      <c r="U39" s="89">
        <v>0</v>
      </c>
      <c r="V39" s="89">
        <v>168</v>
      </c>
      <c r="W39" s="89">
        <v>30</v>
      </c>
      <c r="X39" s="89">
        <v>161</v>
      </c>
      <c r="Y39" s="89">
        <v>0</v>
      </c>
      <c r="Z39" s="10">
        <f t="shared" si="20"/>
        <v>1627</v>
      </c>
      <c r="AA39" s="92"/>
      <c r="AB39" s="92"/>
      <c r="AC39" s="92"/>
      <c r="AD39" s="92"/>
      <c r="AE39" s="92"/>
      <c r="AF39" s="92"/>
      <c r="AG39" s="92"/>
      <c r="AH39" s="92"/>
    </row>
    <row r="40" spans="1:34" x14ac:dyDescent="0.3">
      <c r="A40" s="3" t="s">
        <v>798</v>
      </c>
      <c r="B40" s="3">
        <v>42</v>
      </c>
      <c r="C40" s="3" t="s">
        <v>29</v>
      </c>
      <c r="D40" s="10">
        <v>9</v>
      </c>
      <c r="E40" s="250"/>
      <c r="F40" s="11">
        <f t="shared" si="13"/>
        <v>1256</v>
      </c>
      <c r="G40" s="10">
        <f>COUNT(N40,O40,P40,Q40,R40,#REF!,T40,V40,X40,AA40,AC40,AE40,AG40)</f>
        <v>8</v>
      </c>
      <c r="H40" s="15">
        <f t="shared" si="14"/>
        <v>157</v>
      </c>
      <c r="I40" s="159">
        <f t="shared" si="15"/>
        <v>2</v>
      </c>
      <c r="J40" s="159">
        <f t="shared" si="16"/>
        <v>1</v>
      </c>
      <c r="K40" s="52">
        <f t="shared" si="17"/>
        <v>210</v>
      </c>
      <c r="L40" s="90">
        <f t="shared" si="18"/>
        <v>523</v>
      </c>
      <c r="M40" s="182">
        <v>37</v>
      </c>
      <c r="N40" s="89">
        <v>138</v>
      </c>
      <c r="O40" s="89">
        <v>210</v>
      </c>
      <c r="P40" s="89">
        <v>175</v>
      </c>
      <c r="Q40" s="89">
        <v>134</v>
      </c>
      <c r="R40" s="89">
        <v>139</v>
      </c>
      <c r="S40" s="10">
        <f t="shared" si="19"/>
        <v>981</v>
      </c>
      <c r="T40" s="89">
        <v>141</v>
      </c>
      <c r="U40" s="89">
        <v>0</v>
      </c>
      <c r="V40" s="89">
        <v>161</v>
      </c>
      <c r="W40" s="89">
        <v>30</v>
      </c>
      <c r="X40" s="89">
        <v>158</v>
      </c>
      <c r="Y40" s="89">
        <v>30</v>
      </c>
      <c r="Z40" s="10">
        <f t="shared" si="20"/>
        <v>1612</v>
      </c>
      <c r="AA40" s="92"/>
      <c r="AB40" s="92"/>
      <c r="AC40" s="92"/>
      <c r="AD40" s="92"/>
      <c r="AE40" s="92"/>
      <c r="AF40" s="92"/>
      <c r="AG40" s="92"/>
      <c r="AH40" s="92"/>
    </row>
    <row r="41" spans="1:34" x14ac:dyDescent="0.3">
      <c r="A41" s="3" t="s">
        <v>730</v>
      </c>
      <c r="B41" s="3">
        <v>42</v>
      </c>
      <c r="C41" s="3" t="s">
        <v>29</v>
      </c>
      <c r="D41" s="10">
        <v>10</v>
      </c>
      <c r="E41" s="268"/>
      <c r="F41" s="11">
        <f t="shared" si="13"/>
        <v>1176</v>
      </c>
      <c r="G41" s="10">
        <f>COUNT(N41,O41,P41,Q41,R41,#REF!,T41,V41,X41,AA41,AC41,AE41,AG41)</f>
        <v>8</v>
      </c>
      <c r="H41" s="15">
        <f t="shared" si="14"/>
        <v>147</v>
      </c>
      <c r="I41" s="159">
        <f t="shared" si="15"/>
        <v>0</v>
      </c>
      <c r="J41" s="159">
        <f t="shared" si="16"/>
        <v>3</v>
      </c>
      <c r="K41" s="52">
        <f t="shared" si="17"/>
        <v>167</v>
      </c>
      <c r="L41" s="90">
        <f t="shared" si="18"/>
        <v>432</v>
      </c>
      <c r="M41" s="182">
        <v>46</v>
      </c>
      <c r="N41" s="89">
        <v>165</v>
      </c>
      <c r="O41" s="89">
        <v>144</v>
      </c>
      <c r="P41" s="89">
        <v>123</v>
      </c>
      <c r="Q41" s="89">
        <v>155</v>
      </c>
      <c r="R41" s="89">
        <v>167</v>
      </c>
      <c r="S41" s="10">
        <f t="shared" si="19"/>
        <v>984</v>
      </c>
      <c r="T41" s="555">
        <v>167</v>
      </c>
      <c r="U41" s="555">
        <v>0</v>
      </c>
      <c r="V41" s="555">
        <v>123</v>
      </c>
      <c r="W41" s="555">
        <v>0</v>
      </c>
      <c r="X41" s="555">
        <v>132</v>
      </c>
      <c r="Y41" s="555">
        <v>0</v>
      </c>
      <c r="Z41" s="482">
        <f t="shared" si="20"/>
        <v>1544</v>
      </c>
      <c r="AA41" s="92"/>
      <c r="AB41" s="92"/>
      <c r="AC41" s="92"/>
      <c r="AD41" s="92"/>
      <c r="AE41" s="92"/>
      <c r="AF41" s="92"/>
      <c r="AG41" s="92"/>
      <c r="AH41" s="92"/>
    </row>
    <row r="42" spans="1:34" x14ac:dyDescent="0.3">
      <c r="A42" s="3" t="s">
        <v>123</v>
      </c>
      <c r="B42" s="3">
        <v>42</v>
      </c>
      <c r="C42" s="3" t="s">
        <v>29</v>
      </c>
      <c r="D42" s="10">
        <v>11</v>
      </c>
      <c r="E42" s="268"/>
      <c r="F42" s="11">
        <f t="shared" si="13"/>
        <v>964</v>
      </c>
      <c r="G42" s="10">
        <f>COUNT(N42,O42,P42,Q42,R42,#REF!,T42,V42,X42,AA42,AC42,AE42,AG42)</f>
        <v>5</v>
      </c>
      <c r="H42" s="15">
        <f t="shared" si="14"/>
        <v>192.8</v>
      </c>
      <c r="I42" s="159"/>
      <c r="J42" s="159"/>
      <c r="K42" s="52">
        <f t="shared" si="17"/>
        <v>235</v>
      </c>
      <c r="L42" s="90">
        <f t="shared" si="18"/>
        <v>623</v>
      </c>
      <c r="M42" s="182">
        <v>3</v>
      </c>
      <c r="N42" s="90">
        <v>186</v>
      </c>
      <c r="O42" s="90">
        <v>235</v>
      </c>
      <c r="P42" s="90">
        <v>202</v>
      </c>
      <c r="Q42" s="90">
        <v>165</v>
      </c>
      <c r="R42" s="90">
        <v>176</v>
      </c>
      <c r="S42" s="554">
        <f t="shared" si="19"/>
        <v>979</v>
      </c>
      <c r="T42" s="449"/>
      <c r="U42" s="449"/>
      <c r="V42" s="449"/>
      <c r="W42" s="449"/>
      <c r="X42" s="449"/>
      <c r="Y42" s="449"/>
      <c r="Z42" s="440"/>
      <c r="AA42" s="92"/>
      <c r="AB42" s="92"/>
      <c r="AC42" s="92"/>
      <c r="AD42" s="92"/>
      <c r="AE42" s="92"/>
      <c r="AF42" s="92"/>
      <c r="AG42" s="92"/>
      <c r="AH42" s="92"/>
    </row>
    <row r="43" spans="1:34" x14ac:dyDescent="0.3">
      <c r="A43" s="3" t="s">
        <v>413</v>
      </c>
      <c r="B43" s="3">
        <v>42</v>
      </c>
      <c r="C43" s="3" t="s">
        <v>29</v>
      </c>
      <c r="D43" s="10">
        <v>12</v>
      </c>
      <c r="E43" s="93"/>
      <c r="F43" s="11">
        <f t="shared" si="13"/>
        <v>704</v>
      </c>
      <c r="G43" s="10">
        <f>COUNT(N43,O43,P43,Q43,R43,#REF!,T43,V43,X43,AA43,AC43,AE43,AG43)</f>
        <v>5</v>
      </c>
      <c r="H43" s="15">
        <f t="shared" si="14"/>
        <v>140.80000000000001</v>
      </c>
      <c r="I43" s="159"/>
      <c r="J43" s="159"/>
      <c r="K43" s="52">
        <f t="shared" si="17"/>
        <v>168</v>
      </c>
      <c r="L43" s="90">
        <f t="shared" si="18"/>
        <v>448</v>
      </c>
      <c r="M43" s="182">
        <v>54</v>
      </c>
      <c r="N43" s="90">
        <v>126</v>
      </c>
      <c r="O43" s="90">
        <v>168</v>
      </c>
      <c r="P43" s="90">
        <v>154</v>
      </c>
      <c r="Q43" s="90">
        <v>126</v>
      </c>
      <c r="R43" s="90">
        <v>130</v>
      </c>
      <c r="S43" s="554">
        <f t="shared" si="19"/>
        <v>974</v>
      </c>
      <c r="T43" s="449"/>
      <c r="U43" s="449"/>
      <c r="V43" s="449"/>
      <c r="W43" s="449"/>
      <c r="X43" s="449"/>
      <c r="Y43" s="449"/>
      <c r="Z43" s="440"/>
      <c r="AA43" s="92"/>
      <c r="AB43" s="92"/>
      <c r="AC43" s="92"/>
      <c r="AD43" s="92"/>
      <c r="AE43" s="92"/>
      <c r="AF43" s="92"/>
      <c r="AG43" s="92"/>
      <c r="AH43" s="92"/>
    </row>
    <row r="44" spans="1:34" x14ac:dyDescent="0.3">
      <c r="A44" s="3" t="s">
        <v>152</v>
      </c>
      <c r="B44" s="3">
        <v>42</v>
      </c>
      <c r="C44" s="3" t="s">
        <v>29</v>
      </c>
      <c r="D44" s="10">
        <v>13</v>
      </c>
      <c r="E44" s="250"/>
      <c r="F44" s="11">
        <f t="shared" si="13"/>
        <v>681</v>
      </c>
      <c r="G44" s="10">
        <f>COUNT(N44,O44,P44,Q44,R44,#REF!,T44,V44,X44,AA44,AC44,AE44,AG44)</f>
        <v>5</v>
      </c>
      <c r="H44" s="15">
        <f t="shared" si="14"/>
        <v>136.19999999999999</v>
      </c>
      <c r="I44" s="159"/>
      <c r="J44" s="159"/>
      <c r="K44" s="52">
        <f t="shared" si="17"/>
        <v>163</v>
      </c>
      <c r="L44" s="90">
        <f t="shared" si="18"/>
        <v>432</v>
      </c>
      <c r="M44" s="182">
        <v>56</v>
      </c>
      <c r="N44" s="90">
        <v>128</v>
      </c>
      <c r="O44" s="90">
        <v>163</v>
      </c>
      <c r="P44" s="90">
        <v>141</v>
      </c>
      <c r="Q44" s="90">
        <v>132</v>
      </c>
      <c r="R44" s="90">
        <v>117</v>
      </c>
      <c r="S44" s="554">
        <f t="shared" si="19"/>
        <v>961</v>
      </c>
      <c r="T44" s="449"/>
      <c r="U44" s="449"/>
      <c r="V44" s="449"/>
      <c r="W44" s="449"/>
      <c r="X44" s="449"/>
      <c r="Y44" s="449"/>
      <c r="Z44" s="440"/>
      <c r="AA44" s="92"/>
      <c r="AB44" s="92"/>
      <c r="AC44" s="92"/>
      <c r="AD44" s="92"/>
      <c r="AE44" s="92"/>
      <c r="AF44" s="92"/>
      <c r="AG44" s="92"/>
      <c r="AH44" s="92"/>
    </row>
    <row r="45" spans="1:34" x14ac:dyDescent="0.3">
      <c r="A45" s="3" t="s">
        <v>105</v>
      </c>
      <c r="B45" s="3">
        <v>42</v>
      </c>
      <c r="C45" s="3" t="s">
        <v>29</v>
      </c>
      <c r="D45" s="10">
        <v>14</v>
      </c>
      <c r="E45" s="302"/>
      <c r="F45" s="11">
        <f t="shared" si="13"/>
        <v>819</v>
      </c>
      <c r="G45" s="10">
        <f>COUNT(N45,O45,P45,Q45,R45,#REF!,T45,V45,X45,AA45,AC45,AE45,AG45)</f>
        <v>5</v>
      </c>
      <c r="H45" s="15">
        <f t="shared" si="14"/>
        <v>163.80000000000001</v>
      </c>
      <c r="I45" s="159"/>
      <c r="J45" s="159"/>
      <c r="K45" s="52">
        <f t="shared" si="17"/>
        <v>237</v>
      </c>
      <c r="L45" s="90">
        <f t="shared" si="18"/>
        <v>527</v>
      </c>
      <c r="M45" s="182">
        <v>28</v>
      </c>
      <c r="N45" s="90">
        <v>142</v>
      </c>
      <c r="O45" s="90">
        <v>237</v>
      </c>
      <c r="P45" s="90">
        <v>148</v>
      </c>
      <c r="Q45" s="90">
        <v>160</v>
      </c>
      <c r="R45" s="90">
        <v>132</v>
      </c>
      <c r="S45" s="554">
        <f t="shared" si="19"/>
        <v>959</v>
      </c>
      <c r="T45" s="449"/>
      <c r="U45" s="449"/>
      <c r="V45" s="449"/>
      <c r="W45" s="449"/>
      <c r="X45" s="449"/>
      <c r="Y45" s="449"/>
      <c r="Z45" s="440"/>
      <c r="AA45" s="92"/>
      <c r="AB45" s="92"/>
      <c r="AC45" s="92"/>
      <c r="AD45" s="92"/>
      <c r="AE45" s="92"/>
      <c r="AF45" s="92"/>
      <c r="AG45" s="92"/>
      <c r="AH45" s="92"/>
    </row>
    <row r="46" spans="1:34" x14ac:dyDescent="0.3">
      <c r="A46" s="3" t="s">
        <v>1100</v>
      </c>
      <c r="B46" s="3">
        <v>42</v>
      </c>
      <c r="C46" s="3" t="s">
        <v>29</v>
      </c>
      <c r="D46" s="10">
        <v>15</v>
      </c>
      <c r="E46" s="92"/>
      <c r="F46" s="11">
        <f t="shared" si="13"/>
        <v>885</v>
      </c>
      <c r="G46" s="10">
        <f>COUNT(N46,O46,P46,Q46,R46,#REF!,T46,V46,X46,AA46,AC46,AE46,AG46)</f>
        <v>5</v>
      </c>
      <c r="H46" s="15">
        <f t="shared" si="14"/>
        <v>177</v>
      </c>
      <c r="I46" s="159"/>
      <c r="J46" s="159"/>
      <c r="K46" s="52">
        <f t="shared" si="17"/>
        <v>201</v>
      </c>
      <c r="L46" s="90">
        <f t="shared" si="18"/>
        <v>521</v>
      </c>
      <c r="M46" s="182">
        <v>14</v>
      </c>
      <c r="N46" s="90">
        <v>143</v>
      </c>
      <c r="O46" s="90">
        <v>201</v>
      </c>
      <c r="P46" s="90">
        <v>177</v>
      </c>
      <c r="Q46" s="90">
        <v>195</v>
      </c>
      <c r="R46" s="90">
        <v>169</v>
      </c>
      <c r="S46" s="554">
        <f t="shared" si="19"/>
        <v>955</v>
      </c>
      <c r="T46" s="449"/>
      <c r="U46" s="449"/>
      <c r="V46" s="449"/>
      <c r="W46" s="449"/>
      <c r="X46" s="449"/>
      <c r="Y46" s="449"/>
      <c r="Z46" s="440"/>
      <c r="AA46" s="92"/>
      <c r="AB46" s="92"/>
      <c r="AC46" s="92"/>
      <c r="AD46" s="92"/>
      <c r="AE46" s="92"/>
      <c r="AF46" s="92"/>
      <c r="AG46" s="92"/>
      <c r="AH46" s="92"/>
    </row>
    <row r="47" spans="1:34" x14ac:dyDescent="0.3">
      <c r="A47" s="3" t="s">
        <v>120</v>
      </c>
      <c r="B47" s="3">
        <v>42</v>
      </c>
      <c r="C47" s="3" t="s">
        <v>29</v>
      </c>
      <c r="D47" s="10">
        <v>16</v>
      </c>
      <c r="E47" s="92"/>
      <c r="F47" s="11">
        <f t="shared" si="13"/>
        <v>888</v>
      </c>
      <c r="G47" s="10">
        <f>COUNT(N47,O47,P47,Q47,R47,#REF!,T47,V47,X47,AA47,AC47,AE47,AG47)</f>
        <v>5</v>
      </c>
      <c r="H47" s="15">
        <f t="shared" si="14"/>
        <v>177.6</v>
      </c>
      <c r="I47" s="159"/>
      <c r="J47" s="159"/>
      <c r="K47" s="52">
        <f t="shared" si="17"/>
        <v>232</v>
      </c>
      <c r="L47" s="90">
        <f t="shared" si="18"/>
        <v>547</v>
      </c>
      <c r="M47" s="182">
        <v>12</v>
      </c>
      <c r="N47" s="90">
        <v>168</v>
      </c>
      <c r="O47" s="90">
        <v>232</v>
      </c>
      <c r="P47" s="90">
        <v>147</v>
      </c>
      <c r="Q47" s="90">
        <v>175</v>
      </c>
      <c r="R47" s="90">
        <v>166</v>
      </c>
      <c r="S47" s="554">
        <f t="shared" si="19"/>
        <v>948</v>
      </c>
      <c r="T47" s="449"/>
      <c r="U47" s="449"/>
      <c r="V47" s="449"/>
      <c r="W47" s="449"/>
      <c r="X47" s="449"/>
      <c r="Y47" s="449"/>
      <c r="Z47" s="440"/>
      <c r="AA47" s="92"/>
      <c r="AB47" s="92"/>
      <c r="AC47" s="92"/>
      <c r="AD47" s="92"/>
      <c r="AE47" s="92"/>
      <c r="AF47" s="92"/>
      <c r="AG47" s="92"/>
      <c r="AH47" s="92"/>
    </row>
    <row r="48" spans="1:34" x14ac:dyDescent="0.3">
      <c r="A48" s="3" t="s">
        <v>272</v>
      </c>
      <c r="B48" s="3">
        <v>42</v>
      </c>
      <c r="C48" s="3" t="s">
        <v>29</v>
      </c>
      <c r="D48" s="10">
        <v>17</v>
      </c>
      <c r="E48" s="92"/>
      <c r="F48" s="11">
        <f t="shared" si="13"/>
        <v>782</v>
      </c>
      <c r="G48" s="10">
        <f>COUNT(N48,O48,P48,Q48,R48,#REF!,T48,V48,X48,AA48,AC48,AE48,AG48)</f>
        <v>5</v>
      </c>
      <c r="H48" s="15">
        <f t="shared" si="14"/>
        <v>156.4</v>
      </c>
      <c r="I48" s="159"/>
      <c r="J48" s="159"/>
      <c r="K48" s="52">
        <f t="shared" si="17"/>
        <v>178</v>
      </c>
      <c r="L48" s="90">
        <f t="shared" si="18"/>
        <v>467</v>
      </c>
      <c r="M48" s="182">
        <v>28</v>
      </c>
      <c r="N48" s="90">
        <v>176</v>
      </c>
      <c r="O48" s="90">
        <v>134</v>
      </c>
      <c r="P48" s="90">
        <v>157</v>
      </c>
      <c r="Q48" s="90">
        <v>137</v>
      </c>
      <c r="R48" s="90">
        <v>178</v>
      </c>
      <c r="S48" s="554">
        <f t="shared" si="19"/>
        <v>922</v>
      </c>
      <c r="T48" s="449"/>
      <c r="U48" s="449"/>
      <c r="V48" s="449"/>
      <c r="W48" s="449"/>
      <c r="X48" s="449"/>
      <c r="Y48" s="449"/>
      <c r="Z48" s="440"/>
      <c r="AA48" s="92"/>
      <c r="AB48" s="92"/>
      <c r="AC48" s="92"/>
      <c r="AD48" s="92"/>
      <c r="AE48" s="92"/>
      <c r="AF48" s="92"/>
      <c r="AG48" s="92"/>
      <c r="AH48" s="92"/>
    </row>
    <row r="49" spans="1:34" x14ac:dyDescent="0.3">
      <c r="A49" s="3" t="s">
        <v>634</v>
      </c>
      <c r="B49" s="3">
        <v>42</v>
      </c>
      <c r="C49" s="3" t="s">
        <v>29</v>
      </c>
      <c r="D49" s="10">
        <v>18</v>
      </c>
      <c r="E49" s="92"/>
      <c r="F49" s="11">
        <f t="shared" si="13"/>
        <v>731</v>
      </c>
      <c r="G49" s="10">
        <f>COUNT(N49,O49,P49,Q49,R49,#REF!,T49,V49,X49,AA49,AC49,AE49,AG49)</f>
        <v>5</v>
      </c>
      <c r="H49" s="15">
        <f t="shared" si="14"/>
        <v>146.19999999999999</v>
      </c>
      <c r="I49" s="159"/>
      <c r="J49" s="159"/>
      <c r="K49" s="52">
        <f t="shared" si="17"/>
        <v>150</v>
      </c>
      <c r="L49" s="90">
        <f t="shared" si="18"/>
        <v>432</v>
      </c>
      <c r="M49" s="182">
        <v>37</v>
      </c>
      <c r="N49" s="90">
        <v>147</v>
      </c>
      <c r="O49" s="90">
        <v>138</v>
      </c>
      <c r="P49" s="90">
        <v>147</v>
      </c>
      <c r="Q49" s="90">
        <v>149</v>
      </c>
      <c r="R49" s="90">
        <v>150</v>
      </c>
      <c r="S49" s="554">
        <f t="shared" si="19"/>
        <v>916</v>
      </c>
      <c r="T49" s="449"/>
      <c r="U49" s="449"/>
      <c r="V49" s="449"/>
      <c r="W49" s="449"/>
      <c r="X49" s="449"/>
      <c r="Y49" s="449"/>
      <c r="Z49" s="440"/>
      <c r="AA49" s="92"/>
      <c r="AB49" s="92"/>
      <c r="AC49" s="92"/>
      <c r="AD49" s="92"/>
      <c r="AE49" s="92"/>
      <c r="AF49" s="92"/>
      <c r="AG49" s="92"/>
      <c r="AH49" s="92"/>
    </row>
    <row r="50" spans="1:34" x14ac:dyDescent="0.3">
      <c r="A50" s="3" t="s">
        <v>338</v>
      </c>
      <c r="B50" s="3">
        <v>42</v>
      </c>
      <c r="C50" s="3" t="s">
        <v>29</v>
      </c>
      <c r="D50" s="10">
        <v>19</v>
      </c>
      <c r="E50" s="92"/>
      <c r="F50" s="11">
        <f t="shared" si="13"/>
        <v>883</v>
      </c>
      <c r="G50" s="10">
        <f>COUNT(N50,O50,P50,Q50,R50,#REF!,T50,V50,X50,AA50,AC50,AE50,AG50)</f>
        <v>5</v>
      </c>
      <c r="H50" s="15">
        <f t="shared" si="14"/>
        <v>176.6</v>
      </c>
      <c r="I50" s="270"/>
      <c r="J50" s="270"/>
      <c r="K50" s="52">
        <f t="shared" si="17"/>
        <v>194</v>
      </c>
      <c r="L50" s="90">
        <f t="shared" si="18"/>
        <v>507</v>
      </c>
      <c r="M50" s="182">
        <v>6</v>
      </c>
      <c r="N50" s="90">
        <v>144</v>
      </c>
      <c r="O50" s="90">
        <v>169</v>
      </c>
      <c r="P50" s="90">
        <v>194</v>
      </c>
      <c r="Q50" s="90">
        <v>184</v>
      </c>
      <c r="R50" s="90">
        <v>192</v>
      </c>
      <c r="S50" s="10">
        <f t="shared" si="19"/>
        <v>913</v>
      </c>
      <c r="T50" s="94"/>
      <c r="U50" s="94"/>
      <c r="V50" s="94"/>
      <c r="W50" s="94"/>
      <c r="X50" s="94"/>
      <c r="Y50" s="94"/>
      <c r="Z50" s="56"/>
      <c r="AA50" s="92"/>
      <c r="AB50" s="92"/>
      <c r="AC50" s="92"/>
      <c r="AD50" s="92"/>
      <c r="AE50" s="92"/>
      <c r="AF50" s="92"/>
      <c r="AG50" s="92"/>
      <c r="AH50" s="92"/>
    </row>
    <row r="51" spans="1:34" x14ac:dyDescent="0.3">
      <c r="A51" s="3" t="s">
        <v>102</v>
      </c>
      <c r="B51" s="3">
        <v>42</v>
      </c>
      <c r="C51" s="3" t="s">
        <v>29</v>
      </c>
      <c r="D51" s="10">
        <v>20</v>
      </c>
      <c r="E51" s="92"/>
      <c r="F51" s="11">
        <f t="shared" si="13"/>
        <v>863</v>
      </c>
      <c r="G51" s="10">
        <f>COUNT(N51,O51,P51,Q51,R51,#REF!,T51,V51,X51,AA51,AC51,AE51,AG51)</f>
        <v>5</v>
      </c>
      <c r="H51" s="15">
        <f t="shared" si="14"/>
        <v>172.6</v>
      </c>
      <c r="I51" s="270"/>
      <c r="J51" s="270"/>
      <c r="K51" s="52">
        <f t="shared" si="17"/>
        <v>221</v>
      </c>
      <c r="L51" s="90">
        <f t="shared" si="18"/>
        <v>557</v>
      </c>
      <c r="M51" s="182">
        <v>10</v>
      </c>
      <c r="N51" s="90">
        <v>175</v>
      </c>
      <c r="O51" s="90">
        <v>221</v>
      </c>
      <c r="P51" s="90">
        <v>161</v>
      </c>
      <c r="Q51" s="90">
        <v>143</v>
      </c>
      <c r="R51" s="90">
        <v>163</v>
      </c>
      <c r="S51" s="10">
        <f t="shared" si="19"/>
        <v>913</v>
      </c>
      <c r="T51" s="94"/>
      <c r="U51" s="94"/>
      <c r="V51" s="94"/>
      <c r="W51" s="94"/>
      <c r="X51" s="94"/>
      <c r="Y51" s="94"/>
      <c r="Z51" s="56"/>
      <c r="AA51" s="92"/>
      <c r="AB51" s="92"/>
      <c r="AC51" s="92"/>
      <c r="AD51" s="92"/>
      <c r="AE51" s="92"/>
      <c r="AF51" s="92"/>
      <c r="AG51" s="92"/>
      <c r="AH51" s="92"/>
    </row>
    <row r="52" spans="1:34" x14ac:dyDescent="0.3">
      <c r="A52" s="3" t="s">
        <v>325</v>
      </c>
      <c r="B52" s="3">
        <v>42</v>
      </c>
      <c r="C52" s="3" t="s">
        <v>29</v>
      </c>
      <c r="D52" s="10">
        <v>21</v>
      </c>
      <c r="E52" s="92"/>
      <c r="F52" s="11">
        <f t="shared" si="13"/>
        <v>694</v>
      </c>
      <c r="G52" s="10">
        <f>COUNT(N52,O52,P52,Q52,R52,#REF!,T52,V52,X52,AA52,AC52,AE52,AG52)</f>
        <v>5</v>
      </c>
      <c r="H52" s="15">
        <f t="shared" si="14"/>
        <v>138.80000000000001</v>
      </c>
      <c r="I52" s="270"/>
      <c r="J52" s="270"/>
      <c r="K52" s="52">
        <f t="shared" si="17"/>
        <v>153</v>
      </c>
      <c r="L52" s="90">
        <f t="shared" si="18"/>
        <v>444</v>
      </c>
      <c r="M52" s="182">
        <v>43</v>
      </c>
      <c r="N52" s="90">
        <v>153</v>
      </c>
      <c r="O52" s="90">
        <v>145</v>
      </c>
      <c r="P52" s="90">
        <v>146</v>
      </c>
      <c r="Q52" s="90">
        <v>110</v>
      </c>
      <c r="R52" s="90">
        <v>140</v>
      </c>
      <c r="S52" s="10">
        <f t="shared" si="19"/>
        <v>909</v>
      </c>
      <c r="T52" s="94"/>
      <c r="U52" s="94"/>
      <c r="V52" s="94"/>
      <c r="W52" s="94"/>
      <c r="X52" s="94"/>
      <c r="Y52" s="94"/>
      <c r="Z52" s="56"/>
      <c r="AA52" s="92"/>
      <c r="AB52" s="92"/>
      <c r="AC52" s="92"/>
      <c r="AD52" s="92"/>
      <c r="AE52" s="92"/>
      <c r="AF52" s="92"/>
      <c r="AG52" s="92"/>
      <c r="AH52" s="92"/>
    </row>
    <row r="53" spans="1:34" x14ac:dyDescent="0.3">
      <c r="A53" s="3" t="s">
        <v>119</v>
      </c>
      <c r="B53" s="3">
        <v>42</v>
      </c>
      <c r="C53" s="3" t="s">
        <v>29</v>
      </c>
      <c r="D53" s="10">
        <v>22</v>
      </c>
      <c r="E53" s="92"/>
      <c r="F53" s="11">
        <f t="shared" si="13"/>
        <v>883</v>
      </c>
      <c r="G53" s="10">
        <f>COUNT(N53,O53,P53,Q53,R53,#REF!,T53,V53,X53,AA53,AC53,AE53,AG53)</f>
        <v>5</v>
      </c>
      <c r="H53" s="15">
        <f t="shared" si="14"/>
        <v>176.6</v>
      </c>
      <c r="I53" s="270"/>
      <c r="J53" s="270"/>
      <c r="K53" s="52">
        <f t="shared" si="17"/>
        <v>224</v>
      </c>
      <c r="L53" s="90">
        <f t="shared" si="18"/>
        <v>487</v>
      </c>
      <c r="M53" s="182">
        <v>4</v>
      </c>
      <c r="N53" s="90">
        <v>142</v>
      </c>
      <c r="O53" s="90">
        <v>179</v>
      </c>
      <c r="P53" s="90">
        <v>166</v>
      </c>
      <c r="Q53" s="90">
        <v>224</v>
      </c>
      <c r="R53" s="90">
        <v>172</v>
      </c>
      <c r="S53" s="10">
        <f t="shared" si="19"/>
        <v>903</v>
      </c>
      <c r="T53" s="94"/>
      <c r="U53" s="94"/>
      <c r="V53" s="94"/>
      <c r="W53" s="94"/>
      <c r="X53" s="94"/>
      <c r="Y53" s="94"/>
      <c r="Z53" s="56"/>
      <c r="AA53" s="92"/>
      <c r="AB53" s="92"/>
      <c r="AC53" s="92"/>
      <c r="AD53" s="92"/>
      <c r="AE53" s="92"/>
      <c r="AF53" s="92"/>
      <c r="AG53" s="92"/>
      <c r="AH53" s="92"/>
    </row>
    <row r="54" spans="1:34" x14ac:dyDescent="0.3">
      <c r="A54" s="3" t="s">
        <v>277</v>
      </c>
      <c r="B54" s="3">
        <v>42</v>
      </c>
      <c r="C54" s="3" t="s">
        <v>29</v>
      </c>
      <c r="D54" s="10">
        <v>23</v>
      </c>
      <c r="E54" s="92"/>
      <c r="F54" s="11">
        <f t="shared" si="13"/>
        <v>771</v>
      </c>
      <c r="G54" s="10">
        <f>COUNT(N54,O54,P54,Q54,R54,#REF!,T54,V54,X54,AA54,AC54,AE54,AG54)</f>
        <v>5</v>
      </c>
      <c r="H54" s="15">
        <f t="shared" si="14"/>
        <v>154.19999999999999</v>
      </c>
      <c r="I54" s="270"/>
      <c r="J54" s="270"/>
      <c r="K54" s="52">
        <f t="shared" si="17"/>
        <v>193</v>
      </c>
      <c r="L54" s="90">
        <f t="shared" si="18"/>
        <v>428</v>
      </c>
      <c r="M54" s="182">
        <v>22</v>
      </c>
      <c r="N54" s="90">
        <v>142</v>
      </c>
      <c r="O54" s="90">
        <v>148</v>
      </c>
      <c r="P54" s="90">
        <v>138</v>
      </c>
      <c r="Q54" s="90">
        <v>150</v>
      </c>
      <c r="R54" s="90">
        <v>193</v>
      </c>
      <c r="S54" s="10">
        <f t="shared" si="19"/>
        <v>881</v>
      </c>
      <c r="T54" s="94"/>
      <c r="U54" s="94"/>
      <c r="V54" s="94"/>
      <c r="W54" s="94"/>
      <c r="X54" s="94"/>
      <c r="Y54" s="94"/>
      <c r="Z54" s="56"/>
      <c r="AA54" s="92"/>
      <c r="AB54" s="92"/>
      <c r="AC54" s="92"/>
      <c r="AD54" s="92"/>
      <c r="AE54" s="92"/>
      <c r="AF54" s="92"/>
      <c r="AG54" s="92"/>
      <c r="AH54" s="92"/>
    </row>
    <row r="55" spans="1:34" x14ac:dyDescent="0.3">
      <c r="A55" s="3" t="s">
        <v>173</v>
      </c>
      <c r="B55" s="3">
        <v>42</v>
      </c>
      <c r="C55" s="3" t="s">
        <v>29</v>
      </c>
      <c r="D55" s="10">
        <v>24</v>
      </c>
      <c r="E55" s="92"/>
      <c r="F55" s="11">
        <f t="shared" si="13"/>
        <v>799</v>
      </c>
      <c r="G55" s="10">
        <f>COUNT(N55,O55,P55,Q55,R55,#REF!,T55,V55,X55,AA55,AC55,AE55,AG55)</f>
        <v>5</v>
      </c>
      <c r="H55" s="15">
        <f t="shared" si="14"/>
        <v>159.80000000000001</v>
      </c>
      <c r="I55" s="270"/>
      <c r="J55" s="270"/>
      <c r="K55" s="52">
        <f t="shared" si="17"/>
        <v>203</v>
      </c>
      <c r="L55" s="90">
        <f t="shared" si="18"/>
        <v>514</v>
      </c>
      <c r="M55" s="182">
        <v>10</v>
      </c>
      <c r="N55" s="90">
        <v>151</v>
      </c>
      <c r="O55" s="90">
        <v>160</v>
      </c>
      <c r="P55" s="90">
        <v>203</v>
      </c>
      <c r="Q55" s="90">
        <v>128</v>
      </c>
      <c r="R55" s="90">
        <v>157</v>
      </c>
      <c r="S55" s="10">
        <f t="shared" si="19"/>
        <v>849</v>
      </c>
      <c r="T55" s="94"/>
      <c r="U55" s="94"/>
      <c r="V55" s="94"/>
      <c r="W55" s="94"/>
      <c r="X55" s="94"/>
      <c r="Y55" s="94"/>
      <c r="Z55" s="56"/>
      <c r="AA55" s="92"/>
      <c r="AB55" s="92"/>
      <c r="AC55" s="92"/>
      <c r="AD55" s="92"/>
      <c r="AE55" s="92"/>
      <c r="AF55" s="92"/>
      <c r="AG55" s="92"/>
      <c r="AH55" s="92"/>
    </row>
    <row r="56" spans="1:34" x14ac:dyDescent="0.3">
      <c r="A56" s="3" t="s">
        <v>483</v>
      </c>
      <c r="B56" s="3">
        <v>42</v>
      </c>
      <c r="C56" s="3" t="s">
        <v>29</v>
      </c>
      <c r="D56" s="10">
        <v>25</v>
      </c>
      <c r="E56" s="92"/>
      <c r="F56" s="11">
        <f t="shared" si="13"/>
        <v>761</v>
      </c>
      <c r="G56" s="10">
        <f>COUNT(N56,O56,P56,Q56,R56,#REF!,T56,V56,X56,AA56,AC56,AE56,AG56)</f>
        <v>5</v>
      </c>
      <c r="H56" s="15">
        <f t="shared" si="14"/>
        <v>152.19999999999999</v>
      </c>
      <c r="I56" s="270"/>
      <c r="J56" s="270"/>
      <c r="K56" s="52">
        <f t="shared" si="17"/>
        <v>209</v>
      </c>
      <c r="L56" s="90">
        <f t="shared" si="18"/>
        <v>487</v>
      </c>
      <c r="M56" s="182">
        <v>9</v>
      </c>
      <c r="N56" s="90">
        <v>130</v>
      </c>
      <c r="O56" s="90">
        <v>209</v>
      </c>
      <c r="P56" s="90">
        <v>148</v>
      </c>
      <c r="Q56" s="90">
        <v>134</v>
      </c>
      <c r="R56" s="90">
        <v>140</v>
      </c>
      <c r="S56" s="10">
        <f t="shared" si="19"/>
        <v>806</v>
      </c>
      <c r="T56" s="94"/>
      <c r="U56" s="94"/>
      <c r="V56" s="94"/>
      <c r="W56" s="94"/>
      <c r="X56" s="94"/>
      <c r="Y56" s="94"/>
      <c r="Z56" s="56"/>
      <c r="AA56" s="92"/>
      <c r="AB56" s="92"/>
      <c r="AC56" s="92"/>
      <c r="AD56" s="92"/>
      <c r="AE56" s="92"/>
      <c r="AF56" s="92"/>
      <c r="AG56" s="92"/>
      <c r="AH56" s="92"/>
    </row>
    <row r="57" spans="1:34" x14ac:dyDescent="0.3">
      <c r="F57" s="64">
        <f>SUM(F32:F56)</f>
        <v>27938</v>
      </c>
      <c r="G57" s="63">
        <f>SUM(G32:G56)</f>
        <v>163</v>
      </c>
      <c r="H57" s="65">
        <f t="shared" si="14"/>
        <v>171.39877300613497</v>
      </c>
      <c r="N57" s="88">
        <f>AVERAGE(N32:N56)</f>
        <v>158.68</v>
      </c>
      <c r="O57" s="443">
        <f t="shared" ref="O57:X57" si="21">AVERAGE(O32:O56)</f>
        <v>185</v>
      </c>
      <c r="P57" s="443">
        <f t="shared" si="21"/>
        <v>173.28</v>
      </c>
      <c r="Q57" s="443">
        <f t="shared" si="21"/>
        <v>163.76</v>
      </c>
      <c r="R57" s="443">
        <f t="shared" si="21"/>
        <v>159.16</v>
      </c>
      <c r="T57" s="443">
        <f t="shared" si="21"/>
        <v>183.5</v>
      </c>
      <c r="U57" s="443"/>
      <c r="V57" s="443">
        <f t="shared" si="21"/>
        <v>173</v>
      </c>
      <c r="X57" s="443">
        <f t="shared" si="21"/>
        <v>189.3</v>
      </c>
      <c r="AA57" s="443">
        <f t="shared" ref="AA57" si="22">AVERAGE(AA32:AA56)</f>
        <v>201</v>
      </c>
      <c r="AC57" s="443">
        <f t="shared" ref="AC57" si="23">AVERAGE(AC32:AC56)</f>
        <v>183.5</v>
      </c>
      <c r="AE57" s="443">
        <f t="shared" ref="AE57" si="24">AVERAGE(AE32:AE56)</f>
        <v>193</v>
      </c>
      <c r="AF57" s="443"/>
      <c r="AG57" s="443">
        <f t="shared" ref="AG57" si="25">AVERAGE(AG32:AG56)</f>
        <v>164</v>
      </c>
    </row>
  </sheetData>
  <mergeCells count="2">
    <mergeCell ref="A1:AH2"/>
    <mergeCell ref="A29:AH30"/>
  </mergeCells>
  <pageMargins left="0.7" right="0.7" top="0.75" bottom="0.75" header="0.3" footer="0.3"/>
  <pageSetup scale="4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/>
  <dimension ref="A1:Z113"/>
  <sheetViews>
    <sheetView zoomScaleNormal="100" workbookViewId="0">
      <selection activeCell="X14" sqref="X14"/>
    </sheetView>
  </sheetViews>
  <sheetFormatPr defaultRowHeight="14.4" x14ac:dyDescent="0.3"/>
  <cols>
    <col min="1" max="1" width="5.88671875" bestFit="1" customWidth="1"/>
    <col min="2" max="2" width="21.6640625" style="290" bestFit="1" customWidth="1"/>
    <col min="3" max="3" width="4" style="290" bestFit="1" customWidth="1"/>
    <col min="4" max="9" width="5.109375" style="290" bestFit="1" customWidth="1"/>
    <col min="10" max="10" width="6.6640625" bestFit="1" customWidth="1"/>
    <col min="11" max="11" width="4.109375" bestFit="1" customWidth="1"/>
    <col min="12" max="12" width="3" bestFit="1" customWidth="1"/>
    <col min="13" max="13" width="4.109375" bestFit="1" customWidth="1"/>
    <col min="14" max="14" width="3" bestFit="1" customWidth="1"/>
    <col min="15" max="15" width="4.109375" bestFit="1" customWidth="1"/>
    <col min="16" max="16" width="3" bestFit="1" customWidth="1"/>
    <col min="17" max="17" width="6.6640625" bestFit="1" customWidth="1"/>
    <col min="18" max="21" width="4.109375" bestFit="1" customWidth="1"/>
    <col min="22" max="22" width="5.88671875" bestFit="1" customWidth="1"/>
    <col min="23" max="23" width="8.44140625" bestFit="1" customWidth="1"/>
    <col min="24" max="24" width="7.5546875" bestFit="1" customWidth="1"/>
    <col min="25" max="25" width="5.109375" bestFit="1" customWidth="1"/>
    <col min="26" max="26" width="9" bestFit="1" customWidth="1"/>
  </cols>
  <sheetData>
    <row r="1" spans="1:26" x14ac:dyDescent="0.3">
      <c r="A1" s="611" t="s">
        <v>100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1"/>
      <c r="Z1" s="611"/>
    </row>
    <row r="2" spans="1:26" x14ac:dyDescent="0.3">
      <c r="A2" s="612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</row>
    <row r="3" spans="1:26" x14ac:dyDescent="0.3">
      <c r="A3" s="11" t="s">
        <v>2</v>
      </c>
      <c r="B3" s="10" t="s">
        <v>0</v>
      </c>
      <c r="C3" s="10"/>
      <c r="D3" s="10">
        <v>1</v>
      </c>
      <c r="E3" s="10">
        <v>2</v>
      </c>
      <c r="F3" s="10">
        <v>3</v>
      </c>
      <c r="G3" s="10">
        <v>4</v>
      </c>
      <c r="H3" s="10">
        <v>5</v>
      </c>
      <c r="I3" s="10">
        <v>6</v>
      </c>
      <c r="J3" s="10" t="s">
        <v>8</v>
      </c>
      <c r="K3" s="10">
        <v>7</v>
      </c>
      <c r="L3" s="10" t="s">
        <v>1</v>
      </c>
      <c r="M3" s="10">
        <v>8</v>
      </c>
      <c r="N3" s="10" t="s">
        <v>1</v>
      </c>
      <c r="O3" s="10">
        <v>9</v>
      </c>
      <c r="P3" s="10" t="s">
        <v>1</v>
      </c>
      <c r="Q3" s="10" t="s">
        <v>8</v>
      </c>
      <c r="R3" s="10">
        <v>10</v>
      </c>
      <c r="S3" s="10">
        <v>11</v>
      </c>
      <c r="T3" s="10">
        <v>12</v>
      </c>
      <c r="U3" s="10">
        <v>13</v>
      </c>
      <c r="V3" s="11" t="s">
        <v>2</v>
      </c>
      <c r="W3" s="77">
        <f>SUM(W4:W13)</f>
        <v>0</v>
      </c>
      <c r="X3" s="10" t="s">
        <v>4</v>
      </c>
      <c r="Y3" s="10" t="s">
        <v>5</v>
      </c>
      <c r="Z3" s="10" t="s">
        <v>6</v>
      </c>
    </row>
    <row r="4" spans="1:26" x14ac:dyDescent="0.3">
      <c r="A4" s="11">
        <v>1</v>
      </c>
      <c r="B4" s="9"/>
      <c r="C4" s="9"/>
      <c r="D4" s="289"/>
      <c r="E4" s="289"/>
      <c r="F4" s="289"/>
      <c r="G4" s="289"/>
      <c r="H4" s="289"/>
      <c r="I4" s="289"/>
      <c r="J4" s="10">
        <f t="shared" ref="J4:J27" si="0">SUM(D4:I4)</f>
        <v>0</v>
      </c>
      <c r="K4" s="70"/>
      <c r="L4" s="54"/>
      <c r="M4" s="54"/>
      <c r="N4" s="54"/>
      <c r="O4" s="54"/>
      <c r="P4" s="54"/>
      <c r="Q4" s="10">
        <f t="shared" ref="Q4:Q27" si="1">SUM(J4:P4)</f>
        <v>0</v>
      </c>
      <c r="R4" s="51"/>
      <c r="S4" s="51"/>
      <c r="T4" s="51"/>
      <c r="U4" s="4"/>
      <c r="V4" s="11">
        <v>1</v>
      </c>
      <c r="W4" s="50"/>
      <c r="X4" s="10">
        <f>SUM(D4:I4)+K4+M4+O4+R4+S4+T4+U4</f>
        <v>0</v>
      </c>
      <c r="Y4" s="10">
        <f xml:space="preserve"> COUNT(D4,E4,F4,G4,H4,I4,K4,M4,O4,R4,S4,T4,U4,#REF!,#REF!)</f>
        <v>0</v>
      </c>
      <c r="Z4" s="7" t="e">
        <f t="shared" ref="Z4:Z44" si="2">X4/Y4</f>
        <v>#DIV/0!</v>
      </c>
    </row>
    <row r="5" spans="1:26" x14ac:dyDescent="0.3">
      <c r="A5" s="11">
        <v>2</v>
      </c>
      <c r="B5" s="9"/>
      <c r="C5" s="9"/>
      <c r="D5" s="289"/>
      <c r="E5" s="289"/>
      <c r="F5" s="289"/>
      <c r="G5" s="289"/>
      <c r="H5" s="289"/>
      <c r="I5" s="289"/>
      <c r="J5" s="10">
        <f t="shared" si="0"/>
        <v>0</v>
      </c>
      <c r="K5" s="51"/>
      <c r="L5" s="4"/>
      <c r="M5" s="4"/>
      <c r="N5" s="4"/>
      <c r="O5" s="4"/>
      <c r="P5" s="4"/>
      <c r="Q5" s="10">
        <f t="shared" si="1"/>
        <v>0</v>
      </c>
      <c r="R5" s="51"/>
      <c r="S5" s="51"/>
      <c r="T5" s="43"/>
      <c r="U5" s="501"/>
      <c r="V5" s="11">
        <v>2</v>
      </c>
      <c r="W5" s="50"/>
      <c r="X5" s="434">
        <f t="shared" ref="X5:X54" si="3">SUM(D5:I5)+K5+M5+O5+R5+S5+T5+U5</f>
        <v>0</v>
      </c>
      <c r="Y5" s="10">
        <f xml:space="preserve"> COUNT(D5,E5,F5,G5,H5,I5,K5,M5,O5,R5,S5,T5,U5,#REF!,#REF!)</f>
        <v>0</v>
      </c>
      <c r="Z5" s="7" t="e">
        <f t="shared" si="2"/>
        <v>#DIV/0!</v>
      </c>
    </row>
    <row r="6" spans="1:26" x14ac:dyDescent="0.3">
      <c r="A6" s="11">
        <v>3</v>
      </c>
      <c r="B6" s="9"/>
      <c r="C6" s="9"/>
      <c r="D6" s="289"/>
      <c r="E6" s="289"/>
      <c r="F6" s="289"/>
      <c r="G6" s="289"/>
      <c r="H6" s="289"/>
      <c r="I6" s="289"/>
      <c r="J6" s="10">
        <f t="shared" si="0"/>
        <v>0</v>
      </c>
      <c r="K6" s="51"/>
      <c r="L6" s="4"/>
      <c r="M6" s="4"/>
      <c r="N6" s="4"/>
      <c r="O6" s="4"/>
      <c r="P6" s="4"/>
      <c r="Q6" s="10">
        <f t="shared" si="1"/>
        <v>0</v>
      </c>
      <c r="R6" s="4"/>
      <c r="S6" s="5"/>
      <c r="T6" s="501"/>
      <c r="U6" s="505"/>
      <c r="V6" s="503">
        <v>3</v>
      </c>
      <c r="W6" s="50"/>
      <c r="X6" s="434">
        <f t="shared" si="3"/>
        <v>0</v>
      </c>
      <c r="Y6" s="10">
        <f xml:space="preserve"> COUNT(D6,E6,F6,G6,H6,I6,K6,M6,O6,R6,S6,T6,U6,#REF!,#REF!)</f>
        <v>0</v>
      </c>
      <c r="Z6" s="7" t="e">
        <f t="shared" si="2"/>
        <v>#DIV/0!</v>
      </c>
    </row>
    <row r="7" spans="1:26" x14ac:dyDescent="0.3">
      <c r="A7" s="11">
        <v>4</v>
      </c>
      <c r="B7" s="9"/>
      <c r="C7" s="9"/>
      <c r="D7" s="289"/>
      <c r="E7" s="289"/>
      <c r="F7" s="289"/>
      <c r="G7" s="289"/>
      <c r="H7" s="289"/>
      <c r="I7" s="289"/>
      <c r="J7" s="10">
        <f t="shared" si="0"/>
        <v>0</v>
      </c>
      <c r="K7" s="51"/>
      <c r="L7" s="4"/>
      <c r="M7" s="4"/>
      <c r="N7" s="4"/>
      <c r="O7" s="4"/>
      <c r="P7" s="4"/>
      <c r="Q7" s="10">
        <f t="shared" si="1"/>
        <v>0</v>
      </c>
      <c r="R7" s="4"/>
      <c r="S7" s="5"/>
      <c r="T7" s="501"/>
      <c r="U7" s="505"/>
      <c r="V7" s="503">
        <v>4</v>
      </c>
      <c r="W7" s="50"/>
      <c r="X7" s="434">
        <f t="shared" si="3"/>
        <v>0</v>
      </c>
      <c r="Y7" s="10">
        <f xml:space="preserve"> COUNT(D7,E7,F7,G7,H7,I7,K7,M7,O7,R7,S7,T7,U7,#REF!,#REF!)</f>
        <v>0</v>
      </c>
      <c r="Z7" s="7" t="e">
        <f t="shared" si="2"/>
        <v>#DIV/0!</v>
      </c>
    </row>
    <row r="8" spans="1:26" x14ac:dyDescent="0.3">
      <c r="A8" s="11">
        <v>5</v>
      </c>
      <c r="B8" s="9"/>
      <c r="C8" s="9"/>
      <c r="D8" s="289"/>
      <c r="E8" s="289"/>
      <c r="F8" s="289"/>
      <c r="G8" s="289"/>
      <c r="H8" s="289"/>
      <c r="I8" s="289"/>
      <c r="J8" s="10">
        <f t="shared" si="0"/>
        <v>0</v>
      </c>
      <c r="K8" s="51"/>
      <c r="L8" s="4"/>
      <c r="M8" s="4"/>
      <c r="N8" s="4"/>
      <c r="O8" s="4"/>
      <c r="P8" s="4"/>
      <c r="Q8" s="10">
        <f t="shared" si="1"/>
        <v>0</v>
      </c>
      <c r="R8" s="4"/>
      <c r="S8" s="501"/>
      <c r="T8" s="505"/>
      <c r="U8" s="505"/>
      <c r="V8" s="503">
        <v>5</v>
      </c>
      <c r="W8" s="50"/>
      <c r="X8" s="434">
        <f t="shared" si="3"/>
        <v>0</v>
      </c>
      <c r="Y8" s="10">
        <f xml:space="preserve"> COUNT(D8,E8,F8,G8,H8,I8,K8,M8,O8,R8,S8,T8,U8,#REF!,#REF!)</f>
        <v>0</v>
      </c>
      <c r="Z8" s="7" t="e">
        <f t="shared" si="2"/>
        <v>#DIV/0!</v>
      </c>
    </row>
    <row r="9" spans="1:26" x14ac:dyDescent="0.3">
      <c r="A9" s="11">
        <v>6</v>
      </c>
      <c r="B9" s="9"/>
      <c r="C9" s="9"/>
      <c r="D9" s="289"/>
      <c r="E9" s="289"/>
      <c r="F9" s="289"/>
      <c r="G9" s="289"/>
      <c r="H9" s="289"/>
      <c r="I9" s="289"/>
      <c r="J9" s="10">
        <f t="shared" si="0"/>
        <v>0</v>
      </c>
      <c r="K9" s="51"/>
      <c r="L9" s="4"/>
      <c r="M9" s="4"/>
      <c r="N9" s="4"/>
      <c r="O9" s="4"/>
      <c r="P9" s="4"/>
      <c r="Q9" s="10">
        <f t="shared" si="1"/>
        <v>0</v>
      </c>
      <c r="R9" s="4"/>
      <c r="S9" s="507"/>
      <c r="T9" s="16"/>
      <c r="U9" s="16"/>
      <c r="V9" s="11">
        <v>6</v>
      </c>
      <c r="W9" s="59"/>
      <c r="X9" s="434">
        <f t="shared" si="3"/>
        <v>0</v>
      </c>
      <c r="Y9" s="10">
        <f xml:space="preserve"> COUNT(D9,E9,F9,G9,H9,I9,K9,M9,O9,R9,S9,T9,U9,#REF!,#REF!)</f>
        <v>0</v>
      </c>
      <c r="Z9" s="7" t="e">
        <f t="shared" si="2"/>
        <v>#DIV/0!</v>
      </c>
    </row>
    <row r="10" spans="1:26" x14ac:dyDescent="0.3">
      <c r="A10" s="11">
        <v>7</v>
      </c>
      <c r="B10" s="9"/>
      <c r="C10" s="9"/>
      <c r="D10" s="289"/>
      <c r="E10" s="289"/>
      <c r="F10" s="289"/>
      <c r="G10" s="289"/>
      <c r="H10" s="289"/>
      <c r="I10" s="289"/>
      <c r="J10" s="10">
        <f t="shared" si="0"/>
        <v>0</v>
      </c>
      <c r="K10" s="51"/>
      <c r="L10" s="4"/>
      <c r="M10" s="4"/>
      <c r="N10" s="4"/>
      <c r="O10" s="4"/>
      <c r="P10" s="4"/>
      <c r="Q10" s="10">
        <f t="shared" si="1"/>
        <v>0</v>
      </c>
      <c r="R10" s="507"/>
      <c r="S10" s="506"/>
      <c r="T10" s="16"/>
      <c r="U10" s="16"/>
      <c r="V10" s="11">
        <v>7</v>
      </c>
      <c r="W10" s="59"/>
      <c r="X10" s="434">
        <f t="shared" si="3"/>
        <v>0</v>
      </c>
      <c r="Y10" s="10">
        <f xml:space="preserve"> COUNT(D10,E10,F10,G10,H10,I10,K10,M10,O10,R10,S10,T10,U10,#REF!,#REF!)</f>
        <v>0</v>
      </c>
      <c r="Z10" s="7" t="e">
        <f t="shared" si="2"/>
        <v>#DIV/0!</v>
      </c>
    </row>
    <row r="11" spans="1:26" x14ac:dyDescent="0.3">
      <c r="A11" s="11">
        <v>8</v>
      </c>
      <c r="B11" s="9"/>
      <c r="C11" s="9"/>
      <c r="D11" s="289"/>
      <c r="E11" s="289"/>
      <c r="F11" s="289"/>
      <c r="G11" s="289"/>
      <c r="H11" s="289"/>
      <c r="I11" s="289"/>
      <c r="J11" s="10">
        <f t="shared" si="0"/>
        <v>0</v>
      </c>
      <c r="K11" s="51"/>
      <c r="L11" s="4"/>
      <c r="M11" s="4"/>
      <c r="N11" s="4"/>
      <c r="O11" s="4"/>
      <c r="P11" s="4"/>
      <c r="Q11" s="10">
        <f t="shared" si="1"/>
        <v>0</v>
      </c>
      <c r="R11" s="54"/>
      <c r="V11" s="11">
        <v>8</v>
      </c>
      <c r="W11" s="59"/>
      <c r="X11" s="434">
        <f t="shared" si="3"/>
        <v>0</v>
      </c>
      <c r="Y11" s="10">
        <f xml:space="preserve"> COUNT(D11,E11,F11,G11,H11,I11,K11,M11,O11,R11,S11,T11,U11,#REF!,#REF!)</f>
        <v>0</v>
      </c>
      <c r="Z11" s="7" t="e">
        <f t="shared" si="2"/>
        <v>#DIV/0!</v>
      </c>
    </row>
    <row r="12" spans="1:26" x14ac:dyDescent="0.3">
      <c r="A12" s="11">
        <v>9</v>
      </c>
      <c r="B12" s="9"/>
      <c r="C12" s="9"/>
      <c r="D12" s="289"/>
      <c r="E12" s="289"/>
      <c r="F12" s="289"/>
      <c r="G12" s="289"/>
      <c r="H12" s="289"/>
      <c r="I12" s="289"/>
      <c r="J12" s="10">
        <f t="shared" si="0"/>
        <v>0</v>
      </c>
      <c r="K12" s="51"/>
      <c r="L12" s="4"/>
      <c r="M12" s="4"/>
      <c r="N12" s="4"/>
      <c r="O12" s="4"/>
      <c r="P12" s="4"/>
      <c r="Q12" s="10">
        <f t="shared" si="1"/>
        <v>0</v>
      </c>
      <c r="R12" s="54"/>
      <c r="S12" s="16"/>
      <c r="T12" s="16"/>
      <c r="U12" s="16"/>
      <c r="V12" s="11">
        <v>9</v>
      </c>
      <c r="W12" s="59"/>
      <c r="X12" s="434">
        <f t="shared" si="3"/>
        <v>0</v>
      </c>
      <c r="Y12" s="10">
        <f xml:space="preserve"> COUNT(D12,E12,F12,G12,H12,I12,K12,M12,O12,R12,S12,T12,U12,#REF!,#REF!)</f>
        <v>0</v>
      </c>
      <c r="Z12" s="7" t="e">
        <f t="shared" si="2"/>
        <v>#DIV/0!</v>
      </c>
    </row>
    <row r="13" spans="1:26" x14ac:dyDescent="0.3">
      <c r="A13" s="11">
        <v>10</v>
      </c>
      <c r="B13" s="9"/>
      <c r="C13" s="9"/>
      <c r="D13" s="289"/>
      <c r="E13" s="289"/>
      <c r="F13" s="289"/>
      <c r="G13" s="289"/>
      <c r="H13" s="289"/>
      <c r="I13" s="289"/>
      <c r="J13" s="10">
        <f t="shared" si="0"/>
        <v>0</v>
      </c>
      <c r="K13" s="70"/>
      <c r="L13" s="54"/>
      <c r="M13" s="54"/>
      <c r="N13" s="54"/>
      <c r="O13" s="54"/>
      <c r="P13" s="54"/>
      <c r="Q13" s="10">
        <f t="shared" si="1"/>
        <v>0</v>
      </c>
      <c r="R13" s="501"/>
      <c r="V13" s="11">
        <v>10</v>
      </c>
      <c r="W13" s="59"/>
      <c r="X13" s="434">
        <f t="shared" si="3"/>
        <v>0</v>
      </c>
      <c r="Y13" s="10">
        <f xml:space="preserve"> COUNT(D13,E13,F13,G13,H13,I13,K13,M13,O13,R13,S13,T13,U13,#REF!,#REF!)</f>
        <v>0</v>
      </c>
      <c r="Z13" s="7" t="e">
        <f t="shared" si="2"/>
        <v>#DIV/0!</v>
      </c>
    </row>
    <row r="14" spans="1:26" x14ac:dyDescent="0.3">
      <c r="A14" s="11">
        <v>11</v>
      </c>
      <c r="B14" s="9"/>
      <c r="C14" s="9"/>
      <c r="D14" s="289"/>
      <c r="E14" s="289"/>
      <c r="F14" s="289"/>
      <c r="G14" s="289"/>
      <c r="H14" s="289"/>
      <c r="I14" s="289"/>
      <c r="J14" s="10">
        <f t="shared" si="0"/>
        <v>0</v>
      </c>
      <c r="K14" s="51"/>
      <c r="L14" s="4"/>
      <c r="M14" s="4"/>
      <c r="N14" s="4"/>
      <c r="O14" s="4"/>
      <c r="P14" s="4"/>
      <c r="Q14" s="10">
        <f t="shared" si="1"/>
        <v>0</v>
      </c>
      <c r="V14" s="11">
        <v>11</v>
      </c>
      <c r="W14" s="58"/>
      <c r="X14" s="434">
        <f t="shared" si="3"/>
        <v>0</v>
      </c>
      <c r="Y14" s="10">
        <f xml:space="preserve"> COUNT(D14,E14,F14,G14,H14,I14,K14,M14,O14,R14,S14,T14,U14,#REF!,#REF!)</f>
        <v>0</v>
      </c>
      <c r="Z14" s="7" t="e">
        <f t="shared" si="2"/>
        <v>#DIV/0!</v>
      </c>
    </row>
    <row r="15" spans="1:26" x14ac:dyDescent="0.3">
      <c r="A15" s="11">
        <v>12</v>
      </c>
      <c r="B15" s="9"/>
      <c r="C15" s="9"/>
      <c r="D15" s="289"/>
      <c r="E15" s="289"/>
      <c r="F15" s="289"/>
      <c r="G15" s="289"/>
      <c r="H15" s="289"/>
      <c r="I15" s="289"/>
      <c r="J15" s="10">
        <f t="shared" si="0"/>
        <v>0</v>
      </c>
      <c r="K15" s="51"/>
      <c r="L15" s="4"/>
      <c r="M15" s="4"/>
      <c r="N15" s="4"/>
      <c r="O15" s="4"/>
      <c r="P15" s="4"/>
      <c r="Q15" s="10">
        <f t="shared" si="1"/>
        <v>0</v>
      </c>
      <c r="V15" s="11">
        <v>12</v>
      </c>
      <c r="W15" s="58"/>
      <c r="X15" s="434">
        <f t="shared" si="3"/>
        <v>0</v>
      </c>
      <c r="Y15" s="10">
        <f xml:space="preserve"> COUNT(D15,E15,F15,G15,H15,I15,K15,M15,O15,R15,S15,T15,U15,#REF!,#REF!)</f>
        <v>0</v>
      </c>
      <c r="Z15" s="7" t="e">
        <f t="shared" si="2"/>
        <v>#DIV/0!</v>
      </c>
    </row>
    <row r="16" spans="1:26" x14ac:dyDescent="0.3">
      <c r="A16" s="11">
        <v>13</v>
      </c>
      <c r="B16" s="9"/>
      <c r="C16" s="9"/>
      <c r="D16" s="289"/>
      <c r="E16" s="289"/>
      <c r="F16" s="289"/>
      <c r="G16" s="289"/>
      <c r="H16" s="289"/>
      <c r="I16" s="289"/>
      <c r="J16" s="10">
        <f t="shared" si="0"/>
        <v>0</v>
      </c>
      <c r="K16" s="51"/>
      <c r="L16" s="4"/>
      <c r="M16" s="4"/>
      <c r="N16" s="4"/>
      <c r="O16" s="4"/>
      <c r="P16" s="4"/>
      <c r="Q16" s="10">
        <f t="shared" si="1"/>
        <v>0</v>
      </c>
      <c r="V16" s="11">
        <v>13</v>
      </c>
      <c r="W16" s="58"/>
      <c r="X16" s="434">
        <f t="shared" si="3"/>
        <v>0</v>
      </c>
      <c r="Y16" s="10">
        <f xml:space="preserve"> COUNT(D16,E16,F16,G16,H16,I16,K16,M16,O16,R16,S16,T16,U16,#REF!,#REF!)</f>
        <v>0</v>
      </c>
      <c r="Z16" s="7" t="e">
        <f t="shared" si="2"/>
        <v>#DIV/0!</v>
      </c>
    </row>
    <row r="17" spans="1:26" x14ac:dyDescent="0.3">
      <c r="A17" s="11">
        <v>14</v>
      </c>
      <c r="B17" s="9"/>
      <c r="C17" s="9"/>
      <c r="D17" s="289"/>
      <c r="E17" s="289"/>
      <c r="F17" s="289"/>
      <c r="G17" s="289"/>
      <c r="H17" s="289"/>
      <c r="I17" s="289"/>
      <c r="J17" s="10">
        <f t="shared" si="0"/>
        <v>0</v>
      </c>
      <c r="K17" s="43"/>
      <c r="L17" s="55"/>
      <c r="M17" s="55"/>
      <c r="N17" s="55"/>
      <c r="O17" s="55"/>
      <c r="P17" s="55"/>
      <c r="Q17" s="10">
        <f t="shared" si="1"/>
        <v>0</v>
      </c>
      <c r="V17" s="11">
        <v>14</v>
      </c>
      <c r="W17" s="58"/>
      <c r="X17" s="434">
        <f t="shared" si="3"/>
        <v>0</v>
      </c>
      <c r="Y17" s="10">
        <f xml:space="preserve"> COUNT(D17,E17,F17,G17,H17,I17,K17,M17,O17,R17,S17,T17,U17,#REF!,#REF!)</f>
        <v>0</v>
      </c>
      <c r="Z17" s="7" t="e">
        <f t="shared" si="2"/>
        <v>#DIV/0!</v>
      </c>
    </row>
    <row r="18" spans="1:26" x14ac:dyDescent="0.3">
      <c r="A18" s="11">
        <v>15</v>
      </c>
      <c r="B18" s="9"/>
      <c r="C18" s="9"/>
      <c r="D18" s="289"/>
      <c r="E18" s="289"/>
      <c r="F18" s="289"/>
      <c r="G18" s="289"/>
      <c r="H18" s="289"/>
      <c r="I18" s="289"/>
      <c r="J18" s="10">
        <f t="shared" si="0"/>
        <v>0</v>
      </c>
      <c r="K18" s="4"/>
      <c r="L18" s="4"/>
      <c r="M18" s="4"/>
      <c r="N18" s="4"/>
      <c r="O18" s="4"/>
      <c r="P18" s="4"/>
      <c r="Q18" s="10">
        <f t="shared" si="1"/>
        <v>0</v>
      </c>
      <c r="V18" s="11">
        <v>15</v>
      </c>
      <c r="W18" s="8"/>
      <c r="X18" s="434">
        <f t="shared" si="3"/>
        <v>0</v>
      </c>
      <c r="Y18" s="10">
        <f xml:space="preserve"> COUNT(D18,E18,F18,G18,H18,I18,K18,M18,O18,R18,S18,T18,U18,#REF!,#REF!)</f>
        <v>0</v>
      </c>
      <c r="Z18" s="7" t="e">
        <f t="shared" si="2"/>
        <v>#DIV/0!</v>
      </c>
    </row>
    <row r="19" spans="1:26" x14ac:dyDescent="0.3">
      <c r="A19" s="11">
        <v>16</v>
      </c>
      <c r="B19" s="9"/>
      <c r="C19" s="9"/>
      <c r="D19" s="289"/>
      <c r="E19" s="289"/>
      <c r="F19" s="289"/>
      <c r="G19" s="289"/>
      <c r="H19" s="289"/>
      <c r="I19" s="289"/>
      <c r="J19" s="10">
        <f t="shared" si="0"/>
        <v>0</v>
      </c>
      <c r="K19" s="70"/>
      <c r="L19" s="54"/>
      <c r="M19" s="54"/>
      <c r="N19" s="54"/>
      <c r="O19" s="54"/>
      <c r="P19" s="54"/>
      <c r="Q19" s="10">
        <f t="shared" si="1"/>
        <v>0</v>
      </c>
      <c r="V19" s="11">
        <v>16</v>
      </c>
      <c r="W19" s="8"/>
      <c r="X19" s="434">
        <f t="shared" si="3"/>
        <v>0</v>
      </c>
      <c r="Y19" s="10">
        <f xml:space="preserve"> COUNT(D19,E19,F19,G19,H19,I19,K19,M19,O19,R19,S19,T19,U19,#REF!,#REF!)</f>
        <v>0</v>
      </c>
      <c r="Z19" s="7" t="e">
        <f t="shared" si="2"/>
        <v>#DIV/0!</v>
      </c>
    </row>
    <row r="20" spans="1:26" x14ac:dyDescent="0.3">
      <c r="A20" s="11">
        <v>17</v>
      </c>
      <c r="B20" s="9"/>
      <c r="C20" s="9"/>
      <c r="D20" s="289"/>
      <c r="E20" s="289"/>
      <c r="F20" s="289"/>
      <c r="G20" s="289"/>
      <c r="H20" s="289"/>
      <c r="I20" s="289"/>
      <c r="J20" s="10">
        <f t="shared" si="0"/>
        <v>0</v>
      </c>
      <c r="K20" s="51"/>
      <c r="L20" s="4"/>
      <c r="M20" s="4"/>
      <c r="N20" s="4"/>
      <c r="O20" s="4"/>
      <c r="P20" s="4"/>
      <c r="Q20" s="10">
        <f t="shared" si="1"/>
        <v>0</v>
      </c>
      <c r="V20" s="11">
        <v>17</v>
      </c>
      <c r="W20" s="8"/>
      <c r="X20" s="434">
        <f t="shared" si="3"/>
        <v>0</v>
      </c>
      <c r="Y20" s="10">
        <f xml:space="preserve"> COUNT(D20,E20,F20,G20,H20,I20,K20,M20,O20,R20,S20,T20,U20,#REF!,#REF!)</f>
        <v>0</v>
      </c>
      <c r="Z20" s="7" t="e">
        <f t="shared" si="2"/>
        <v>#DIV/0!</v>
      </c>
    </row>
    <row r="21" spans="1:26" x14ac:dyDescent="0.3">
      <c r="A21" s="11">
        <v>18</v>
      </c>
      <c r="B21" s="9"/>
      <c r="C21" s="9"/>
      <c r="D21" s="289"/>
      <c r="E21" s="289"/>
      <c r="F21" s="289"/>
      <c r="G21" s="289"/>
      <c r="H21" s="289"/>
      <c r="I21" s="289"/>
      <c r="J21" s="10">
        <f t="shared" si="0"/>
        <v>0</v>
      </c>
      <c r="K21" s="51"/>
      <c r="L21" s="4"/>
      <c r="M21" s="4"/>
      <c r="N21" s="4"/>
      <c r="O21" s="4"/>
      <c r="P21" s="4"/>
      <c r="Q21" s="10">
        <f t="shared" si="1"/>
        <v>0</v>
      </c>
      <c r="V21" s="11">
        <v>18</v>
      </c>
      <c r="W21" s="8"/>
      <c r="X21" s="434">
        <f t="shared" si="3"/>
        <v>0</v>
      </c>
      <c r="Y21" s="10">
        <f xml:space="preserve"> COUNT(D21,E21,F21,G21,H21,I21,K21,M21,O21,R21,S21,T21,U21,#REF!,#REF!)</f>
        <v>0</v>
      </c>
      <c r="Z21" s="7" t="e">
        <f t="shared" si="2"/>
        <v>#DIV/0!</v>
      </c>
    </row>
    <row r="22" spans="1:26" x14ac:dyDescent="0.3">
      <c r="A22" s="11">
        <v>19</v>
      </c>
      <c r="B22" s="9"/>
      <c r="C22" s="9"/>
      <c r="D22" s="289"/>
      <c r="E22" s="289"/>
      <c r="F22" s="289"/>
      <c r="G22" s="289"/>
      <c r="H22" s="289"/>
      <c r="I22" s="289"/>
      <c r="J22" s="10">
        <f t="shared" si="0"/>
        <v>0</v>
      </c>
      <c r="K22" s="51"/>
      <c r="L22" s="4"/>
      <c r="M22" s="4"/>
      <c r="N22" s="4"/>
      <c r="O22" s="4"/>
      <c r="P22" s="4"/>
      <c r="Q22" s="10">
        <f t="shared" si="1"/>
        <v>0</v>
      </c>
      <c r="V22" s="11">
        <v>19</v>
      </c>
      <c r="W22" s="8"/>
      <c r="X22" s="434">
        <f t="shared" si="3"/>
        <v>0</v>
      </c>
      <c r="Y22" s="10">
        <f xml:space="preserve"> COUNT(D22,E22,F22,G22,H22,I22,K22,M22,O22,R22,S22,T22,U22,#REF!,#REF!)</f>
        <v>0</v>
      </c>
      <c r="Z22" s="7" t="e">
        <f t="shared" si="2"/>
        <v>#DIV/0!</v>
      </c>
    </row>
    <row r="23" spans="1:26" x14ac:dyDescent="0.3">
      <c r="A23" s="11">
        <v>20</v>
      </c>
      <c r="B23" s="9"/>
      <c r="C23" s="9"/>
      <c r="D23" s="289"/>
      <c r="E23" s="289"/>
      <c r="F23" s="289"/>
      <c r="G23" s="289"/>
      <c r="H23" s="289"/>
      <c r="I23" s="289"/>
      <c r="J23" s="10">
        <f t="shared" si="0"/>
        <v>0</v>
      </c>
      <c r="K23" s="51"/>
      <c r="L23" s="4"/>
      <c r="M23" s="4"/>
      <c r="N23" s="4"/>
      <c r="O23" s="4"/>
      <c r="P23" s="4"/>
      <c r="Q23" s="10">
        <f t="shared" si="1"/>
        <v>0</v>
      </c>
      <c r="V23" s="11">
        <v>20</v>
      </c>
      <c r="W23" s="8"/>
      <c r="X23" s="434">
        <f t="shared" si="3"/>
        <v>0</v>
      </c>
      <c r="Y23" s="10">
        <f xml:space="preserve"> COUNT(D23,E23,F23,G23,H23,I23,K23,M23,O23,R23,S23,T23,U23,#REF!,#REF!)</f>
        <v>0</v>
      </c>
      <c r="Z23" s="7" t="e">
        <f t="shared" si="2"/>
        <v>#DIV/0!</v>
      </c>
    </row>
    <row r="24" spans="1:26" x14ac:dyDescent="0.3">
      <c r="A24" s="11">
        <v>21</v>
      </c>
      <c r="B24" s="9"/>
      <c r="C24" s="9"/>
      <c r="D24" s="289"/>
      <c r="E24" s="289"/>
      <c r="F24" s="289"/>
      <c r="G24" s="289"/>
      <c r="H24" s="289"/>
      <c r="I24" s="289"/>
      <c r="J24" s="10">
        <f t="shared" si="0"/>
        <v>0</v>
      </c>
      <c r="K24" s="51"/>
      <c r="L24" s="4"/>
      <c r="M24" s="4"/>
      <c r="N24" s="4"/>
      <c r="O24" s="4"/>
      <c r="P24" s="4"/>
      <c r="Q24" s="10">
        <f t="shared" si="1"/>
        <v>0</v>
      </c>
      <c r="V24" s="11">
        <v>21</v>
      </c>
      <c r="W24" s="8"/>
      <c r="X24" s="434">
        <f t="shared" si="3"/>
        <v>0</v>
      </c>
      <c r="Y24" s="10">
        <f xml:space="preserve"> COUNT(D24,E24,F24,G24,H24,I24,K24,M24,O24,R24,S24,T24,U24,#REF!,#REF!)</f>
        <v>0</v>
      </c>
      <c r="Z24" s="7" t="e">
        <f t="shared" si="2"/>
        <v>#DIV/0!</v>
      </c>
    </row>
    <row r="25" spans="1:26" x14ac:dyDescent="0.3">
      <c r="A25" s="11">
        <v>22</v>
      </c>
      <c r="B25" s="9"/>
      <c r="C25" s="9"/>
      <c r="D25" s="289"/>
      <c r="E25" s="289"/>
      <c r="F25" s="289"/>
      <c r="G25" s="289"/>
      <c r="H25" s="289"/>
      <c r="I25" s="289"/>
      <c r="J25" s="10">
        <f t="shared" si="0"/>
        <v>0</v>
      </c>
      <c r="K25" s="51"/>
      <c r="L25" s="4"/>
      <c r="M25" s="4"/>
      <c r="N25" s="4"/>
      <c r="O25" s="4"/>
      <c r="P25" s="4"/>
      <c r="Q25" s="10">
        <f t="shared" si="1"/>
        <v>0</v>
      </c>
      <c r="V25" s="11">
        <v>22</v>
      </c>
      <c r="W25" s="8"/>
      <c r="X25" s="434">
        <f t="shared" si="3"/>
        <v>0</v>
      </c>
      <c r="Y25" s="10">
        <f xml:space="preserve"> COUNT(D25,E25,F25,G25,H25,I25,K25,M25,O25,R25,S25,T25,U25,#REF!,#REF!)</f>
        <v>0</v>
      </c>
      <c r="Z25" s="7" t="e">
        <f t="shared" si="2"/>
        <v>#DIV/0!</v>
      </c>
    </row>
    <row r="26" spans="1:26" x14ac:dyDescent="0.3">
      <c r="A26" s="11">
        <v>23</v>
      </c>
      <c r="B26" s="9"/>
      <c r="C26" s="9"/>
      <c r="D26" s="289"/>
      <c r="E26" s="289"/>
      <c r="F26" s="289"/>
      <c r="G26" s="289"/>
      <c r="H26" s="289"/>
      <c r="I26" s="289"/>
      <c r="J26" s="10">
        <f t="shared" si="0"/>
        <v>0</v>
      </c>
      <c r="K26" s="51"/>
      <c r="L26" s="4"/>
      <c r="M26" s="4"/>
      <c r="N26" s="4"/>
      <c r="O26" s="4"/>
      <c r="P26" s="4"/>
      <c r="Q26" s="10">
        <f t="shared" si="1"/>
        <v>0</v>
      </c>
      <c r="V26" s="11">
        <v>23</v>
      </c>
      <c r="W26" s="8"/>
      <c r="X26" s="434">
        <f t="shared" si="3"/>
        <v>0</v>
      </c>
      <c r="Y26" s="10">
        <f xml:space="preserve"> COUNT(D26,E26,F26,G26,H26,I26,K26,M26,O26,R26,S26,T26,U26,#REF!,#REF!)</f>
        <v>0</v>
      </c>
      <c r="Z26" s="7" t="e">
        <f t="shared" si="2"/>
        <v>#DIV/0!</v>
      </c>
    </row>
    <row r="27" spans="1:26" x14ac:dyDescent="0.3">
      <c r="A27" s="11">
        <v>24</v>
      </c>
      <c r="B27" s="9"/>
      <c r="C27" s="9"/>
      <c r="D27" s="289"/>
      <c r="E27" s="289"/>
      <c r="F27" s="289"/>
      <c r="G27" s="289"/>
      <c r="H27" s="289"/>
      <c r="I27" s="289"/>
      <c r="J27" s="10">
        <f t="shared" si="0"/>
        <v>0</v>
      </c>
      <c r="K27" s="51"/>
      <c r="L27" s="4"/>
      <c r="M27" s="4"/>
      <c r="N27" s="4"/>
      <c r="O27" s="4"/>
      <c r="P27" s="4"/>
      <c r="Q27" s="10">
        <f t="shared" si="1"/>
        <v>0</v>
      </c>
      <c r="V27" s="11">
        <v>24</v>
      </c>
      <c r="W27" s="8"/>
      <c r="X27" s="434">
        <f t="shared" si="3"/>
        <v>0</v>
      </c>
      <c r="Y27" s="10">
        <f xml:space="preserve"> COUNT(D27,E27,F27,G27,H27,I27,K27,M27,O27,R27,S27,T27,U27,#REF!,#REF!)</f>
        <v>0</v>
      </c>
      <c r="Z27" s="7" t="e">
        <f t="shared" si="2"/>
        <v>#DIV/0!</v>
      </c>
    </row>
    <row r="28" spans="1:26" x14ac:dyDescent="0.3">
      <c r="A28" s="11">
        <v>25</v>
      </c>
      <c r="B28" s="9"/>
      <c r="C28" s="9"/>
      <c r="D28" s="289"/>
      <c r="E28" s="289"/>
      <c r="F28" s="289"/>
      <c r="G28" s="289"/>
      <c r="H28" s="289"/>
      <c r="I28" s="289"/>
      <c r="J28" s="10">
        <f t="shared" ref="J28:J54" si="4">SUM(D28:I28)</f>
        <v>0</v>
      </c>
      <c r="K28" s="19"/>
      <c r="L28" s="19"/>
      <c r="M28" s="19"/>
      <c r="N28" s="19"/>
      <c r="O28" s="19"/>
      <c r="P28" s="19"/>
      <c r="Q28" s="56"/>
      <c r="V28" s="11">
        <v>25</v>
      </c>
      <c r="W28" s="8"/>
      <c r="X28" s="434">
        <f t="shared" si="3"/>
        <v>0</v>
      </c>
      <c r="Y28" s="10">
        <f xml:space="preserve"> COUNT(D28,E28,F28,G28,H28,I28,K28,M28,O28,R28,S28,T28,U28,#REF!,#REF!)</f>
        <v>0</v>
      </c>
      <c r="Z28" s="7" t="e">
        <f t="shared" si="2"/>
        <v>#DIV/0!</v>
      </c>
    </row>
    <row r="29" spans="1:26" x14ac:dyDescent="0.3">
      <c r="A29" s="11">
        <v>26</v>
      </c>
      <c r="B29" s="9"/>
      <c r="C29" s="9"/>
      <c r="D29" s="289"/>
      <c r="E29" s="289"/>
      <c r="F29" s="289"/>
      <c r="G29" s="289"/>
      <c r="H29" s="289"/>
      <c r="I29" s="289"/>
      <c r="J29" s="10">
        <f t="shared" si="4"/>
        <v>0</v>
      </c>
      <c r="K29" s="19"/>
      <c r="L29" s="19"/>
      <c r="M29" s="19"/>
      <c r="N29" s="19"/>
      <c r="O29" s="19"/>
      <c r="P29" s="19"/>
      <c r="Q29" s="56"/>
      <c r="V29" s="11">
        <v>26</v>
      </c>
      <c r="W29" s="8"/>
      <c r="X29" s="434">
        <f t="shared" si="3"/>
        <v>0</v>
      </c>
      <c r="Y29" s="10">
        <f xml:space="preserve"> COUNT(D29,E29,F29,G29,H29,I29,K29,M29,O29,R29,S29,T29,U29,#REF!,#REF!)</f>
        <v>0</v>
      </c>
      <c r="Z29" s="7" t="e">
        <f t="shared" si="2"/>
        <v>#DIV/0!</v>
      </c>
    </row>
    <row r="30" spans="1:26" x14ac:dyDescent="0.3">
      <c r="A30" s="11">
        <v>27</v>
      </c>
      <c r="B30" s="9"/>
      <c r="C30" s="9"/>
      <c r="D30" s="289"/>
      <c r="E30" s="289"/>
      <c r="F30" s="289"/>
      <c r="G30" s="289"/>
      <c r="H30" s="289"/>
      <c r="I30" s="289"/>
      <c r="J30" s="10">
        <f t="shared" si="4"/>
        <v>0</v>
      </c>
      <c r="K30" s="19"/>
      <c r="L30" s="19"/>
      <c r="M30" s="19"/>
      <c r="N30" s="19"/>
      <c r="O30" s="19"/>
      <c r="P30" s="19"/>
      <c r="Q30" s="56"/>
      <c r="V30" s="11">
        <v>27</v>
      </c>
      <c r="W30" s="8"/>
      <c r="X30" s="434">
        <f t="shared" si="3"/>
        <v>0</v>
      </c>
      <c r="Y30" s="10">
        <f xml:space="preserve"> COUNT(D30,E30,F30,G30,H30,I30,K30,M30,O30,R30,S30,T30,U30,#REF!,#REF!)</f>
        <v>0</v>
      </c>
      <c r="Z30" s="7" t="e">
        <f t="shared" si="2"/>
        <v>#DIV/0!</v>
      </c>
    </row>
    <row r="31" spans="1:26" x14ac:dyDescent="0.3">
      <c r="A31" s="11">
        <v>28</v>
      </c>
      <c r="B31" s="9"/>
      <c r="C31" s="9"/>
      <c r="D31" s="289"/>
      <c r="E31" s="289"/>
      <c r="F31" s="289"/>
      <c r="G31" s="289"/>
      <c r="H31" s="289"/>
      <c r="I31" s="289"/>
      <c r="J31" s="10">
        <f t="shared" si="4"/>
        <v>0</v>
      </c>
      <c r="K31" s="19"/>
      <c r="L31" s="19"/>
      <c r="M31" s="19"/>
      <c r="N31" s="19"/>
      <c r="O31" s="19"/>
      <c r="P31" s="19"/>
      <c r="Q31" s="56"/>
      <c r="V31" s="11">
        <v>28</v>
      </c>
      <c r="W31" s="8"/>
      <c r="X31" s="434">
        <f t="shared" si="3"/>
        <v>0</v>
      </c>
      <c r="Y31" s="10">
        <f xml:space="preserve"> COUNT(D31,E31,F31,G31,H31,I31,K31,M31,O31,R31,S31,T31,U31,#REF!,#REF!)</f>
        <v>0</v>
      </c>
      <c r="Z31" s="7" t="e">
        <f t="shared" si="2"/>
        <v>#DIV/0!</v>
      </c>
    </row>
    <row r="32" spans="1:26" x14ac:dyDescent="0.3">
      <c r="A32" s="11">
        <v>29</v>
      </c>
      <c r="B32" s="9"/>
      <c r="C32" s="9"/>
      <c r="D32" s="289"/>
      <c r="E32" s="289"/>
      <c r="F32" s="289"/>
      <c r="G32" s="289"/>
      <c r="H32" s="289"/>
      <c r="I32" s="289"/>
      <c r="J32" s="10">
        <f t="shared" si="4"/>
        <v>0</v>
      </c>
      <c r="K32" s="19"/>
      <c r="L32" s="19"/>
      <c r="M32" s="19"/>
      <c r="N32" s="19"/>
      <c r="O32" s="19"/>
      <c r="P32" s="19"/>
      <c r="Q32" s="56"/>
      <c r="V32" s="11">
        <v>29</v>
      </c>
      <c r="W32" s="8"/>
      <c r="X32" s="434">
        <f t="shared" si="3"/>
        <v>0</v>
      </c>
      <c r="Y32" s="10">
        <f xml:space="preserve"> COUNT(D32,E32,F32,G32,H32,I32,K32,M32,O32,R32,S32,T32,U32,#REF!,#REF!)</f>
        <v>0</v>
      </c>
      <c r="Z32" s="7" t="e">
        <f t="shared" si="2"/>
        <v>#DIV/0!</v>
      </c>
    </row>
    <row r="33" spans="1:26" x14ac:dyDescent="0.3">
      <c r="A33" s="11">
        <v>30</v>
      </c>
      <c r="B33" s="9"/>
      <c r="C33" s="9"/>
      <c r="D33" s="289"/>
      <c r="E33" s="289"/>
      <c r="F33" s="289"/>
      <c r="G33" s="289"/>
      <c r="H33" s="289"/>
      <c r="I33" s="289"/>
      <c r="J33" s="10">
        <f t="shared" si="4"/>
        <v>0</v>
      </c>
      <c r="K33" s="19"/>
      <c r="L33" s="19"/>
      <c r="M33" s="19"/>
      <c r="N33" s="19"/>
      <c r="O33" s="19"/>
      <c r="P33" s="19"/>
      <c r="Q33" s="56"/>
      <c r="V33" s="11">
        <v>30</v>
      </c>
      <c r="W33" s="8"/>
      <c r="X33" s="434">
        <f t="shared" si="3"/>
        <v>0</v>
      </c>
      <c r="Y33" s="10">
        <f xml:space="preserve"> COUNT(D33,E33,F33,G33,H33,I33,K33,M33,O33,R33,S33,T33,U33,#REF!,#REF!)</f>
        <v>0</v>
      </c>
      <c r="Z33" s="7" t="e">
        <f t="shared" si="2"/>
        <v>#DIV/0!</v>
      </c>
    </row>
    <row r="34" spans="1:26" x14ac:dyDescent="0.3">
      <c r="A34" s="11">
        <v>31</v>
      </c>
      <c r="B34" s="9"/>
      <c r="C34" s="9"/>
      <c r="D34" s="289"/>
      <c r="E34" s="289"/>
      <c r="F34" s="289"/>
      <c r="G34" s="289"/>
      <c r="H34" s="289"/>
      <c r="I34" s="289"/>
      <c r="J34" s="10">
        <f t="shared" si="4"/>
        <v>0</v>
      </c>
      <c r="K34" s="19"/>
      <c r="L34" s="19"/>
      <c r="M34" s="19"/>
      <c r="N34" s="19"/>
      <c r="O34" s="19"/>
      <c r="P34" s="19"/>
      <c r="Q34" s="56"/>
      <c r="V34" s="11">
        <v>31</v>
      </c>
      <c r="W34" s="8"/>
      <c r="X34" s="434">
        <f t="shared" si="3"/>
        <v>0</v>
      </c>
      <c r="Y34" s="10">
        <f xml:space="preserve"> COUNT(D34,E34,F34,G34,H34,I34,K34,M34,O34,R34,S34,T34,U34,#REF!,#REF!)</f>
        <v>0</v>
      </c>
      <c r="Z34" s="7" t="e">
        <f t="shared" si="2"/>
        <v>#DIV/0!</v>
      </c>
    </row>
    <row r="35" spans="1:26" x14ac:dyDescent="0.3">
      <c r="A35" s="11">
        <v>32</v>
      </c>
      <c r="B35" s="9"/>
      <c r="C35" s="9"/>
      <c r="D35" s="289"/>
      <c r="E35" s="289"/>
      <c r="F35" s="289"/>
      <c r="G35" s="289"/>
      <c r="H35" s="289"/>
      <c r="I35" s="289"/>
      <c r="J35" s="10">
        <f t="shared" si="4"/>
        <v>0</v>
      </c>
      <c r="K35" s="19"/>
      <c r="L35" s="19"/>
      <c r="M35" s="19"/>
      <c r="N35" s="19"/>
      <c r="O35" s="19"/>
      <c r="P35" s="19"/>
      <c r="Q35" s="56"/>
      <c r="V35" s="11">
        <v>32</v>
      </c>
      <c r="W35" s="8"/>
      <c r="X35" s="434">
        <f t="shared" si="3"/>
        <v>0</v>
      </c>
      <c r="Y35" s="10">
        <f xml:space="preserve"> COUNT(D35,E35,F35,G35,H35,I35,K35,M35,O35,R35,S35,T35,U35,#REF!,#REF!)</f>
        <v>0</v>
      </c>
      <c r="Z35" s="7" t="e">
        <f t="shared" si="2"/>
        <v>#DIV/0!</v>
      </c>
    </row>
    <row r="36" spans="1:26" x14ac:dyDescent="0.3">
      <c r="A36" s="11">
        <v>33</v>
      </c>
      <c r="B36" s="9"/>
      <c r="C36" s="9"/>
      <c r="D36" s="289"/>
      <c r="E36" s="289"/>
      <c r="F36" s="289"/>
      <c r="G36" s="289"/>
      <c r="H36" s="289"/>
      <c r="I36" s="289"/>
      <c r="J36" s="10">
        <f t="shared" si="4"/>
        <v>0</v>
      </c>
      <c r="K36" s="19"/>
      <c r="L36" s="19"/>
      <c r="M36" s="19"/>
      <c r="N36" s="19"/>
      <c r="O36" s="19"/>
      <c r="P36" s="19"/>
      <c r="Q36" s="56"/>
      <c r="V36" s="11">
        <v>33</v>
      </c>
      <c r="W36" s="8"/>
      <c r="X36" s="434">
        <f t="shared" si="3"/>
        <v>0</v>
      </c>
      <c r="Y36" s="10">
        <f xml:space="preserve"> COUNT(D36,E36,F36,G36,H36,I36,K36,M36,O36,R36,S36,T36,U36,#REF!,#REF!)</f>
        <v>0</v>
      </c>
      <c r="Z36" s="7" t="e">
        <f t="shared" si="2"/>
        <v>#DIV/0!</v>
      </c>
    </row>
    <row r="37" spans="1:26" x14ac:dyDescent="0.3">
      <c r="A37" s="11">
        <v>34</v>
      </c>
      <c r="B37" s="9"/>
      <c r="C37" s="9"/>
      <c r="D37" s="289"/>
      <c r="E37" s="289"/>
      <c r="F37" s="289"/>
      <c r="G37" s="289"/>
      <c r="H37" s="289"/>
      <c r="I37" s="289"/>
      <c r="J37" s="10">
        <f t="shared" si="4"/>
        <v>0</v>
      </c>
      <c r="K37" s="19"/>
      <c r="L37" s="19"/>
      <c r="M37" s="19"/>
      <c r="N37" s="19"/>
      <c r="O37" s="19"/>
      <c r="P37" s="19"/>
      <c r="Q37" s="56"/>
      <c r="V37" s="11">
        <v>34</v>
      </c>
      <c r="W37" s="8"/>
      <c r="X37" s="434">
        <f t="shared" si="3"/>
        <v>0</v>
      </c>
      <c r="Y37" s="10">
        <f xml:space="preserve"> COUNT(D37,E37,F37,G37,H37,I37,K37,M37,O37,R37,S37,T37,U37,#REF!,#REF!)</f>
        <v>0</v>
      </c>
      <c r="Z37" s="7" t="e">
        <f t="shared" si="2"/>
        <v>#DIV/0!</v>
      </c>
    </row>
    <row r="38" spans="1:26" x14ac:dyDescent="0.3">
      <c r="A38" s="11">
        <v>35</v>
      </c>
      <c r="B38" s="9"/>
      <c r="C38" s="9"/>
      <c r="D38" s="289"/>
      <c r="E38" s="289"/>
      <c r="F38" s="289"/>
      <c r="G38" s="289"/>
      <c r="H38" s="289"/>
      <c r="I38" s="289"/>
      <c r="J38" s="10">
        <f t="shared" si="4"/>
        <v>0</v>
      </c>
      <c r="K38" s="19"/>
      <c r="L38" s="19"/>
      <c r="M38" s="19"/>
      <c r="N38" s="19"/>
      <c r="O38" s="19"/>
      <c r="P38" s="19"/>
      <c r="Q38" s="56"/>
      <c r="V38" s="11">
        <v>35</v>
      </c>
      <c r="W38" s="8"/>
      <c r="X38" s="434">
        <f t="shared" si="3"/>
        <v>0</v>
      </c>
      <c r="Y38" s="10">
        <f xml:space="preserve"> COUNT(D38,E38,F38,G38,H38,I38,K38,M38,O38,R38,S38,T38,U38,#REF!,#REF!)</f>
        <v>0</v>
      </c>
      <c r="Z38" s="7" t="e">
        <f t="shared" si="2"/>
        <v>#DIV/0!</v>
      </c>
    </row>
    <row r="39" spans="1:26" x14ac:dyDescent="0.3">
      <c r="A39" s="11">
        <v>36</v>
      </c>
      <c r="B39" s="9"/>
      <c r="C39" s="9"/>
      <c r="D39" s="289"/>
      <c r="E39" s="289"/>
      <c r="F39" s="289"/>
      <c r="G39" s="289"/>
      <c r="H39" s="289"/>
      <c r="I39" s="289"/>
      <c r="J39" s="10">
        <f t="shared" si="4"/>
        <v>0</v>
      </c>
      <c r="K39" s="19"/>
      <c r="L39" s="19"/>
      <c r="M39" s="19"/>
      <c r="N39" s="19"/>
      <c r="O39" s="19"/>
      <c r="P39" s="19"/>
      <c r="Q39" s="56"/>
      <c r="V39" s="11">
        <v>36</v>
      </c>
      <c r="W39" s="8"/>
      <c r="X39" s="434">
        <f t="shared" si="3"/>
        <v>0</v>
      </c>
      <c r="Y39" s="10">
        <f xml:space="preserve"> COUNT(D39,E39,F39,G39,H39,I39,K39,M39,O39,R39,S39,T39,U39,#REF!,#REF!)</f>
        <v>0</v>
      </c>
      <c r="Z39" s="7" t="e">
        <f t="shared" si="2"/>
        <v>#DIV/0!</v>
      </c>
    </row>
    <row r="40" spans="1:26" x14ac:dyDescent="0.3">
      <c r="A40" s="11">
        <v>37</v>
      </c>
      <c r="B40" s="9"/>
      <c r="C40" s="9"/>
      <c r="D40" s="289"/>
      <c r="E40" s="289"/>
      <c r="F40" s="289"/>
      <c r="G40" s="289"/>
      <c r="H40" s="289"/>
      <c r="I40" s="289"/>
      <c r="J40" s="10">
        <f t="shared" si="4"/>
        <v>0</v>
      </c>
      <c r="V40" s="11">
        <v>37</v>
      </c>
      <c r="W40" s="8"/>
      <c r="X40" s="434">
        <f t="shared" si="3"/>
        <v>0</v>
      </c>
      <c r="Y40" s="10">
        <f xml:space="preserve"> COUNT(D40,E40,F40,G40,H40,I40,K40,M40,O40,R40,S40,T40,U40,#REF!,#REF!)</f>
        <v>0</v>
      </c>
      <c r="Z40" s="7" t="e">
        <f t="shared" si="2"/>
        <v>#DIV/0!</v>
      </c>
    </row>
    <row r="41" spans="1:26" x14ac:dyDescent="0.3">
      <c r="A41" s="11">
        <v>38</v>
      </c>
      <c r="B41" s="9"/>
      <c r="C41" s="9"/>
      <c r="D41" s="289"/>
      <c r="E41" s="289"/>
      <c r="F41" s="289"/>
      <c r="G41" s="53"/>
      <c r="H41" s="289"/>
      <c r="I41" s="289"/>
      <c r="J41" s="10">
        <f t="shared" si="4"/>
        <v>0</v>
      </c>
      <c r="V41" s="11">
        <v>38</v>
      </c>
      <c r="W41" s="8"/>
      <c r="X41" s="434">
        <f t="shared" si="3"/>
        <v>0</v>
      </c>
      <c r="Y41" s="10">
        <f xml:space="preserve"> COUNT(D41,E41,F41,G41,H41,I41,K41,M41,O41,R41,S41,T41,U41,#REF!,#REF!)</f>
        <v>0</v>
      </c>
      <c r="Z41" s="7" t="e">
        <f t="shared" si="2"/>
        <v>#DIV/0!</v>
      </c>
    </row>
    <row r="42" spans="1:26" x14ac:dyDescent="0.3">
      <c r="A42" s="11">
        <v>39</v>
      </c>
      <c r="B42" s="9"/>
      <c r="C42" s="9"/>
      <c r="D42" s="289"/>
      <c r="E42" s="289"/>
      <c r="F42" s="289"/>
      <c r="G42" s="289"/>
      <c r="H42" s="289"/>
      <c r="I42" s="289"/>
      <c r="J42" s="10">
        <f t="shared" si="4"/>
        <v>0</v>
      </c>
      <c r="V42" s="11">
        <v>39</v>
      </c>
      <c r="W42" s="8"/>
      <c r="X42" s="434">
        <f t="shared" si="3"/>
        <v>0</v>
      </c>
      <c r="Y42" s="10">
        <f xml:space="preserve"> COUNT(D42,E42,F42,G42,H42,I42,K42,M42,O42,R42,S42,T42,U42,#REF!,#REF!)</f>
        <v>0</v>
      </c>
      <c r="Z42" s="7" t="e">
        <f t="shared" si="2"/>
        <v>#DIV/0!</v>
      </c>
    </row>
    <row r="43" spans="1:26" x14ac:dyDescent="0.3">
      <c r="A43" s="11">
        <v>40</v>
      </c>
      <c r="B43" s="9"/>
      <c r="C43" s="9"/>
      <c r="D43" s="289"/>
      <c r="E43" s="289"/>
      <c r="F43" s="289"/>
      <c r="G43" s="289"/>
      <c r="H43" s="289"/>
      <c r="I43" s="289"/>
      <c r="J43" s="10">
        <f t="shared" si="4"/>
        <v>0</v>
      </c>
      <c r="V43" s="11">
        <v>40</v>
      </c>
      <c r="W43" s="8"/>
      <c r="X43" s="434">
        <f t="shared" si="3"/>
        <v>0</v>
      </c>
      <c r="Y43" s="10">
        <f xml:space="preserve"> COUNT(D43,E43,F43,G43,H43,I43,K43,M43,O43,R43,S43,T43,U43,#REF!,#REF!)</f>
        <v>0</v>
      </c>
      <c r="Z43" s="7" t="e">
        <f t="shared" si="2"/>
        <v>#DIV/0!</v>
      </c>
    </row>
    <row r="44" spans="1:26" x14ac:dyDescent="0.3">
      <c r="A44" s="11">
        <v>41</v>
      </c>
      <c r="B44" s="9"/>
      <c r="C44" s="9"/>
      <c r="D44" s="289"/>
      <c r="E44" s="289"/>
      <c r="F44" s="289"/>
      <c r="G44" s="289"/>
      <c r="H44" s="289"/>
      <c r="I44" s="289"/>
      <c r="J44" s="10">
        <f t="shared" si="4"/>
        <v>0</v>
      </c>
      <c r="V44" s="11">
        <v>41</v>
      </c>
      <c r="W44" s="8"/>
      <c r="X44" s="434">
        <f t="shared" si="3"/>
        <v>0</v>
      </c>
      <c r="Y44" s="10">
        <f xml:space="preserve"> COUNT(D44,E44,F44,G44,H44,I44,K44,M44,O44,R44,S44,T44,U44,#REF!,#REF!)</f>
        <v>0</v>
      </c>
      <c r="Z44" s="7" t="e">
        <f t="shared" si="2"/>
        <v>#DIV/0!</v>
      </c>
    </row>
    <row r="45" spans="1:26" x14ac:dyDescent="0.3">
      <c r="A45" s="11">
        <v>42</v>
      </c>
      <c r="B45" s="9"/>
      <c r="C45" s="289"/>
      <c r="D45" s="289"/>
      <c r="E45" s="289"/>
      <c r="F45" s="289"/>
      <c r="G45" s="289"/>
      <c r="H45" s="289"/>
      <c r="I45" s="289"/>
      <c r="J45" s="10">
        <f t="shared" si="4"/>
        <v>0</v>
      </c>
      <c r="V45" s="11">
        <v>42</v>
      </c>
      <c r="X45" s="434">
        <f t="shared" si="3"/>
        <v>0</v>
      </c>
      <c r="Y45" s="10">
        <f xml:space="preserve"> COUNT(D45,E45,F45,G45,H45,I45,K45,M45,O45,R45,S45,T45,U45,#REF!,#REF!)</f>
        <v>0</v>
      </c>
      <c r="Z45" s="7" t="e">
        <f t="shared" ref="Z45:Z55" si="5">X45/Y45</f>
        <v>#DIV/0!</v>
      </c>
    </row>
    <row r="46" spans="1:26" x14ac:dyDescent="0.3">
      <c r="A46" s="11">
        <v>43</v>
      </c>
      <c r="B46" s="9"/>
      <c r="C46" s="289"/>
      <c r="D46" s="289"/>
      <c r="E46" s="289"/>
      <c r="F46" s="289"/>
      <c r="G46" s="289"/>
      <c r="H46" s="289"/>
      <c r="I46" s="289"/>
      <c r="J46" s="10">
        <f t="shared" si="4"/>
        <v>0</v>
      </c>
      <c r="V46" s="11">
        <v>43</v>
      </c>
      <c r="X46" s="434">
        <f t="shared" si="3"/>
        <v>0</v>
      </c>
      <c r="Y46" s="10">
        <f xml:space="preserve"> COUNT(D46,E46,F46,G46,H46,I46,K46,M46,O46,R46,S46,T46,U46,#REF!,#REF!)</f>
        <v>0</v>
      </c>
      <c r="Z46" s="7" t="e">
        <f t="shared" si="5"/>
        <v>#DIV/0!</v>
      </c>
    </row>
    <row r="47" spans="1:26" x14ac:dyDescent="0.3">
      <c r="A47" s="11">
        <v>44</v>
      </c>
      <c r="B47" s="9"/>
      <c r="C47" s="289"/>
      <c r="D47" s="289"/>
      <c r="E47" s="289"/>
      <c r="F47" s="289"/>
      <c r="G47" s="289"/>
      <c r="H47" s="289"/>
      <c r="I47" s="289"/>
      <c r="J47" s="10">
        <f t="shared" si="4"/>
        <v>0</v>
      </c>
      <c r="V47" s="11">
        <v>44</v>
      </c>
      <c r="X47" s="434">
        <f t="shared" si="3"/>
        <v>0</v>
      </c>
      <c r="Y47" s="10">
        <f xml:space="preserve"> COUNT(D47,E47,F47,G47,H47,I47,K47,M47,O47,R47,S47,T47,U47,#REF!,#REF!)</f>
        <v>0</v>
      </c>
      <c r="Z47" s="7" t="e">
        <f t="shared" si="5"/>
        <v>#DIV/0!</v>
      </c>
    </row>
    <row r="48" spans="1:26" x14ac:dyDescent="0.3">
      <c r="A48" s="11">
        <v>45</v>
      </c>
      <c r="B48" s="9"/>
      <c r="C48" s="289"/>
      <c r="D48" s="289"/>
      <c r="E48" s="289"/>
      <c r="F48" s="289"/>
      <c r="G48" s="289"/>
      <c r="H48" s="289"/>
      <c r="I48" s="289"/>
      <c r="J48" s="10">
        <f t="shared" si="4"/>
        <v>0</v>
      </c>
      <c r="V48" s="11">
        <v>45</v>
      </c>
      <c r="X48" s="434">
        <f t="shared" si="3"/>
        <v>0</v>
      </c>
      <c r="Y48" s="10">
        <f xml:space="preserve"> COUNT(D48,E48,F48,G48,H48,I48,K48,M48,O48,R48,S48,T48,U48,#REF!,#REF!)</f>
        <v>0</v>
      </c>
      <c r="Z48" s="7" t="e">
        <f t="shared" si="5"/>
        <v>#DIV/0!</v>
      </c>
    </row>
    <row r="49" spans="1:26" x14ac:dyDescent="0.3">
      <c r="A49" s="11">
        <v>46</v>
      </c>
      <c r="B49" s="9"/>
      <c r="C49" s="289"/>
      <c r="D49" s="289"/>
      <c r="E49" s="289"/>
      <c r="F49" s="289"/>
      <c r="G49" s="289"/>
      <c r="H49" s="289"/>
      <c r="I49" s="289"/>
      <c r="J49" s="10">
        <f t="shared" si="4"/>
        <v>0</v>
      </c>
      <c r="V49" s="11">
        <v>46</v>
      </c>
      <c r="X49" s="434">
        <f t="shared" si="3"/>
        <v>0</v>
      </c>
      <c r="Y49" s="10">
        <f xml:space="preserve"> COUNT(D49,E49,F49,G49,H49,I49,K49,M49,O49,R49,S49,T49,U49,#REF!,#REF!)</f>
        <v>0</v>
      </c>
      <c r="Z49" s="7" t="e">
        <f t="shared" si="5"/>
        <v>#DIV/0!</v>
      </c>
    </row>
    <row r="50" spans="1:26" x14ac:dyDescent="0.3">
      <c r="A50" s="11">
        <v>47</v>
      </c>
      <c r="B50" s="9"/>
      <c r="C50" s="289"/>
      <c r="D50" s="289"/>
      <c r="E50" s="289"/>
      <c r="F50" s="289"/>
      <c r="G50" s="289"/>
      <c r="H50" s="289"/>
      <c r="I50" s="289"/>
      <c r="J50" s="10">
        <f t="shared" si="4"/>
        <v>0</v>
      </c>
      <c r="V50" s="11">
        <v>47</v>
      </c>
      <c r="X50" s="434">
        <f t="shared" si="3"/>
        <v>0</v>
      </c>
      <c r="Y50" s="10">
        <f xml:space="preserve"> COUNT(D50,E50,F50,G50,H50,I50,K50,M50,O50,R50,S50,T50,U50,#REF!,#REF!)</f>
        <v>0</v>
      </c>
      <c r="Z50" s="7" t="e">
        <f t="shared" si="5"/>
        <v>#DIV/0!</v>
      </c>
    </row>
    <row r="51" spans="1:26" x14ac:dyDescent="0.3">
      <c r="A51" s="11">
        <v>48</v>
      </c>
      <c r="B51" s="9"/>
      <c r="C51" s="289"/>
      <c r="D51" s="289"/>
      <c r="E51" s="289"/>
      <c r="F51" s="289"/>
      <c r="G51" s="289"/>
      <c r="H51" s="289"/>
      <c r="I51" s="289"/>
      <c r="J51" s="10">
        <f t="shared" si="4"/>
        <v>0</v>
      </c>
      <c r="V51" s="11">
        <v>48</v>
      </c>
      <c r="X51" s="434">
        <f t="shared" si="3"/>
        <v>0</v>
      </c>
      <c r="Y51" s="10">
        <f xml:space="preserve"> COUNT(D51,E51,F51,G51,H51,I51,K51,M51,O51,R51,S51,T51,U51,#REF!,#REF!)</f>
        <v>0</v>
      </c>
      <c r="Z51" s="7" t="e">
        <f t="shared" si="5"/>
        <v>#DIV/0!</v>
      </c>
    </row>
    <row r="52" spans="1:26" x14ac:dyDescent="0.3">
      <c r="A52" s="11">
        <v>49</v>
      </c>
      <c r="B52" s="9"/>
      <c r="C52" s="289"/>
      <c r="D52" s="289"/>
      <c r="E52" s="289"/>
      <c r="F52" s="289"/>
      <c r="G52" s="289"/>
      <c r="H52" s="289"/>
      <c r="I52" s="289"/>
      <c r="J52" s="10">
        <f t="shared" si="4"/>
        <v>0</v>
      </c>
      <c r="V52" s="11">
        <v>49</v>
      </c>
      <c r="X52" s="434">
        <f t="shared" si="3"/>
        <v>0</v>
      </c>
      <c r="Y52" s="10">
        <f xml:space="preserve"> COUNT(D52,E52,F52,G52,H52,I52,K52,M52,O52,R52,S52,T52,U52,#REF!,#REF!)</f>
        <v>0</v>
      </c>
      <c r="Z52" s="7" t="e">
        <f t="shared" si="5"/>
        <v>#DIV/0!</v>
      </c>
    </row>
    <row r="53" spans="1:26" x14ac:dyDescent="0.3">
      <c r="A53" s="11">
        <v>50</v>
      </c>
      <c r="B53" s="9"/>
      <c r="C53" s="289"/>
      <c r="D53" s="289"/>
      <c r="E53" s="289"/>
      <c r="F53" s="289"/>
      <c r="G53" s="289"/>
      <c r="H53" s="289"/>
      <c r="I53" s="289"/>
      <c r="J53" s="10">
        <f t="shared" si="4"/>
        <v>0</v>
      </c>
      <c r="V53" s="11">
        <v>50</v>
      </c>
      <c r="X53" s="434">
        <f t="shared" si="3"/>
        <v>0</v>
      </c>
      <c r="Y53" s="10">
        <f xml:space="preserve"> COUNT(D53,E53,F53,G53,H53,I53,K53,M53,O53,R53,S53,T53,U53,#REF!,#REF!)</f>
        <v>0</v>
      </c>
      <c r="Z53" s="7" t="e">
        <f t="shared" si="5"/>
        <v>#DIV/0!</v>
      </c>
    </row>
    <row r="54" spans="1:26" x14ac:dyDescent="0.3">
      <c r="A54" s="11">
        <v>51</v>
      </c>
      <c r="B54" s="9"/>
      <c r="C54" s="289"/>
      <c r="D54" s="289"/>
      <c r="E54" s="289"/>
      <c r="F54" s="289"/>
      <c r="G54" s="289"/>
      <c r="H54" s="289"/>
      <c r="I54" s="289"/>
      <c r="J54" s="10">
        <f t="shared" si="4"/>
        <v>0</v>
      </c>
      <c r="V54" s="11">
        <v>51</v>
      </c>
      <c r="X54" s="434">
        <f t="shared" si="3"/>
        <v>0</v>
      </c>
      <c r="Y54" s="10">
        <f xml:space="preserve"> COUNT(D54,E54,F54,G54,H54,I54,K54,M54,O54,R54,S54,T54,U54,#REF!,#REF!)</f>
        <v>0</v>
      </c>
      <c r="Z54" s="7" t="e">
        <f t="shared" si="5"/>
        <v>#DIV/0!</v>
      </c>
    </row>
    <row r="55" spans="1:26" x14ac:dyDescent="0.3">
      <c r="A55" s="103"/>
      <c r="B55" s="84"/>
      <c r="C55" s="291"/>
      <c r="D55" s="291"/>
      <c r="E55" s="291"/>
      <c r="F55" s="291"/>
      <c r="G55" s="291"/>
      <c r="H55" s="291"/>
      <c r="I55" s="291"/>
      <c r="J55" s="56"/>
      <c r="V55" s="103"/>
      <c r="X55" s="24">
        <f>SUM(X4:X54)</f>
        <v>0</v>
      </c>
      <c r="Y55" s="24">
        <f>SUM(Y4:Y54)</f>
        <v>0</v>
      </c>
      <c r="Z55" s="23" t="e">
        <f t="shared" si="5"/>
        <v>#DIV/0!</v>
      </c>
    </row>
    <row r="56" spans="1:26" x14ac:dyDescent="0.3">
      <c r="B56" s="84"/>
    </row>
    <row r="57" spans="1:26" x14ac:dyDescent="0.3">
      <c r="A57" s="611" t="s">
        <v>101</v>
      </c>
      <c r="B57" s="611"/>
      <c r="C57" s="611"/>
      <c r="D57" s="611"/>
      <c r="E57" s="611"/>
      <c r="F57" s="611"/>
      <c r="G57" s="611"/>
      <c r="H57" s="611"/>
      <c r="I57" s="611"/>
      <c r="J57" s="611"/>
      <c r="K57" s="611"/>
      <c r="L57" s="611"/>
      <c r="M57" s="611"/>
      <c r="N57" s="611"/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</row>
    <row r="58" spans="1:26" x14ac:dyDescent="0.3">
      <c r="A58" s="612"/>
      <c r="B58" s="612"/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</row>
    <row r="59" spans="1:26" x14ac:dyDescent="0.3">
      <c r="A59" s="10" t="s">
        <v>2</v>
      </c>
      <c r="B59" s="10" t="s">
        <v>0</v>
      </c>
      <c r="C59" s="10" t="s">
        <v>9</v>
      </c>
      <c r="D59" s="10">
        <v>1</v>
      </c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0" t="s">
        <v>8</v>
      </c>
      <c r="K59" s="10">
        <v>7</v>
      </c>
      <c r="L59" s="10" t="s">
        <v>7</v>
      </c>
      <c r="M59" s="10">
        <v>8</v>
      </c>
      <c r="N59" s="10" t="s">
        <v>7</v>
      </c>
      <c r="O59" s="10">
        <v>9</v>
      </c>
      <c r="P59" s="10" t="s">
        <v>7</v>
      </c>
      <c r="Q59" s="10" t="s">
        <v>8</v>
      </c>
      <c r="R59" s="10">
        <v>10</v>
      </c>
      <c r="S59" s="10">
        <v>11</v>
      </c>
      <c r="T59" s="10">
        <v>12</v>
      </c>
      <c r="U59" s="10">
        <v>13</v>
      </c>
      <c r="V59" s="10" t="s">
        <v>2</v>
      </c>
      <c r="W59" s="77">
        <f>SUM(W60:W69)</f>
        <v>0</v>
      </c>
      <c r="X59" s="11" t="s">
        <v>4</v>
      </c>
      <c r="Y59" s="10" t="s">
        <v>5</v>
      </c>
      <c r="Z59" s="10" t="s">
        <v>6</v>
      </c>
    </row>
    <row r="60" spans="1:26" x14ac:dyDescent="0.3">
      <c r="A60" s="10">
        <v>1</v>
      </c>
      <c r="B60" s="17"/>
      <c r="C60" s="12"/>
      <c r="D60" s="289"/>
      <c r="E60" s="289"/>
      <c r="F60" s="289"/>
      <c r="G60" s="289"/>
      <c r="H60" s="289"/>
      <c r="I60" s="289"/>
      <c r="J60" s="10">
        <f>SUM(D60:I60)+(C60*6)</f>
        <v>0</v>
      </c>
      <c r="K60" s="99"/>
      <c r="L60" s="99"/>
      <c r="M60" s="99"/>
      <c r="N60" s="99"/>
      <c r="O60" s="99"/>
      <c r="P60" s="99"/>
      <c r="Q60" s="10">
        <f>SUM(J60:P60)+(C60*3)</f>
        <v>0</v>
      </c>
      <c r="R60" s="13"/>
      <c r="S60" s="13"/>
      <c r="T60" s="13"/>
      <c r="U60" s="99"/>
      <c r="V60" s="10">
        <v>1</v>
      </c>
      <c r="W60" s="50"/>
      <c r="X60" s="11">
        <f>SUM(D60:I60)+K60+M60+O60+R60+S60+T60+U60</f>
        <v>0</v>
      </c>
      <c r="Y60" s="10">
        <f>COUNT(D60,E60,F60,G60,H60,I60,K60,M60,O60,R60,S60,T60, U60,#REF!,#REF!)</f>
        <v>0</v>
      </c>
      <c r="Z60" s="15" t="e">
        <f>X60/Y60</f>
        <v>#DIV/0!</v>
      </c>
    </row>
    <row r="61" spans="1:26" x14ac:dyDescent="0.3">
      <c r="A61" s="10">
        <v>2</v>
      </c>
      <c r="B61" s="9"/>
      <c r="C61" s="3"/>
      <c r="D61" s="289"/>
      <c r="E61" s="289"/>
      <c r="F61" s="289"/>
      <c r="G61" s="289"/>
      <c r="H61" s="289"/>
      <c r="I61" s="289"/>
      <c r="J61" s="10">
        <f t="shared" ref="J61:J83" si="6">SUM(D61:I61)+(C61*6)</f>
        <v>0</v>
      </c>
      <c r="K61" s="99"/>
      <c r="L61" s="99"/>
      <c r="M61" s="99"/>
      <c r="N61" s="99"/>
      <c r="O61" s="99"/>
      <c r="P61" s="99"/>
      <c r="Q61" s="10">
        <f t="shared" ref="Q61:Q83" si="7">SUM(J61:P61)+(C61*3)</f>
        <v>0</v>
      </c>
      <c r="R61" s="13"/>
      <c r="S61" s="99"/>
      <c r="T61" s="99"/>
      <c r="U61" s="76"/>
      <c r="V61" s="10">
        <v>2</v>
      </c>
      <c r="W61" s="50"/>
      <c r="X61" s="503">
        <f t="shared" ref="X61:X112" si="8">SUM(D61:I61)+K61+M61+O61+R61+S61+T61+U61</f>
        <v>0</v>
      </c>
      <c r="Y61" s="10">
        <f>COUNT(D61,E61,F61,G61,H61,I61,K61,M61,O61,R61,S61,T61, U61,#REF!,#REF!)</f>
        <v>0</v>
      </c>
      <c r="Z61" s="15" t="e">
        <f t="shared" ref="Z61:Z110" si="9">X61/Y61</f>
        <v>#DIV/0!</v>
      </c>
    </row>
    <row r="62" spans="1:26" x14ac:dyDescent="0.3">
      <c r="A62" s="10">
        <v>3</v>
      </c>
      <c r="B62" s="9"/>
      <c r="C62" s="3"/>
      <c r="D62" s="289"/>
      <c r="E62" s="289"/>
      <c r="F62" s="289"/>
      <c r="G62" s="289"/>
      <c r="H62" s="289"/>
      <c r="I62" s="289"/>
      <c r="J62" s="10">
        <f t="shared" si="6"/>
        <v>0</v>
      </c>
      <c r="K62" s="99"/>
      <c r="L62" s="99"/>
      <c r="M62" s="99"/>
      <c r="N62" s="99"/>
      <c r="O62" s="99"/>
      <c r="P62" s="99"/>
      <c r="Q62" s="10">
        <f t="shared" si="7"/>
        <v>0</v>
      </c>
      <c r="R62" s="99"/>
      <c r="S62" s="99"/>
      <c r="T62" s="99"/>
      <c r="U62" s="99"/>
      <c r="V62" s="10">
        <v>3</v>
      </c>
      <c r="W62" s="50"/>
      <c r="X62" s="503">
        <f t="shared" si="8"/>
        <v>0</v>
      </c>
      <c r="Y62" s="10">
        <f>COUNT(D62,E62,F62,G62,H62,I62,K62,M62,O62,R62,S62,T62, U62,#REF!,#REF!)</f>
        <v>0</v>
      </c>
      <c r="Z62" s="15" t="e">
        <f t="shared" si="9"/>
        <v>#DIV/0!</v>
      </c>
    </row>
    <row r="63" spans="1:26" x14ac:dyDescent="0.3">
      <c r="A63" s="10">
        <v>4</v>
      </c>
      <c r="B63" s="9"/>
      <c r="C63" s="3"/>
      <c r="D63" s="289"/>
      <c r="E63" s="289"/>
      <c r="F63" s="289"/>
      <c r="G63" s="289"/>
      <c r="H63" s="289"/>
      <c r="I63" s="289"/>
      <c r="J63" s="10">
        <f t="shared" si="6"/>
        <v>0</v>
      </c>
      <c r="K63" s="99"/>
      <c r="L63" s="99"/>
      <c r="M63" s="99"/>
      <c r="N63" s="99"/>
      <c r="O63" s="99"/>
      <c r="P63" s="99"/>
      <c r="Q63" s="10">
        <f t="shared" si="7"/>
        <v>0</v>
      </c>
      <c r="R63" s="99"/>
      <c r="S63" s="99"/>
      <c r="T63" s="99"/>
      <c r="U63" s="99"/>
      <c r="V63" s="10">
        <v>4</v>
      </c>
      <c r="W63" s="50"/>
      <c r="X63" s="503">
        <f t="shared" si="8"/>
        <v>0</v>
      </c>
      <c r="Y63" s="10">
        <f>COUNT(D63,E63,F63,G63,H63,I63,K63,M63,O63,R63,S63,T63, U63,#REF!,#REF!)</f>
        <v>0</v>
      </c>
      <c r="Z63" s="15" t="e">
        <f t="shared" si="9"/>
        <v>#DIV/0!</v>
      </c>
    </row>
    <row r="64" spans="1:26" x14ac:dyDescent="0.3">
      <c r="A64" s="10">
        <v>5</v>
      </c>
      <c r="B64" s="9"/>
      <c r="C64" s="3"/>
      <c r="D64" s="289"/>
      <c r="E64" s="289"/>
      <c r="F64" s="289"/>
      <c r="G64" s="289"/>
      <c r="H64" s="289"/>
      <c r="I64" s="289"/>
      <c r="J64" s="10">
        <f t="shared" si="6"/>
        <v>0</v>
      </c>
      <c r="K64" s="99"/>
      <c r="L64" s="99"/>
      <c r="M64" s="99"/>
      <c r="N64" s="99"/>
      <c r="O64" s="99"/>
      <c r="P64" s="99"/>
      <c r="Q64" s="10">
        <f t="shared" si="7"/>
        <v>0</v>
      </c>
      <c r="R64" s="99"/>
      <c r="S64" s="99"/>
      <c r="T64" s="99"/>
      <c r="U64" s="100"/>
      <c r="V64" s="10">
        <v>5</v>
      </c>
      <c r="W64" s="50"/>
      <c r="X64" s="503">
        <f t="shared" si="8"/>
        <v>0</v>
      </c>
      <c r="Y64" s="10">
        <f>COUNT(D64,E64,F64,G64,H64,I64,K64,M64,O64,R64,S64,T64, U64,#REF!,#REF!)</f>
        <v>0</v>
      </c>
      <c r="Z64" s="15" t="e">
        <f t="shared" si="9"/>
        <v>#DIV/0!</v>
      </c>
    </row>
    <row r="65" spans="1:26" x14ac:dyDescent="0.3">
      <c r="A65" s="10">
        <v>6</v>
      </c>
      <c r="B65" s="9"/>
      <c r="C65" s="60"/>
      <c r="D65" s="3"/>
      <c r="E65" s="289"/>
      <c r="F65" s="289"/>
      <c r="G65" s="289"/>
      <c r="H65" s="289"/>
      <c r="I65" s="289"/>
      <c r="J65" s="10">
        <f t="shared" si="6"/>
        <v>0</v>
      </c>
      <c r="K65" s="99"/>
      <c r="L65" s="99"/>
      <c r="M65" s="99"/>
      <c r="N65" s="99"/>
      <c r="O65" s="99"/>
      <c r="P65" s="99"/>
      <c r="Q65" s="10">
        <f t="shared" si="7"/>
        <v>0</v>
      </c>
      <c r="R65" s="99"/>
      <c r="S65" s="99"/>
      <c r="T65" s="100"/>
      <c r="U65" s="100"/>
      <c r="V65" s="10">
        <v>6</v>
      </c>
      <c r="W65" s="59"/>
      <c r="X65" s="503">
        <f t="shared" si="8"/>
        <v>0</v>
      </c>
      <c r="Y65" s="10">
        <f>COUNT(D65,E65,F65,G65,H65,I65,K65,M65,O65,R65,S65,T65, U65,#REF!,#REF!)</f>
        <v>0</v>
      </c>
      <c r="Z65" s="15" t="e">
        <f t="shared" si="9"/>
        <v>#DIV/0!</v>
      </c>
    </row>
    <row r="66" spans="1:26" x14ac:dyDescent="0.3">
      <c r="A66" s="10">
        <v>7</v>
      </c>
      <c r="B66" s="9"/>
      <c r="C66" s="3"/>
      <c r="D66" s="289"/>
      <c r="E66" s="289"/>
      <c r="F66" s="289"/>
      <c r="G66" s="289"/>
      <c r="H66" s="289"/>
      <c r="I66" s="289"/>
      <c r="J66" s="10">
        <f t="shared" si="6"/>
        <v>0</v>
      </c>
      <c r="K66" s="99"/>
      <c r="L66" s="99"/>
      <c r="M66" s="99"/>
      <c r="N66" s="99"/>
      <c r="O66" s="99"/>
      <c r="P66" s="99"/>
      <c r="Q66" s="10">
        <f t="shared" si="7"/>
        <v>0</v>
      </c>
      <c r="R66" s="99"/>
      <c r="S66" s="99"/>
      <c r="T66" s="100"/>
      <c r="U66" s="100"/>
      <c r="V66" s="10">
        <v>7</v>
      </c>
      <c r="W66" s="59"/>
      <c r="X66" s="503">
        <f t="shared" si="8"/>
        <v>0</v>
      </c>
      <c r="Y66" s="10">
        <f>COUNT(D66,E66,F66,G66,H66,I66,K66,M66,O66,R66,S66,T66, U66,#REF!,#REF!)</f>
        <v>0</v>
      </c>
      <c r="Z66" s="15" t="e">
        <f t="shared" si="9"/>
        <v>#DIV/0!</v>
      </c>
    </row>
    <row r="67" spans="1:26" x14ac:dyDescent="0.3">
      <c r="A67" s="10">
        <v>8</v>
      </c>
      <c r="B67" s="9"/>
      <c r="C67" s="3"/>
      <c r="D67" s="289"/>
      <c r="E67" s="289"/>
      <c r="F67" s="289"/>
      <c r="G67" s="289"/>
      <c r="H67" s="289"/>
      <c r="I67" s="289"/>
      <c r="J67" s="10">
        <f t="shared" si="6"/>
        <v>0</v>
      </c>
      <c r="K67" s="99"/>
      <c r="L67" s="99"/>
      <c r="M67" s="99"/>
      <c r="N67" s="99"/>
      <c r="O67" s="99"/>
      <c r="P67" s="99"/>
      <c r="Q67" s="10">
        <f t="shared" si="7"/>
        <v>0</v>
      </c>
      <c r="R67" s="99"/>
      <c r="S67" s="98"/>
      <c r="T67" s="98"/>
      <c r="U67" s="98"/>
      <c r="V67" s="10">
        <v>8</v>
      </c>
      <c r="W67" s="59"/>
      <c r="X67" s="503">
        <f t="shared" si="8"/>
        <v>0</v>
      </c>
      <c r="Y67" s="10">
        <f>COUNT(D67,E67,F67,G67,H67,I67,K67,M67,O67,R67,S67,T67, U67,#REF!,#REF!)</f>
        <v>0</v>
      </c>
      <c r="Z67" s="15" t="e">
        <f t="shared" si="9"/>
        <v>#DIV/0!</v>
      </c>
    </row>
    <row r="68" spans="1:26" x14ac:dyDescent="0.3">
      <c r="A68" s="10">
        <v>9</v>
      </c>
      <c r="B68" s="9"/>
      <c r="C68" s="3"/>
      <c r="D68" s="289"/>
      <c r="E68" s="289"/>
      <c r="F68" s="289"/>
      <c r="G68" s="289"/>
      <c r="H68" s="289"/>
      <c r="I68" s="289"/>
      <c r="J68" s="10">
        <f t="shared" si="6"/>
        <v>0</v>
      </c>
      <c r="K68" s="99"/>
      <c r="L68" s="99"/>
      <c r="M68" s="99"/>
      <c r="N68" s="99"/>
      <c r="O68" s="99"/>
      <c r="P68" s="99"/>
      <c r="Q68" s="10">
        <f t="shared" si="7"/>
        <v>0</v>
      </c>
      <c r="R68" s="99"/>
      <c r="S68" s="100"/>
      <c r="T68" s="100"/>
      <c r="U68" s="100"/>
      <c r="V68" s="10">
        <v>9</v>
      </c>
      <c r="W68" s="59"/>
      <c r="X68" s="503">
        <f t="shared" si="8"/>
        <v>0</v>
      </c>
      <c r="Y68" s="10">
        <f>COUNT(D68,E68,F68,G68,H68,I68,K68,M68,O68,R68,S68,T68, U68,#REF!,#REF!)</f>
        <v>0</v>
      </c>
      <c r="Z68" s="15" t="e">
        <f t="shared" si="9"/>
        <v>#DIV/0!</v>
      </c>
    </row>
    <row r="69" spans="1:26" x14ac:dyDescent="0.3">
      <c r="A69" s="10">
        <v>10</v>
      </c>
      <c r="B69" s="9"/>
      <c r="C69" s="3"/>
      <c r="D69" s="289"/>
      <c r="E69" s="289"/>
      <c r="F69" s="289"/>
      <c r="G69" s="289"/>
      <c r="H69" s="289"/>
      <c r="I69" s="289"/>
      <c r="J69" s="10">
        <f t="shared" si="6"/>
        <v>0</v>
      </c>
      <c r="K69" s="99"/>
      <c r="L69" s="99"/>
      <c r="M69" s="99"/>
      <c r="N69" s="99"/>
      <c r="O69" s="99"/>
      <c r="P69" s="99"/>
      <c r="Q69" s="10">
        <f t="shared" si="7"/>
        <v>0</v>
      </c>
      <c r="R69" s="98"/>
      <c r="S69" s="98"/>
      <c r="T69" s="98"/>
      <c r="U69" s="98"/>
      <c r="V69" s="10">
        <v>10</v>
      </c>
      <c r="W69" s="59"/>
      <c r="X69" s="503">
        <f t="shared" si="8"/>
        <v>0</v>
      </c>
      <c r="Y69" s="10">
        <f>COUNT(D69,E69,F69,G69,H69,I69,K69,M69,O69,R69,S69,T69, U69,#REF!,#REF!)</f>
        <v>0</v>
      </c>
      <c r="Z69" s="15" t="e">
        <f t="shared" si="9"/>
        <v>#DIV/0!</v>
      </c>
    </row>
    <row r="70" spans="1:26" x14ac:dyDescent="0.3">
      <c r="A70" s="10">
        <v>11</v>
      </c>
      <c r="B70" s="9"/>
      <c r="C70" s="3"/>
      <c r="D70" s="289"/>
      <c r="E70" s="289"/>
      <c r="F70" s="289"/>
      <c r="G70" s="289"/>
      <c r="H70" s="289"/>
      <c r="I70" s="289"/>
      <c r="J70" s="10">
        <f t="shared" si="6"/>
        <v>0</v>
      </c>
      <c r="K70" s="99"/>
      <c r="L70" s="99"/>
      <c r="M70" s="99"/>
      <c r="N70" s="99"/>
      <c r="O70" s="99"/>
      <c r="P70" s="99"/>
      <c r="Q70" s="10">
        <f t="shared" si="7"/>
        <v>0</v>
      </c>
      <c r="R70" s="98"/>
      <c r="S70" s="98"/>
      <c r="T70" s="98"/>
      <c r="U70" s="98"/>
      <c r="V70" s="10">
        <v>11</v>
      </c>
      <c r="W70" s="98"/>
      <c r="X70" s="503">
        <f t="shared" si="8"/>
        <v>0</v>
      </c>
      <c r="Y70" s="10">
        <f>COUNT(D70,E70,F70,G70,H70,I70,K70,M70,O70,R70,S70,T70, U70,#REF!,#REF!)</f>
        <v>0</v>
      </c>
      <c r="Z70" s="15" t="e">
        <f t="shared" si="9"/>
        <v>#DIV/0!</v>
      </c>
    </row>
    <row r="71" spans="1:26" x14ac:dyDescent="0.3">
      <c r="A71" s="10">
        <v>12</v>
      </c>
      <c r="B71" s="9"/>
      <c r="C71" s="3"/>
      <c r="D71" s="289"/>
      <c r="E71" s="289"/>
      <c r="F71" s="289"/>
      <c r="G71" s="289"/>
      <c r="H71" s="289"/>
      <c r="I71" s="289"/>
      <c r="J71" s="10">
        <f t="shared" si="6"/>
        <v>0</v>
      </c>
      <c r="K71" s="99"/>
      <c r="L71" s="99"/>
      <c r="M71" s="99"/>
      <c r="N71" s="99"/>
      <c r="O71" s="99"/>
      <c r="P71" s="99"/>
      <c r="Q71" s="10">
        <f t="shared" si="7"/>
        <v>0</v>
      </c>
      <c r="R71" s="98"/>
      <c r="S71" s="98"/>
      <c r="T71" s="98"/>
      <c r="U71" s="98"/>
      <c r="V71" s="10">
        <v>12</v>
      </c>
      <c r="W71" s="98"/>
      <c r="X71" s="503">
        <f t="shared" si="8"/>
        <v>0</v>
      </c>
      <c r="Y71" s="10">
        <f>COUNT(D71,E71,F71,G71,H71,I71,K71,M71,O71,R71,S71,T71, U71,#REF!,#REF!)</f>
        <v>0</v>
      </c>
      <c r="Z71" s="15" t="e">
        <f t="shared" si="9"/>
        <v>#DIV/0!</v>
      </c>
    </row>
    <row r="72" spans="1:26" x14ac:dyDescent="0.3">
      <c r="A72" s="10">
        <v>13</v>
      </c>
      <c r="B72" s="9"/>
      <c r="C72" s="3"/>
      <c r="D72" s="289"/>
      <c r="E72" s="289"/>
      <c r="F72" s="289"/>
      <c r="G72" s="289"/>
      <c r="H72" s="289"/>
      <c r="I72" s="289"/>
      <c r="J72" s="10">
        <f t="shared" si="6"/>
        <v>0</v>
      </c>
      <c r="K72" s="99"/>
      <c r="L72" s="99"/>
      <c r="M72" s="99"/>
      <c r="N72" s="99"/>
      <c r="O72" s="99"/>
      <c r="P72" s="99"/>
      <c r="Q72" s="10">
        <f t="shared" si="7"/>
        <v>0</v>
      </c>
      <c r="R72" s="98"/>
      <c r="S72" s="98"/>
      <c r="T72" s="98"/>
      <c r="U72" s="98"/>
      <c r="V72" s="10">
        <v>13</v>
      </c>
      <c r="W72" s="98"/>
      <c r="X72" s="503">
        <f t="shared" si="8"/>
        <v>0</v>
      </c>
      <c r="Y72" s="10">
        <f>COUNT(D72,E72,F72,G72,H72,I72,K72,M72,O72,R72,S72,T72, U72,#REF!,#REF!)</f>
        <v>0</v>
      </c>
      <c r="Z72" s="15" t="e">
        <f t="shared" si="9"/>
        <v>#DIV/0!</v>
      </c>
    </row>
    <row r="73" spans="1:26" x14ac:dyDescent="0.3">
      <c r="A73" s="10">
        <v>14</v>
      </c>
      <c r="B73" s="9"/>
      <c r="C73" s="3"/>
      <c r="D73" s="289"/>
      <c r="E73" s="289"/>
      <c r="F73" s="289"/>
      <c r="G73" s="289"/>
      <c r="H73" s="289"/>
      <c r="I73" s="289"/>
      <c r="J73" s="10">
        <f t="shared" si="6"/>
        <v>0</v>
      </c>
      <c r="K73" s="99"/>
      <c r="L73" s="99"/>
      <c r="M73" s="99"/>
      <c r="N73" s="99"/>
      <c r="O73" s="99"/>
      <c r="P73" s="99"/>
      <c r="Q73" s="10">
        <f t="shared" si="7"/>
        <v>0</v>
      </c>
      <c r="R73" s="98"/>
      <c r="S73" s="98"/>
      <c r="T73" s="98"/>
      <c r="U73" s="98"/>
      <c r="V73" s="10">
        <v>14</v>
      </c>
      <c r="W73" s="98"/>
      <c r="X73" s="503">
        <f t="shared" si="8"/>
        <v>0</v>
      </c>
      <c r="Y73" s="10">
        <f>COUNT(D73,E73,F73,G73,H73,I73,K73,M73,O73,R73,S73,T73, U73,#REF!,#REF!)</f>
        <v>0</v>
      </c>
      <c r="Z73" s="15" t="e">
        <f t="shared" si="9"/>
        <v>#DIV/0!</v>
      </c>
    </row>
    <row r="74" spans="1:26" x14ac:dyDescent="0.3">
      <c r="A74" s="10">
        <v>15</v>
      </c>
      <c r="B74" s="9"/>
      <c r="C74" s="3"/>
      <c r="D74" s="289"/>
      <c r="E74" s="289"/>
      <c r="F74" s="289"/>
      <c r="G74" s="289"/>
      <c r="H74" s="289"/>
      <c r="I74" s="289"/>
      <c r="J74" s="10">
        <f t="shared" si="6"/>
        <v>0</v>
      </c>
      <c r="K74" s="99"/>
      <c r="L74" s="99"/>
      <c r="M74" s="99"/>
      <c r="N74" s="99"/>
      <c r="O74" s="99"/>
      <c r="P74" s="99"/>
      <c r="Q74" s="10">
        <f t="shared" si="7"/>
        <v>0</v>
      </c>
      <c r="R74" s="98"/>
      <c r="S74" s="98"/>
      <c r="T74" s="98"/>
      <c r="U74" s="98"/>
      <c r="V74" s="10">
        <v>15</v>
      </c>
      <c r="W74" s="98"/>
      <c r="X74" s="503">
        <f t="shared" si="8"/>
        <v>0</v>
      </c>
      <c r="Y74" s="10">
        <f>COUNT(D74,E74,F74,G74,H74,I74,K74,M74,O74,R74,S74,T74, U74,#REF!,#REF!)</f>
        <v>0</v>
      </c>
      <c r="Z74" s="15" t="e">
        <f t="shared" si="9"/>
        <v>#DIV/0!</v>
      </c>
    </row>
    <row r="75" spans="1:26" x14ac:dyDescent="0.3">
      <c r="A75" s="10">
        <v>16</v>
      </c>
      <c r="B75" s="9"/>
      <c r="C75" s="3"/>
      <c r="D75" s="289"/>
      <c r="E75" s="289"/>
      <c r="F75" s="289"/>
      <c r="G75" s="289"/>
      <c r="H75" s="289"/>
      <c r="I75" s="289"/>
      <c r="J75" s="10">
        <f t="shared" si="6"/>
        <v>0</v>
      </c>
      <c r="K75" s="99"/>
      <c r="L75" s="99"/>
      <c r="M75" s="99"/>
      <c r="N75" s="99"/>
      <c r="O75" s="99"/>
      <c r="P75" s="99"/>
      <c r="Q75" s="10">
        <f t="shared" si="7"/>
        <v>0</v>
      </c>
      <c r="R75" s="98"/>
      <c r="S75" s="98"/>
      <c r="T75" s="98"/>
      <c r="U75" s="98"/>
      <c r="V75" s="10">
        <v>16</v>
      </c>
      <c r="W75" s="98"/>
      <c r="X75" s="503">
        <f t="shared" si="8"/>
        <v>0</v>
      </c>
      <c r="Y75" s="10">
        <f>COUNT(D75,E75,F75,G75,H75,I75,K75,M75,O75,R75,S75,T75, U75,#REF!,#REF!)</f>
        <v>0</v>
      </c>
      <c r="Z75" s="15" t="e">
        <f t="shared" si="9"/>
        <v>#DIV/0!</v>
      </c>
    </row>
    <row r="76" spans="1:26" x14ac:dyDescent="0.3">
      <c r="A76" s="10">
        <v>17</v>
      </c>
      <c r="B76" s="9"/>
      <c r="C76" s="3"/>
      <c r="D76" s="289"/>
      <c r="E76" s="289"/>
      <c r="F76" s="289"/>
      <c r="G76" s="289"/>
      <c r="H76" s="289"/>
      <c r="I76" s="289"/>
      <c r="J76" s="10">
        <f t="shared" si="6"/>
        <v>0</v>
      </c>
      <c r="K76" s="99"/>
      <c r="L76" s="99"/>
      <c r="M76" s="99"/>
      <c r="N76" s="99"/>
      <c r="O76" s="99"/>
      <c r="P76" s="99"/>
      <c r="Q76" s="10">
        <f t="shared" si="7"/>
        <v>0</v>
      </c>
      <c r="R76" s="98"/>
      <c r="S76" s="98"/>
      <c r="T76" s="98"/>
      <c r="U76" s="98"/>
      <c r="V76" s="10">
        <v>17</v>
      </c>
      <c r="W76" s="98"/>
      <c r="X76" s="503">
        <f t="shared" si="8"/>
        <v>0</v>
      </c>
      <c r="Y76" s="10">
        <f>COUNT(D76,E76,F76,G76,H76,I76,K76,M76,O76,R76,S76,T76, U76,#REF!,#REF!)</f>
        <v>0</v>
      </c>
      <c r="Z76" s="15" t="e">
        <f t="shared" si="9"/>
        <v>#DIV/0!</v>
      </c>
    </row>
    <row r="77" spans="1:26" x14ac:dyDescent="0.3">
      <c r="A77" s="10">
        <v>18</v>
      </c>
      <c r="B77" s="9"/>
      <c r="C77" s="3"/>
      <c r="D77" s="289"/>
      <c r="E77" s="289"/>
      <c r="F77" s="289"/>
      <c r="G77" s="289"/>
      <c r="H77" s="289"/>
      <c r="I77" s="289"/>
      <c r="J77" s="10">
        <f t="shared" si="6"/>
        <v>0</v>
      </c>
      <c r="K77" s="99"/>
      <c r="L77" s="99"/>
      <c r="M77" s="99"/>
      <c r="N77" s="99"/>
      <c r="O77" s="99"/>
      <c r="P77" s="99"/>
      <c r="Q77" s="10">
        <f t="shared" si="7"/>
        <v>0</v>
      </c>
      <c r="R77" s="98"/>
      <c r="S77" s="98"/>
      <c r="T77" s="98"/>
      <c r="U77" s="98"/>
      <c r="V77" s="10">
        <v>18</v>
      </c>
      <c r="W77" s="98"/>
      <c r="X77" s="503">
        <f t="shared" si="8"/>
        <v>0</v>
      </c>
      <c r="Y77" s="10">
        <f>COUNT(D77,E77,F77,G77,H77,I77,K77,M77,O77,R77,S77,T77, U77,#REF!,#REF!)</f>
        <v>0</v>
      </c>
      <c r="Z77" s="15" t="e">
        <f t="shared" si="9"/>
        <v>#DIV/0!</v>
      </c>
    </row>
    <row r="78" spans="1:26" x14ac:dyDescent="0.3">
      <c r="A78" s="10">
        <v>19</v>
      </c>
      <c r="B78" s="9"/>
      <c r="C78" s="3"/>
      <c r="D78" s="289"/>
      <c r="E78" s="289"/>
      <c r="F78" s="289"/>
      <c r="G78" s="289"/>
      <c r="H78" s="289"/>
      <c r="I78" s="289"/>
      <c r="J78" s="10">
        <f t="shared" si="6"/>
        <v>0</v>
      </c>
      <c r="K78" s="99"/>
      <c r="L78" s="99"/>
      <c r="M78" s="99"/>
      <c r="N78" s="99"/>
      <c r="O78" s="99"/>
      <c r="P78" s="99"/>
      <c r="Q78" s="10">
        <f t="shared" si="7"/>
        <v>0</v>
      </c>
      <c r="R78" s="98"/>
      <c r="S78" s="98"/>
      <c r="T78" s="98"/>
      <c r="U78" s="98"/>
      <c r="V78" s="10">
        <v>19</v>
      </c>
      <c r="W78" s="98"/>
      <c r="X78" s="503">
        <f t="shared" si="8"/>
        <v>0</v>
      </c>
      <c r="Y78" s="10">
        <f>COUNT(D78,E78,F78,G78,H78,I78,K78,M78,O78,R78,S78,T78, U78,#REF!,#REF!)</f>
        <v>0</v>
      </c>
      <c r="Z78" s="15" t="e">
        <f t="shared" si="9"/>
        <v>#DIV/0!</v>
      </c>
    </row>
    <row r="79" spans="1:26" x14ac:dyDescent="0.3">
      <c r="A79" s="10">
        <v>20</v>
      </c>
      <c r="B79" s="9"/>
      <c r="C79" s="3"/>
      <c r="D79" s="289"/>
      <c r="E79" s="289"/>
      <c r="F79" s="289"/>
      <c r="G79" s="289"/>
      <c r="H79" s="289"/>
      <c r="I79" s="289"/>
      <c r="J79" s="10">
        <f t="shared" si="6"/>
        <v>0</v>
      </c>
      <c r="K79" s="99"/>
      <c r="L79" s="99"/>
      <c r="M79" s="99"/>
      <c r="N79" s="99"/>
      <c r="O79" s="99"/>
      <c r="P79" s="99"/>
      <c r="Q79" s="10">
        <f t="shared" si="7"/>
        <v>0</v>
      </c>
      <c r="R79" s="98"/>
      <c r="S79" s="98"/>
      <c r="T79" s="98"/>
      <c r="U79" s="98"/>
      <c r="V79" s="10">
        <v>20</v>
      </c>
      <c r="W79" s="98"/>
      <c r="X79" s="503">
        <f t="shared" si="8"/>
        <v>0</v>
      </c>
      <c r="Y79" s="10">
        <f>COUNT(D79,E79,F79,G79,H79,I79,K79,M79,O79,R79,S79,T79, U79,#REF!,#REF!)</f>
        <v>0</v>
      </c>
      <c r="Z79" s="15" t="e">
        <f t="shared" si="9"/>
        <v>#DIV/0!</v>
      </c>
    </row>
    <row r="80" spans="1:26" x14ac:dyDescent="0.3">
      <c r="A80" s="10">
        <v>21</v>
      </c>
      <c r="B80" s="9"/>
      <c r="C80" s="3"/>
      <c r="D80" s="289"/>
      <c r="E80" s="289"/>
      <c r="F80" s="289"/>
      <c r="G80" s="289"/>
      <c r="H80" s="289"/>
      <c r="I80" s="289"/>
      <c r="J80" s="10">
        <f t="shared" si="6"/>
        <v>0</v>
      </c>
      <c r="K80" s="289"/>
      <c r="L80" s="289"/>
      <c r="M80" s="289"/>
      <c r="N80" s="289"/>
      <c r="O80" s="289"/>
      <c r="P80" s="289"/>
      <c r="Q80" s="10">
        <f t="shared" si="7"/>
        <v>0</v>
      </c>
      <c r="R80" s="98"/>
      <c r="S80" s="98"/>
      <c r="T80" s="98"/>
      <c r="U80" s="98"/>
      <c r="V80" s="10">
        <v>21</v>
      </c>
      <c r="W80" s="98"/>
      <c r="X80" s="503">
        <f t="shared" si="8"/>
        <v>0</v>
      </c>
      <c r="Y80" s="10">
        <f>COUNT(D80,E80,F80,G80,H80,I80,K80,M80,O80,R80,S80,T80, U80,#REF!,#REF!)</f>
        <v>0</v>
      </c>
      <c r="Z80" s="15" t="e">
        <f t="shared" si="9"/>
        <v>#DIV/0!</v>
      </c>
    </row>
    <row r="81" spans="1:26" x14ac:dyDescent="0.3">
      <c r="A81" s="10">
        <v>22</v>
      </c>
      <c r="B81" s="9"/>
      <c r="C81" s="3"/>
      <c r="D81" s="289"/>
      <c r="E81" s="289"/>
      <c r="F81" s="289"/>
      <c r="G81" s="289"/>
      <c r="H81" s="289"/>
      <c r="I81" s="289"/>
      <c r="J81" s="10">
        <f t="shared" si="6"/>
        <v>0</v>
      </c>
      <c r="K81" s="289"/>
      <c r="L81" s="289"/>
      <c r="M81" s="289"/>
      <c r="N81" s="289"/>
      <c r="O81" s="289"/>
      <c r="P81" s="289"/>
      <c r="Q81" s="10">
        <f t="shared" si="7"/>
        <v>0</v>
      </c>
      <c r="R81" s="98"/>
      <c r="S81" s="98"/>
      <c r="T81" s="98"/>
      <c r="U81" s="98"/>
      <c r="V81" s="10">
        <v>22</v>
      </c>
      <c r="W81" s="98"/>
      <c r="X81" s="503">
        <f t="shared" si="8"/>
        <v>0</v>
      </c>
      <c r="Y81" s="10">
        <f>COUNT(D81,E81,F81,G81,H81,I81,K81,M81,O81,R81,S81,T81, U81,#REF!,#REF!)</f>
        <v>0</v>
      </c>
      <c r="Z81" s="15" t="e">
        <f t="shared" si="9"/>
        <v>#DIV/0!</v>
      </c>
    </row>
    <row r="82" spans="1:26" x14ac:dyDescent="0.3">
      <c r="A82" s="10">
        <v>23</v>
      </c>
      <c r="B82" s="9"/>
      <c r="C82" s="3"/>
      <c r="D82" s="289"/>
      <c r="E82" s="289"/>
      <c r="F82" s="289"/>
      <c r="G82" s="289"/>
      <c r="H82" s="289"/>
      <c r="I82" s="289"/>
      <c r="J82" s="10">
        <f t="shared" si="6"/>
        <v>0</v>
      </c>
      <c r="K82" s="289"/>
      <c r="L82" s="289"/>
      <c r="M82" s="289"/>
      <c r="N82" s="289"/>
      <c r="O82" s="289"/>
      <c r="P82" s="289"/>
      <c r="Q82" s="10">
        <f t="shared" si="7"/>
        <v>0</v>
      </c>
      <c r="R82" s="98"/>
      <c r="S82" s="98"/>
      <c r="T82" s="98"/>
      <c r="U82" s="98"/>
      <c r="V82" s="10">
        <v>23</v>
      </c>
      <c r="W82" s="98"/>
      <c r="X82" s="503">
        <f t="shared" si="8"/>
        <v>0</v>
      </c>
      <c r="Y82" s="10">
        <f>COUNT(D82,E82,F82,G82,H82,I82,K82,M82,O82,R82,S82,T82, U82,#REF!,#REF!)</f>
        <v>0</v>
      </c>
      <c r="Z82" s="15" t="e">
        <f t="shared" si="9"/>
        <v>#DIV/0!</v>
      </c>
    </row>
    <row r="83" spans="1:26" x14ac:dyDescent="0.3">
      <c r="A83" s="10">
        <v>24</v>
      </c>
      <c r="B83" s="9"/>
      <c r="C83" s="3"/>
      <c r="D83" s="289"/>
      <c r="E83" s="289"/>
      <c r="F83" s="289"/>
      <c r="G83" s="289"/>
      <c r="H83" s="289"/>
      <c r="I83" s="289"/>
      <c r="J83" s="10">
        <f t="shared" si="6"/>
        <v>0</v>
      </c>
      <c r="K83" s="289"/>
      <c r="L83" s="289"/>
      <c r="M83" s="289"/>
      <c r="N83" s="289"/>
      <c r="O83" s="289"/>
      <c r="P83" s="289"/>
      <c r="Q83" s="10">
        <f t="shared" si="7"/>
        <v>0</v>
      </c>
      <c r="R83" s="98"/>
      <c r="S83" s="98"/>
      <c r="T83" s="98"/>
      <c r="U83" s="98"/>
      <c r="V83" s="10">
        <v>24</v>
      </c>
      <c r="W83" s="98"/>
      <c r="X83" s="503">
        <f t="shared" si="8"/>
        <v>0</v>
      </c>
      <c r="Y83" s="10">
        <f>COUNT(D83,E83,F83,G83,H83,I83,K83,M83,O83,R83,S83,T83, U83,#REF!,#REF!)</f>
        <v>0</v>
      </c>
      <c r="Z83" s="15" t="e">
        <f t="shared" si="9"/>
        <v>#DIV/0!</v>
      </c>
    </row>
    <row r="84" spans="1:26" x14ac:dyDescent="0.3">
      <c r="A84" s="10">
        <v>25</v>
      </c>
      <c r="B84" s="9"/>
      <c r="C84" s="3"/>
      <c r="D84" s="289"/>
      <c r="E84" s="289"/>
      <c r="F84" s="289"/>
      <c r="G84" s="289"/>
      <c r="H84" s="289"/>
      <c r="I84" s="289"/>
      <c r="J84" s="10">
        <f t="shared" ref="J84:J110" si="10">SUM(D84:I84)+(C84*6)</f>
        <v>0</v>
      </c>
      <c r="K84" s="100"/>
      <c r="L84" s="100"/>
      <c r="M84" s="100"/>
      <c r="N84" s="100"/>
      <c r="O84" s="100"/>
      <c r="P84" s="100"/>
      <c r="Q84" s="100"/>
      <c r="R84" s="98"/>
      <c r="S84" s="98"/>
      <c r="T84" s="98"/>
      <c r="U84" s="98"/>
      <c r="V84" s="10">
        <v>25</v>
      </c>
      <c r="W84" s="98"/>
      <c r="X84" s="503">
        <f t="shared" si="8"/>
        <v>0</v>
      </c>
      <c r="Y84" s="10">
        <f>COUNT(D84,E84,F84,G84,H84,I84,K84,M84,O84,R84,S84,T84, U84,#REF!,#REF!)</f>
        <v>0</v>
      </c>
      <c r="Z84" s="15" t="e">
        <f t="shared" si="9"/>
        <v>#DIV/0!</v>
      </c>
    </row>
    <row r="85" spans="1:26" x14ac:dyDescent="0.3">
      <c r="A85" s="10">
        <v>26</v>
      </c>
      <c r="B85" s="9"/>
      <c r="C85" s="3"/>
      <c r="D85" s="289"/>
      <c r="E85" s="289"/>
      <c r="F85" s="289"/>
      <c r="G85" s="289"/>
      <c r="H85" s="289"/>
      <c r="I85" s="289"/>
      <c r="J85" s="10">
        <f t="shared" si="10"/>
        <v>0</v>
      </c>
      <c r="K85" s="100"/>
      <c r="L85" s="100"/>
      <c r="M85" s="100"/>
      <c r="N85" s="100"/>
      <c r="O85" s="100"/>
      <c r="P85" s="100"/>
      <c r="Q85" s="100"/>
      <c r="R85" s="98"/>
      <c r="S85" s="98"/>
      <c r="T85" s="98"/>
      <c r="U85" s="98"/>
      <c r="V85" s="10">
        <v>26</v>
      </c>
      <c r="W85" s="98"/>
      <c r="X85" s="503">
        <f t="shared" si="8"/>
        <v>0</v>
      </c>
      <c r="Y85" s="10">
        <f>COUNT(D85,E85,F85,G85,H85,I85,K85,M85,O85,R85,S85,T85, U85,#REF!,#REF!)</f>
        <v>0</v>
      </c>
      <c r="Z85" s="15" t="e">
        <f t="shared" si="9"/>
        <v>#DIV/0!</v>
      </c>
    </row>
    <row r="86" spans="1:26" x14ac:dyDescent="0.3">
      <c r="A86" s="10">
        <v>27</v>
      </c>
      <c r="B86" s="9"/>
      <c r="C86" s="3"/>
      <c r="D86" s="289"/>
      <c r="E86" s="289"/>
      <c r="F86" s="289"/>
      <c r="G86" s="289"/>
      <c r="H86" s="289"/>
      <c r="I86" s="289"/>
      <c r="J86" s="10">
        <f t="shared" si="10"/>
        <v>0</v>
      </c>
      <c r="K86" s="100"/>
      <c r="L86" s="100"/>
      <c r="M86" s="100"/>
      <c r="N86" s="100"/>
      <c r="O86" s="100"/>
      <c r="P86" s="100"/>
      <c r="Q86" s="100"/>
      <c r="R86" s="98"/>
      <c r="S86" s="98"/>
      <c r="T86" s="98"/>
      <c r="U86" s="98"/>
      <c r="V86" s="10">
        <v>27</v>
      </c>
      <c r="W86" s="98"/>
      <c r="X86" s="503">
        <f t="shared" si="8"/>
        <v>0</v>
      </c>
      <c r="Y86" s="10">
        <f>COUNT(D86,E86,F86,G86,H86,I86,K86,M86,O86,R86,S86,T86, U86,#REF!,#REF!)</f>
        <v>0</v>
      </c>
      <c r="Z86" s="15" t="e">
        <f t="shared" si="9"/>
        <v>#DIV/0!</v>
      </c>
    </row>
    <row r="87" spans="1:26" x14ac:dyDescent="0.3">
      <c r="A87" s="10">
        <v>28</v>
      </c>
      <c r="B87" s="9"/>
      <c r="C87" s="3"/>
      <c r="D87" s="289"/>
      <c r="E87" s="289"/>
      <c r="F87" s="289"/>
      <c r="G87" s="289"/>
      <c r="H87" s="289"/>
      <c r="I87" s="289"/>
      <c r="J87" s="10">
        <f t="shared" si="10"/>
        <v>0</v>
      </c>
      <c r="K87" s="100"/>
      <c r="L87" s="100"/>
      <c r="M87" s="100"/>
      <c r="N87" s="100"/>
      <c r="O87" s="100"/>
      <c r="P87" s="100"/>
      <c r="Q87" s="100"/>
      <c r="R87" s="98"/>
      <c r="S87" s="98"/>
      <c r="T87" s="98"/>
      <c r="U87" s="98"/>
      <c r="V87" s="10">
        <v>28</v>
      </c>
      <c r="W87" s="98"/>
      <c r="X87" s="503">
        <f t="shared" si="8"/>
        <v>0</v>
      </c>
      <c r="Y87" s="10">
        <f>COUNT(D87,E87,F87,G87,H87,I87,K87,M87,O87,R87,S87,T87, U87,#REF!,#REF!)</f>
        <v>0</v>
      </c>
      <c r="Z87" s="15" t="e">
        <f t="shared" si="9"/>
        <v>#DIV/0!</v>
      </c>
    </row>
    <row r="88" spans="1:26" x14ac:dyDescent="0.3">
      <c r="A88" s="10">
        <v>29</v>
      </c>
      <c r="B88" s="9"/>
      <c r="C88" s="3"/>
      <c r="D88" s="289"/>
      <c r="E88" s="289"/>
      <c r="F88" s="289"/>
      <c r="G88" s="289"/>
      <c r="H88" s="289"/>
      <c r="I88" s="289"/>
      <c r="J88" s="10">
        <f t="shared" si="10"/>
        <v>0</v>
      </c>
      <c r="K88" s="100"/>
      <c r="L88" s="100"/>
      <c r="M88" s="100"/>
      <c r="N88" s="100"/>
      <c r="O88" s="100"/>
      <c r="P88" s="100"/>
      <c r="Q88" s="100"/>
      <c r="R88" s="98"/>
      <c r="S88" s="98"/>
      <c r="T88" s="98"/>
      <c r="U88" s="98"/>
      <c r="V88" s="10">
        <v>29</v>
      </c>
      <c r="W88" s="98"/>
      <c r="X88" s="503">
        <f t="shared" si="8"/>
        <v>0</v>
      </c>
      <c r="Y88" s="10">
        <f>COUNT(D88,E88,F88,G88,H88,I88,K88,M88,O88,R88,S88,T88, U88,#REF!,#REF!)</f>
        <v>0</v>
      </c>
      <c r="Z88" s="15" t="e">
        <f t="shared" si="9"/>
        <v>#DIV/0!</v>
      </c>
    </row>
    <row r="89" spans="1:26" x14ac:dyDescent="0.3">
      <c r="A89" s="10">
        <v>30</v>
      </c>
      <c r="B89" s="9"/>
      <c r="C89" s="3"/>
      <c r="D89" s="289"/>
      <c r="E89" s="289"/>
      <c r="F89" s="289"/>
      <c r="G89" s="289"/>
      <c r="H89" s="289"/>
      <c r="I89" s="289"/>
      <c r="J89" s="10">
        <f t="shared" si="10"/>
        <v>0</v>
      </c>
      <c r="K89" s="100"/>
      <c r="L89" s="100"/>
      <c r="M89" s="100"/>
      <c r="N89" s="100"/>
      <c r="O89" s="100"/>
      <c r="P89" s="100"/>
      <c r="Q89" s="100"/>
      <c r="R89" s="98"/>
      <c r="S89" s="98"/>
      <c r="T89" s="98"/>
      <c r="U89" s="98"/>
      <c r="V89" s="10">
        <v>30</v>
      </c>
      <c r="W89" s="98"/>
      <c r="X89" s="503">
        <f t="shared" si="8"/>
        <v>0</v>
      </c>
      <c r="Y89" s="10">
        <f>COUNT(D89,E89,F89,G89,H89,I89,K89,M89,O89,R89,S89,T89, U89,#REF!,#REF!)</f>
        <v>0</v>
      </c>
      <c r="Z89" s="15" t="e">
        <f t="shared" si="9"/>
        <v>#DIV/0!</v>
      </c>
    </row>
    <row r="90" spans="1:26" x14ac:dyDescent="0.3">
      <c r="A90" s="10">
        <v>31</v>
      </c>
      <c r="B90" s="9"/>
      <c r="C90" s="3"/>
      <c r="D90" s="289"/>
      <c r="E90" s="289"/>
      <c r="F90" s="289"/>
      <c r="G90" s="289"/>
      <c r="H90" s="289"/>
      <c r="I90" s="289"/>
      <c r="J90" s="10">
        <f t="shared" si="10"/>
        <v>0</v>
      </c>
      <c r="K90" s="100"/>
      <c r="L90" s="100"/>
      <c r="M90" s="100"/>
      <c r="N90" s="100"/>
      <c r="O90" s="100"/>
      <c r="P90" s="100"/>
      <c r="Q90" s="100"/>
      <c r="R90" s="98"/>
      <c r="S90" s="98"/>
      <c r="T90" s="98"/>
      <c r="U90" s="98"/>
      <c r="V90" s="10">
        <v>31</v>
      </c>
      <c r="W90" s="98"/>
      <c r="X90" s="503">
        <f t="shared" si="8"/>
        <v>0</v>
      </c>
      <c r="Y90" s="10">
        <f>COUNT(D90,E90,F90,G90,H90,I90,K90,M90,O90,R90,S90,T90, U90,#REF!,#REF!)</f>
        <v>0</v>
      </c>
      <c r="Z90" s="15" t="e">
        <f t="shared" si="9"/>
        <v>#DIV/0!</v>
      </c>
    </row>
    <row r="91" spans="1:26" x14ac:dyDescent="0.3">
      <c r="A91" s="10">
        <v>32</v>
      </c>
      <c r="B91" s="9"/>
      <c r="C91" s="3"/>
      <c r="D91" s="289"/>
      <c r="E91" s="289"/>
      <c r="F91" s="289"/>
      <c r="G91" s="289"/>
      <c r="H91" s="289"/>
      <c r="I91" s="289"/>
      <c r="J91" s="10">
        <f t="shared" si="10"/>
        <v>0</v>
      </c>
      <c r="K91" s="100"/>
      <c r="L91" s="100"/>
      <c r="M91" s="100"/>
      <c r="N91" s="100"/>
      <c r="O91" s="100"/>
      <c r="P91" s="100"/>
      <c r="Q91" s="100"/>
      <c r="R91" s="98"/>
      <c r="S91" s="98"/>
      <c r="T91" s="98"/>
      <c r="U91" s="98"/>
      <c r="V91" s="10">
        <v>32</v>
      </c>
      <c r="W91" s="98"/>
      <c r="X91" s="503">
        <f t="shared" si="8"/>
        <v>0</v>
      </c>
      <c r="Y91" s="10">
        <f>COUNT(D91,E91,F91,G91,H91,I91,K91,M91,O91,R91,S91,T91, U91,#REF!,#REF!)</f>
        <v>0</v>
      </c>
      <c r="Z91" s="15" t="e">
        <f t="shared" si="9"/>
        <v>#DIV/0!</v>
      </c>
    </row>
    <row r="92" spans="1:26" x14ac:dyDescent="0.3">
      <c r="A92" s="10">
        <v>33</v>
      </c>
      <c r="B92" s="9"/>
      <c r="C92" s="3"/>
      <c r="D92" s="289"/>
      <c r="E92" s="289"/>
      <c r="F92" s="289"/>
      <c r="G92" s="289"/>
      <c r="H92" s="289"/>
      <c r="I92" s="289"/>
      <c r="J92" s="10">
        <f t="shared" si="10"/>
        <v>0</v>
      </c>
      <c r="Q92" s="57"/>
      <c r="V92" s="10">
        <v>33</v>
      </c>
      <c r="X92" s="503">
        <f t="shared" si="8"/>
        <v>0</v>
      </c>
      <c r="Y92" s="10">
        <f>COUNT(D92,E92,F92,G92,H92,I92,K92,M92,O92,R92,S92,T92, U92,#REF!,#REF!)</f>
        <v>0</v>
      </c>
      <c r="Z92" s="15" t="e">
        <f t="shared" si="9"/>
        <v>#DIV/0!</v>
      </c>
    </row>
    <row r="93" spans="1:26" x14ac:dyDescent="0.3">
      <c r="A93" s="10">
        <v>34</v>
      </c>
      <c r="B93" s="9"/>
      <c r="C93" s="3"/>
      <c r="D93" s="289"/>
      <c r="E93" s="289"/>
      <c r="F93" s="289"/>
      <c r="G93" s="289"/>
      <c r="H93" s="289"/>
      <c r="I93" s="289"/>
      <c r="J93" s="10">
        <f t="shared" si="10"/>
        <v>0</v>
      </c>
      <c r="Q93" s="57"/>
      <c r="V93" s="10">
        <v>34</v>
      </c>
      <c r="X93" s="503">
        <f t="shared" si="8"/>
        <v>0</v>
      </c>
      <c r="Y93" s="10">
        <f>COUNT(D93,E93,F93,G93,H93,I93,K93,M93,O93,R93,S93,T93, U93,#REF!,#REF!)</f>
        <v>0</v>
      </c>
      <c r="Z93" s="15" t="e">
        <f t="shared" si="9"/>
        <v>#DIV/0!</v>
      </c>
    </row>
    <row r="94" spans="1:26" x14ac:dyDescent="0.3">
      <c r="A94" s="10">
        <v>35</v>
      </c>
      <c r="B94" s="9"/>
      <c r="C94" s="3"/>
      <c r="D94" s="289"/>
      <c r="E94" s="289"/>
      <c r="F94" s="289"/>
      <c r="G94" s="289"/>
      <c r="H94" s="289"/>
      <c r="I94" s="289"/>
      <c r="J94" s="10">
        <f t="shared" si="10"/>
        <v>0</v>
      </c>
      <c r="Q94" s="57"/>
      <c r="V94" s="10">
        <v>35</v>
      </c>
      <c r="X94" s="503">
        <f t="shared" si="8"/>
        <v>0</v>
      </c>
      <c r="Y94" s="10">
        <f>COUNT(D94,E94,F94,G94,H94,I94,K94,M94,O94,R94,S94,T94, U94,#REF!,#REF!)</f>
        <v>0</v>
      </c>
      <c r="Z94" s="15" t="e">
        <f t="shared" si="9"/>
        <v>#DIV/0!</v>
      </c>
    </row>
    <row r="95" spans="1:26" x14ac:dyDescent="0.3">
      <c r="A95" s="10">
        <v>36</v>
      </c>
      <c r="B95" s="9"/>
      <c r="C95" s="3"/>
      <c r="D95" s="289"/>
      <c r="E95" s="289"/>
      <c r="F95" s="289"/>
      <c r="G95" s="289"/>
      <c r="H95" s="289"/>
      <c r="I95" s="289"/>
      <c r="J95" s="10">
        <f t="shared" si="10"/>
        <v>0</v>
      </c>
      <c r="Q95" s="57"/>
      <c r="V95" s="10">
        <v>36</v>
      </c>
      <c r="X95" s="503">
        <f t="shared" si="8"/>
        <v>0</v>
      </c>
      <c r="Y95" s="10">
        <f>COUNT(D95,E95,F95,G95,H95,I95,K95,M95,O95,R95,S95,T95, U95,#REF!,#REF!)</f>
        <v>0</v>
      </c>
      <c r="Z95" s="15" t="e">
        <f t="shared" si="9"/>
        <v>#DIV/0!</v>
      </c>
    </row>
    <row r="96" spans="1:26" x14ac:dyDescent="0.3">
      <c r="A96" s="10">
        <v>37</v>
      </c>
      <c r="B96" s="9"/>
      <c r="C96" s="3"/>
      <c r="D96" s="289"/>
      <c r="E96" s="289"/>
      <c r="F96" s="289"/>
      <c r="G96" s="289"/>
      <c r="H96" s="289"/>
      <c r="I96" s="289"/>
      <c r="J96" s="10">
        <f t="shared" si="10"/>
        <v>0</v>
      </c>
      <c r="Q96" s="57"/>
      <c r="V96" s="10">
        <v>37</v>
      </c>
      <c r="X96" s="503">
        <f t="shared" si="8"/>
        <v>0</v>
      </c>
      <c r="Y96" s="10">
        <f>COUNT(D96,E96,F96,G96,H96,I96,K96,M96,O96,R96,S96,T96, U96,#REF!,#REF!)</f>
        <v>0</v>
      </c>
      <c r="Z96" s="15" t="e">
        <f t="shared" si="9"/>
        <v>#DIV/0!</v>
      </c>
    </row>
    <row r="97" spans="1:26" x14ac:dyDescent="0.3">
      <c r="A97" s="10">
        <v>38</v>
      </c>
      <c r="B97" s="9"/>
      <c r="C97" s="3"/>
      <c r="D97" s="289"/>
      <c r="E97" s="289"/>
      <c r="F97" s="289"/>
      <c r="G97" s="289"/>
      <c r="H97" s="289"/>
      <c r="I97" s="289"/>
      <c r="J97" s="10">
        <f t="shared" si="10"/>
        <v>0</v>
      </c>
      <c r="Q97" s="57"/>
      <c r="V97" s="10">
        <v>38</v>
      </c>
      <c r="X97" s="503">
        <f t="shared" si="8"/>
        <v>0</v>
      </c>
      <c r="Y97" s="10">
        <f>COUNT(D97,E97,F97,G97,H97,I97,K97,M97,O97,R97,S97,T97, U97,#REF!,#REF!)</f>
        <v>0</v>
      </c>
      <c r="Z97" s="15" t="e">
        <f t="shared" si="9"/>
        <v>#DIV/0!</v>
      </c>
    </row>
    <row r="98" spans="1:26" x14ac:dyDescent="0.3">
      <c r="A98" s="10">
        <v>39</v>
      </c>
      <c r="B98" s="9"/>
      <c r="C98" s="3"/>
      <c r="D98" s="289"/>
      <c r="E98" s="289"/>
      <c r="F98" s="289"/>
      <c r="G98" s="289"/>
      <c r="H98" s="289"/>
      <c r="I98" s="289"/>
      <c r="J98" s="10">
        <f t="shared" si="10"/>
        <v>0</v>
      </c>
      <c r="Q98" s="57"/>
      <c r="V98" s="10">
        <v>39</v>
      </c>
      <c r="X98" s="503">
        <f t="shared" si="8"/>
        <v>0</v>
      </c>
      <c r="Y98" s="10">
        <f>COUNT(D98,E98,F98,G98,H98,I98,K98,M98,O98,R98,S98,T98, U98,#REF!,#REF!)</f>
        <v>0</v>
      </c>
      <c r="Z98" s="15" t="e">
        <f t="shared" si="9"/>
        <v>#DIV/0!</v>
      </c>
    </row>
    <row r="99" spans="1:26" x14ac:dyDescent="0.3">
      <c r="A99" s="10">
        <v>40</v>
      </c>
      <c r="B99" s="9"/>
      <c r="C99" s="3"/>
      <c r="D99" s="289"/>
      <c r="E99" s="289"/>
      <c r="F99" s="289"/>
      <c r="G99" s="289"/>
      <c r="H99" s="289"/>
      <c r="I99" s="289"/>
      <c r="J99" s="10">
        <f t="shared" si="10"/>
        <v>0</v>
      </c>
      <c r="Q99" s="57"/>
      <c r="V99" s="10">
        <v>40</v>
      </c>
      <c r="X99" s="503">
        <f t="shared" si="8"/>
        <v>0</v>
      </c>
      <c r="Y99" s="10">
        <f>COUNT(D99,E99,F99,G99,H99,I99,K99,M99,O99,R99,S99,T99, U99,#REF!,#REF!)</f>
        <v>0</v>
      </c>
      <c r="Z99" s="15" t="e">
        <f t="shared" si="9"/>
        <v>#DIV/0!</v>
      </c>
    </row>
    <row r="100" spans="1:26" x14ac:dyDescent="0.3">
      <c r="A100" s="10">
        <v>41</v>
      </c>
      <c r="B100" s="9"/>
      <c r="C100" s="289"/>
      <c r="D100" s="289"/>
      <c r="E100" s="289"/>
      <c r="F100" s="289"/>
      <c r="G100" s="289"/>
      <c r="H100" s="289"/>
      <c r="I100" s="289"/>
      <c r="J100" s="10">
        <f t="shared" si="10"/>
        <v>0</v>
      </c>
      <c r="Q100" s="57"/>
      <c r="V100" s="10">
        <v>41</v>
      </c>
      <c r="X100" s="503">
        <f t="shared" si="8"/>
        <v>0</v>
      </c>
      <c r="Y100" s="10">
        <f>COUNT(D100,E100,F100,G100,H100,I100,K100,M100,O100,R100,S100,T100, U100,#REF!,#REF!)</f>
        <v>0</v>
      </c>
      <c r="Z100" s="15" t="e">
        <f t="shared" si="9"/>
        <v>#DIV/0!</v>
      </c>
    </row>
    <row r="101" spans="1:26" x14ac:dyDescent="0.3">
      <c r="A101" s="10">
        <v>42</v>
      </c>
      <c r="B101" s="9"/>
      <c r="C101" s="289"/>
      <c r="D101" s="289"/>
      <c r="E101" s="289"/>
      <c r="F101" s="289"/>
      <c r="G101" s="289"/>
      <c r="H101" s="289"/>
      <c r="I101" s="289"/>
      <c r="J101" s="10">
        <f t="shared" si="10"/>
        <v>0</v>
      </c>
      <c r="Q101" s="57"/>
      <c r="V101" s="10">
        <v>42</v>
      </c>
      <c r="X101" s="503">
        <f t="shared" si="8"/>
        <v>0</v>
      </c>
      <c r="Y101" s="10">
        <f>COUNT(D101,E101,F101,G101,H101,I101,K101,M101,O101,R101,S101,T101, U101,#REF!,#REF!)</f>
        <v>0</v>
      </c>
      <c r="Z101" s="15" t="e">
        <f t="shared" si="9"/>
        <v>#DIV/0!</v>
      </c>
    </row>
    <row r="102" spans="1:26" x14ac:dyDescent="0.3">
      <c r="A102" s="10">
        <v>43</v>
      </c>
      <c r="B102" s="9"/>
      <c r="C102" s="289"/>
      <c r="D102" s="289"/>
      <c r="E102" s="289"/>
      <c r="F102" s="289"/>
      <c r="G102" s="289"/>
      <c r="H102" s="289"/>
      <c r="I102" s="289"/>
      <c r="J102" s="10">
        <f t="shared" si="10"/>
        <v>0</v>
      </c>
      <c r="Q102" s="57"/>
      <c r="V102" s="10">
        <v>43</v>
      </c>
      <c r="X102" s="503">
        <f t="shared" si="8"/>
        <v>0</v>
      </c>
      <c r="Y102" s="10">
        <f>COUNT(D102,E102,F102,G102,H102,I102,K102,M102,O102,R102,S102,T102, U102,#REF!,#REF!)</f>
        <v>0</v>
      </c>
      <c r="Z102" s="15" t="e">
        <f t="shared" si="9"/>
        <v>#DIV/0!</v>
      </c>
    </row>
    <row r="103" spans="1:26" x14ac:dyDescent="0.3">
      <c r="A103" s="10">
        <v>44</v>
      </c>
      <c r="B103" s="9"/>
      <c r="C103" s="289"/>
      <c r="D103" s="289"/>
      <c r="E103" s="289"/>
      <c r="F103" s="289"/>
      <c r="G103" s="289"/>
      <c r="H103" s="289"/>
      <c r="I103" s="289"/>
      <c r="J103" s="10">
        <f t="shared" si="10"/>
        <v>0</v>
      </c>
      <c r="Q103" s="57"/>
      <c r="V103" s="10">
        <v>44</v>
      </c>
      <c r="X103" s="503">
        <f t="shared" si="8"/>
        <v>0</v>
      </c>
      <c r="Y103" s="10">
        <f>COUNT(D103,E103,F103,G103,H103,I103,K103,M103,O103,R103,S103,T103, U103,#REF!,#REF!)</f>
        <v>0</v>
      </c>
      <c r="Z103" s="15" t="e">
        <f t="shared" si="9"/>
        <v>#DIV/0!</v>
      </c>
    </row>
    <row r="104" spans="1:26" x14ac:dyDescent="0.3">
      <c r="A104" s="10">
        <v>45</v>
      </c>
      <c r="B104" s="9"/>
      <c r="C104" s="289"/>
      <c r="D104" s="289"/>
      <c r="E104" s="289"/>
      <c r="F104" s="289"/>
      <c r="G104" s="289"/>
      <c r="H104" s="289"/>
      <c r="I104" s="289"/>
      <c r="J104" s="10">
        <f t="shared" si="10"/>
        <v>0</v>
      </c>
      <c r="Q104" s="57"/>
      <c r="V104" s="10">
        <v>45</v>
      </c>
      <c r="X104" s="503">
        <f t="shared" si="8"/>
        <v>0</v>
      </c>
      <c r="Y104" s="10">
        <f>COUNT(D104,E104,F104,G104,H104,I104,K104,M104,O104,R104,S104,T104, U104,#REF!,#REF!)</f>
        <v>0</v>
      </c>
      <c r="Z104" s="15" t="e">
        <f t="shared" si="9"/>
        <v>#DIV/0!</v>
      </c>
    </row>
    <row r="105" spans="1:26" x14ac:dyDescent="0.3">
      <c r="A105" s="10">
        <v>46</v>
      </c>
      <c r="B105" s="9"/>
      <c r="C105" s="289"/>
      <c r="D105" s="289"/>
      <c r="E105" s="289"/>
      <c r="F105" s="289"/>
      <c r="G105" s="289"/>
      <c r="H105" s="289"/>
      <c r="I105" s="289"/>
      <c r="J105" s="10">
        <f t="shared" si="10"/>
        <v>0</v>
      </c>
      <c r="Q105" s="57"/>
      <c r="V105" s="10">
        <v>46</v>
      </c>
      <c r="X105" s="503">
        <f t="shared" si="8"/>
        <v>0</v>
      </c>
      <c r="Y105" s="10">
        <f>COUNT(D105,E105,F105,G105,H105,I105,K105,M105,O105,R105,S105,T105, U105,#REF!,#REF!)</f>
        <v>0</v>
      </c>
      <c r="Z105" s="15" t="e">
        <f t="shared" si="9"/>
        <v>#DIV/0!</v>
      </c>
    </row>
    <row r="106" spans="1:26" x14ac:dyDescent="0.3">
      <c r="A106" s="10">
        <v>47</v>
      </c>
      <c r="B106" s="9"/>
      <c r="C106" s="289"/>
      <c r="D106" s="289"/>
      <c r="E106" s="289"/>
      <c r="F106" s="289"/>
      <c r="G106" s="289"/>
      <c r="H106" s="289"/>
      <c r="I106" s="289"/>
      <c r="J106" s="10">
        <f t="shared" si="10"/>
        <v>0</v>
      </c>
      <c r="Q106" s="57"/>
      <c r="V106" s="10">
        <v>47</v>
      </c>
      <c r="X106" s="503">
        <f t="shared" si="8"/>
        <v>0</v>
      </c>
      <c r="Y106" s="10">
        <f>COUNT(D106,E106,F106,G106,H106,I106,K106,M106,O106,R106,S106,T106, U106,#REF!,#REF!)</f>
        <v>0</v>
      </c>
      <c r="Z106" s="15" t="e">
        <f t="shared" si="9"/>
        <v>#DIV/0!</v>
      </c>
    </row>
    <row r="107" spans="1:26" x14ac:dyDescent="0.3">
      <c r="A107" s="10">
        <v>48</v>
      </c>
      <c r="B107" s="9"/>
      <c r="C107" s="289"/>
      <c r="D107" s="289"/>
      <c r="E107" s="289"/>
      <c r="F107" s="289"/>
      <c r="G107" s="289"/>
      <c r="H107" s="289"/>
      <c r="I107" s="289"/>
      <c r="J107" s="10">
        <f t="shared" si="10"/>
        <v>0</v>
      </c>
      <c r="Q107" s="57"/>
      <c r="V107" s="10">
        <v>48</v>
      </c>
      <c r="X107" s="503">
        <f t="shared" si="8"/>
        <v>0</v>
      </c>
      <c r="Y107" s="10">
        <f>COUNT(D107,E107,F107,G107,H107,I107,K107,M107,O107,R107,S107,T107, U107,#REF!,#REF!)</f>
        <v>0</v>
      </c>
      <c r="Z107" s="15" t="e">
        <f t="shared" si="9"/>
        <v>#DIV/0!</v>
      </c>
    </row>
    <row r="108" spans="1:26" x14ac:dyDescent="0.3">
      <c r="A108" s="10">
        <v>49</v>
      </c>
      <c r="B108" s="9"/>
      <c r="C108" s="289"/>
      <c r="D108" s="289"/>
      <c r="E108" s="289"/>
      <c r="F108" s="289"/>
      <c r="G108" s="289"/>
      <c r="H108" s="289"/>
      <c r="I108" s="289"/>
      <c r="J108" s="10">
        <f t="shared" si="10"/>
        <v>0</v>
      </c>
      <c r="Q108" s="57"/>
      <c r="V108" s="10">
        <v>49</v>
      </c>
      <c r="X108" s="503">
        <f t="shared" si="8"/>
        <v>0</v>
      </c>
      <c r="Y108" s="10">
        <f>COUNT(D108,E108,F108,G108,H108,I108,K108,M108,O108,R108,S108,T108, U108,#REF!,#REF!)</f>
        <v>0</v>
      </c>
      <c r="Z108" s="15" t="e">
        <f t="shared" si="9"/>
        <v>#DIV/0!</v>
      </c>
    </row>
    <row r="109" spans="1:26" x14ac:dyDescent="0.3">
      <c r="A109" s="10">
        <v>50</v>
      </c>
      <c r="B109" s="9"/>
      <c r="C109" s="289"/>
      <c r="D109" s="289"/>
      <c r="E109" s="289"/>
      <c r="F109" s="289"/>
      <c r="G109" s="289"/>
      <c r="H109" s="289"/>
      <c r="I109" s="289"/>
      <c r="J109" s="10">
        <f t="shared" si="10"/>
        <v>0</v>
      </c>
      <c r="Q109" s="57"/>
      <c r="V109" s="10">
        <v>50</v>
      </c>
      <c r="X109" s="503">
        <f t="shared" si="8"/>
        <v>0</v>
      </c>
      <c r="Y109" s="10">
        <f>COUNT(D109,E109,F109,G109,H109,I109,K109,M109,O109,R109,S109,T109, U109,#REF!,#REF!)</f>
        <v>0</v>
      </c>
      <c r="Z109" s="15" t="e">
        <f t="shared" si="9"/>
        <v>#DIV/0!</v>
      </c>
    </row>
    <row r="110" spans="1:26" x14ac:dyDescent="0.3">
      <c r="A110" s="10">
        <v>51</v>
      </c>
      <c r="B110" s="9"/>
      <c r="C110" s="289"/>
      <c r="D110" s="289"/>
      <c r="E110" s="289"/>
      <c r="F110" s="289"/>
      <c r="G110" s="289"/>
      <c r="H110" s="289"/>
      <c r="I110" s="289"/>
      <c r="J110" s="10">
        <f t="shared" si="10"/>
        <v>0</v>
      </c>
      <c r="Q110" s="57"/>
      <c r="V110" s="10">
        <v>51</v>
      </c>
      <c r="X110" s="503">
        <f t="shared" si="8"/>
        <v>0</v>
      </c>
      <c r="Y110" s="10">
        <f>COUNT(D110,E110,F110,G110,H110,I110,K110,M110,O110,R110,S110,T110, U110,#REF!,#REF!)</f>
        <v>0</v>
      </c>
      <c r="Z110" s="15" t="e">
        <f t="shared" si="9"/>
        <v>#DIV/0!</v>
      </c>
    </row>
    <row r="111" spans="1:26" x14ac:dyDescent="0.3">
      <c r="A111" s="10">
        <v>52</v>
      </c>
      <c r="B111" s="9"/>
      <c r="C111" s="289"/>
      <c r="D111" s="289"/>
      <c r="E111" s="289"/>
      <c r="F111" s="289"/>
      <c r="G111" s="289"/>
      <c r="H111" s="289"/>
      <c r="I111" s="289"/>
      <c r="J111" s="10">
        <f>SUM(D111:I111)+(C111*6)</f>
        <v>0</v>
      </c>
      <c r="Q111" s="292"/>
      <c r="V111" s="10">
        <v>52</v>
      </c>
      <c r="X111" s="503">
        <f t="shared" si="8"/>
        <v>0</v>
      </c>
      <c r="Y111" s="10">
        <f>COUNT(D111,E111,F111,G111,H111,I111,K111,M111,O111,R111,S111,T111, U111,#REF!,#REF!)</f>
        <v>0</v>
      </c>
      <c r="Z111" s="15" t="e">
        <f>X111/Y111</f>
        <v>#DIV/0!</v>
      </c>
    </row>
    <row r="112" spans="1:26" x14ac:dyDescent="0.3">
      <c r="A112" s="10">
        <v>53</v>
      </c>
      <c r="B112" s="9"/>
      <c r="C112" s="289"/>
      <c r="D112" s="289"/>
      <c r="E112" s="289"/>
      <c r="F112" s="289"/>
      <c r="G112" s="289"/>
      <c r="H112" s="289"/>
      <c r="I112" s="289"/>
      <c r="J112" s="10">
        <f>SUM(D112:I112)+(C112*6)</f>
        <v>0</v>
      </c>
      <c r="Q112" s="292"/>
      <c r="V112" s="10">
        <v>53</v>
      </c>
      <c r="X112" s="503">
        <f t="shared" si="8"/>
        <v>0</v>
      </c>
      <c r="Y112" s="10">
        <f>COUNT(D112,E112,F112,G112,H112,I112,K112,M112,O112,R112,S112,T112, U112,#REF!,#REF!)</f>
        <v>0</v>
      </c>
      <c r="Z112" s="15" t="e">
        <f>X112/Y112</f>
        <v>#DIV/0!</v>
      </c>
    </row>
    <row r="113" spans="24:26" x14ac:dyDescent="0.3">
      <c r="X113" s="64">
        <f>SUM(X60:X112)</f>
        <v>0</v>
      </c>
      <c r="Y113" s="64">
        <f>SUM(Y60:Y112)</f>
        <v>0</v>
      </c>
      <c r="Z113" s="15" t="e">
        <f>X113/Y113</f>
        <v>#DIV/0!</v>
      </c>
    </row>
  </sheetData>
  <sortState ref="B70:Q83">
    <sortCondition descending="1" ref="Q83"/>
  </sortState>
  <mergeCells count="4">
    <mergeCell ref="A1:Z1"/>
    <mergeCell ref="A2:Z2"/>
    <mergeCell ref="A57:Z57"/>
    <mergeCell ref="A58:Z58"/>
  </mergeCells>
  <pageMargins left="0.7" right="0.7" top="0.75" bottom="0.75" header="0.3" footer="0.3"/>
  <pageSetup scale="57" orientation="portrait" r:id="rId1"/>
  <rowBreaks count="1" manualBreakCount="1">
    <brk id="56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2"/>
  <sheetViews>
    <sheetView workbookViewId="0">
      <selection sqref="A1:D1"/>
    </sheetView>
  </sheetViews>
  <sheetFormatPr defaultColWidth="40.6640625" defaultRowHeight="14.4" x14ac:dyDescent="0.3"/>
  <cols>
    <col min="1" max="1" width="30.6640625" style="558" bestFit="1" customWidth="1"/>
    <col min="2" max="2" width="23.88671875" style="558" bestFit="1" customWidth="1"/>
    <col min="3" max="4" width="25.109375" style="562" bestFit="1" customWidth="1"/>
    <col min="5" max="5" width="16" style="562" bestFit="1" customWidth="1"/>
    <col min="6" max="16384" width="40.6640625" style="562"/>
  </cols>
  <sheetData>
    <row r="1" spans="1:4" s="558" customFormat="1" x14ac:dyDescent="0.3">
      <c r="A1" s="613" t="s">
        <v>1103</v>
      </c>
      <c r="B1" s="613"/>
      <c r="C1" s="613"/>
      <c r="D1" s="613"/>
    </row>
    <row r="2" spans="1:4" s="558" customFormat="1" x14ac:dyDescent="0.3">
      <c r="A2" s="558" t="s">
        <v>2463</v>
      </c>
      <c r="B2" s="558" t="s">
        <v>2462</v>
      </c>
    </row>
    <row r="3" spans="1:4" x14ac:dyDescent="0.3">
      <c r="A3" s="559" t="s">
        <v>21</v>
      </c>
      <c r="B3" s="559" t="s">
        <v>1104</v>
      </c>
      <c r="C3" s="560" t="s">
        <v>1105</v>
      </c>
      <c r="D3" s="561" t="s">
        <v>1106</v>
      </c>
    </row>
    <row r="4" spans="1:4" x14ac:dyDescent="0.3">
      <c r="A4" s="563" t="s">
        <v>1107</v>
      </c>
      <c r="B4" s="563" t="s">
        <v>1108</v>
      </c>
      <c r="C4" s="564" t="s">
        <v>2460</v>
      </c>
      <c r="D4" s="565" t="s">
        <v>2461</v>
      </c>
    </row>
    <row r="5" spans="1:4" x14ac:dyDescent="0.3">
      <c r="A5" s="563" t="s">
        <v>1109</v>
      </c>
      <c r="B5" s="563" t="s">
        <v>1110</v>
      </c>
      <c r="C5" s="564" t="s">
        <v>1111</v>
      </c>
      <c r="D5" s="565" t="s">
        <v>1112</v>
      </c>
    </row>
    <row r="6" spans="1:4" x14ac:dyDescent="0.3">
      <c r="A6" s="566">
        <v>41776</v>
      </c>
      <c r="B6" s="563" t="s">
        <v>1113</v>
      </c>
      <c r="C6" s="564" t="s">
        <v>1114</v>
      </c>
      <c r="D6" s="565" t="s">
        <v>1115</v>
      </c>
    </row>
    <row r="7" spans="1:4" x14ac:dyDescent="0.3">
      <c r="A7" s="566">
        <v>41770</v>
      </c>
      <c r="B7" s="563" t="s">
        <v>1116</v>
      </c>
      <c r="C7" s="564" t="s">
        <v>1117</v>
      </c>
      <c r="D7" s="565" t="s">
        <v>1118</v>
      </c>
    </row>
    <row r="8" spans="1:4" x14ac:dyDescent="0.3">
      <c r="A8" s="566" t="s">
        <v>1119</v>
      </c>
      <c r="B8" s="563" t="s">
        <v>1120</v>
      </c>
      <c r="C8" s="564" t="s">
        <v>1121</v>
      </c>
      <c r="D8" s="565" t="s">
        <v>1122</v>
      </c>
    </row>
    <row r="9" spans="1:4" x14ac:dyDescent="0.3">
      <c r="A9" s="563" t="s">
        <v>1123</v>
      </c>
      <c r="B9" s="563" t="s">
        <v>1124</v>
      </c>
      <c r="C9" s="564" t="s">
        <v>1125</v>
      </c>
      <c r="D9" s="565" t="s">
        <v>1126</v>
      </c>
    </row>
    <row r="10" spans="1:4" x14ac:dyDescent="0.3">
      <c r="A10" s="566">
        <v>41748</v>
      </c>
      <c r="B10" s="563" t="s">
        <v>1127</v>
      </c>
      <c r="C10" s="564" t="s">
        <v>289</v>
      </c>
      <c r="D10" s="565" t="s">
        <v>675</v>
      </c>
    </row>
    <row r="11" spans="1:4" x14ac:dyDescent="0.3">
      <c r="A11" s="614" t="s">
        <v>1128</v>
      </c>
      <c r="B11" s="616" t="s">
        <v>1129</v>
      </c>
      <c r="C11" s="564" t="s">
        <v>1130</v>
      </c>
      <c r="D11" s="565" t="s">
        <v>1131</v>
      </c>
    </row>
    <row r="12" spans="1:4" x14ac:dyDescent="0.3">
      <c r="A12" s="615"/>
      <c r="B12" s="617"/>
      <c r="C12" s="564" t="s">
        <v>1132</v>
      </c>
      <c r="D12" s="565" t="s">
        <v>1133</v>
      </c>
    </row>
    <row r="13" spans="1:4" x14ac:dyDescent="0.3">
      <c r="A13" s="566">
        <v>41741</v>
      </c>
      <c r="B13" s="563" t="s">
        <v>1134</v>
      </c>
      <c r="C13" s="564" t="s">
        <v>1135</v>
      </c>
      <c r="D13" s="565" t="s">
        <v>1136</v>
      </c>
    </row>
    <row r="14" spans="1:4" x14ac:dyDescent="0.3">
      <c r="A14" s="616" t="s">
        <v>1137</v>
      </c>
      <c r="B14" s="616" t="s">
        <v>1138</v>
      </c>
      <c r="C14" s="564" t="s">
        <v>1139</v>
      </c>
      <c r="D14" s="565" t="s">
        <v>1140</v>
      </c>
    </row>
    <row r="15" spans="1:4" x14ac:dyDescent="0.3">
      <c r="A15" s="617"/>
      <c r="B15" s="617"/>
      <c r="C15" s="564" t="s">
        <v>1141</v>
      </c>
      <c r="D15" s="565" t="s">
        <v>1142</v>
      </c>
    </row>
    <row r="16" spans="1:4" x14ac:dyDescent="0.3">
      <c r="A16" s="563" t="s">
        <v>1143</v>
      </c>
      <c r="B16" s="563" t="s">
        <v>1144</v>
      </c>
      <c r="C16" s="564" t="s">
        <v>1145</v>
      </c>
      <c r="D16" s="565" t="s">
        <v>1146</v>
      </c>
    </row>
    <row r="17" spans="1:4" x14ac:dyDescent="0.3">
      <c r="A17" s="614" t="s">
        <v>1147</v>
      </c>
      <c r="B17" s="616" t="s">
        <v>1148</v>
      </c>
      <c r="C17" s="564" t="s">
        <v>1149</v>
      </c>
      <c r="D17" s="565" t="s">
        <v>1150</v>
      </c>
    </row>
    <row r="18" spans="1:4" x14ac:dyDescent="0.3">
      <c r="A18" s="615"/>
      <c r="B18" s="617"/>
      <c r="C18" s="564" t="s">
        <v>1151</v>
      </c>
      <c r="D18" s="565" t="s">
        <v>1152</v>
      </c>
    </row>
    <row r="19" spans="1:4" x14ac:dyDescent="0.3">
      <c r="A19" s="563" t="s">
        <v>1153</v>
      </c>
      <c r="B19" s="563" t="s">
        <v>1154</v>
      </c>
      <c r="C19" s="564" t="s">
        <v>1155</v>
      </c>
      <c r="D19" s="565" t="s">
        <v>1156</v>
      </c>
    </row>
    <row r="20" spans="1:4" x14ac:dyDescent="0.3">
      <c r="A20" s="566">
        <v>41707</v>
      </c>
      <c r="B20" s="563" t="s">
        <v>1157</v>
      </c>
      <c r="C20" s="564" t="s">
        <v>910</v>
      </c>
      <c r="D20" s="565" t="s">
        <v>911</v>
      </c>
    </row>
    <row r="21" spans="1:4" x14ac:dyDescent="0.3">
      <c r="A21" s="614" t="s">
        <v>1158</v>
      </c>
      <c r="B21" s="616" t="s">
        <v>1159</v>
      </c>
      <c r="C21" s="564" t="s">
        <v>769</v>
      </c>
      <c r="D21" s="565" t="s">
        <v>1160</v>
      </c>
    </row>
    <row r="22" spans="1:4" x14ac:dyDescent="0.3">
      <c r="A22" s="619"/>
      <c r="B22" s="618"/>
      <c r="C22" s="564" t="s">
        <v>1161</v>
      </c>
      <c r="D22" s="565" t="s">
        <v>1162</v>
      </c>
    </row>
    <row r="23" spans="1:4" x14ac:dyDescent="0.3">
      <c r="A23" s="615"/>
      <c r="B23" s="617"/>
      <c r="C23" s="564" t="s">
        <v>1163</v>
      </c>
      <c r="D23" s="565" t="s">
        <v>1164</v>
      </c>
    </row>
    <row r="24" spans="1:4" x14ac:dyDescent="0.3">
      <c r="A24" s="566">
        <v>41693</v>
      </c>
      <c r="B24" s="563" t="s">
        <v>1165</v>
      </c>
      <c r="C24" s="564" t="s">
        <v>1166</v>
      </c>
      <c r="D24" s="565" t="s">
        <v>1167</v>
      </c>
    </row>
    <row r="25" spans="1:4" x14ac:dyDescent="0.3">
      <c r="A25" s="566">
        <v>41692</v>
      </c>
      <c r="B25" s="563" t="s">
        <v>1168</v>
      </c>
      <c r="C25" s="564" t="s">
        <v>1169</v>
      </c>
      <c r="D25" s="565" t="s">
        <v>262</v>
      </c>
    </row>
    <row r="26" spans="1:4" x14ac:dyDescent="0.3">
      <c r="A26" s="566">
        <v>41686</v>
      </c>
      <c r="B26" s="563" t="s">
        <v>1170</v>
      </c>
      <c r="C26" s="564" t="s">
        <v>1171</v>
      </c>
      <c r="D26" s="565" t="s">
        <v>1172</v>
      </c>
    </row>
    <row r="27" spans="1:4" x14ac:dyDescent="0.3">
      <c r="A27" s="566">
        <v>41679</v>
      </c>
      <c r="B27" s="563" t="s">
        <v>1173</v>
      </c>
      <c r="C27" s="564" t="s">
        <v>1174</v>
      </c>
      <c r="D27" s="565" t="s">
        <v>1175</v>
      </c>
    </row>
    <row r="28" spans="1:4" x14ac:dyDescent="0.3">
      <c r="A28" s="563" t="s">
        <v>1176</v>
      </c>
      <c r="B28" s="563" t="s">
        <v>1177</v>
      </c>
      <c r="C28" s="564" t="s">
        <v>1178</v>
      </c>
      <c r="D28" s="565" t="s">
        <v>1179</v>
      </c>
    </row>
    <row r="29" spans="1:4" x14ac:dyDescent="0.3">
      <c r="A29" s="616" t="s">
        <v>1180</v>
      </c>
      <c r="B29" s="616" t="s">
        <v>1181</v>
      </c>
      <c r="C29" s="564" t="s">
        <v>1182</v>
      </c>
      <c r="D29" s="565" t="s">
        <v>1183</v>
      </c>
    </row>
    <row r="30" spans="1:4" x14ac:dyDescent="0.3">
      <c r="A30" s="617"/>
      <c r="B30" s="617"/>
      <c r="C30" s="564" t="s">
        <v>1184</v>
      </c>
      <c r="D30" s="565" t="s">
        <v>257</v>
      </c>
    </row>
    <row r="31" spans="1:4" x14ac:dyDescent="0.3">
      <c r="A31" s="566">
        <v>41658</v>
      </c>
      <c r="B31" s="563" t="s">
        <v>1185</v>
      </c>
      <c r="C31" s="564" t="s">
        <v>1186</v>
      </c>
      <c r="D31" s="565" t="s">
        <v>1187</v>
      </c>
    </row>
    <row r="32" spans="1:4" x14ac:dyDescent="0.3">
      <c r="A32" s="566">
        <v>41651</v>
      </c>
      <c r="B32" s="563" t="s">
        <v>1138</v>
      </c>
      <c r="C32" s="564" t="s">
        <v>348</v>
      </c>
      <c r="D32" s="565" t="s">
        <v>1188</v>
      </c>
    </row>
    <row r="33" spans="1:4" x14ac:dyDescent="0.3">
      <c r="A33" s="563" t="s">
        <v>1189</v>
      </c>
      <c r="B33" s="563" t="s">
        <v>1190</v>
      </c>
      <c r="C33" s="564" t="s">
        <v>1191</v>
      </c>
      <c r="D33" s="565" t="s">
        <v>1192</v>
      </c>
    </row>
    <row r="34" spans="1:4" x14ac:dyDescent="0.3">
      <c r="A34" s="566" t="s">
        <v>1193</v>
      </c>
      <c r="B34" s="563" t="s">
        <v>1194</v>
      </c>
      <c r="C34" s="564" t="s">
        <v>1195</v>
      </c>
      <c r="D34" s="565" t="s">
        <v>1196</v>
      </c>
    </row>
    <row r="35" spans="1:4" x14ac:dyDescent="0.3">
      <c r="A35" s="563" t="s">
        <v>1197</v>
      </c>
      <c r="B35" s="563" t="s">
        <v>1154</v>
      </c>
      <c r="C35" s="564" t="s">
        <v>223</v>
      </c>
      <c r="D35" s="565" t="s">
        <v>1198</v>
      </c>
    </row>
    <row r="36" spans="1:4" x14ac:dyDescent="0.3">
      <c r="A36" s="566">
        <v>41630</v>
      </c>
      <c r="B36" s="563" t="s">
        <v>1199</v>
      </c>
      <c r="C36" s="564" t="s">
        <v>1200</v>
      </c>
      <c r="D36" s="565" t="s">
        <v>1201</v>
      </c>
    </row>
    <row r="37" spans="1:4" x14ac:dyDescent="0.3">
      <c r="A37" s="566">
        <v>41616</v>
      </c>
      <c r="B37" s="563" t="s">
        <v>1159</v>
      </c>
      <c r="C37" s="564" t="s">
        <v>1202</v>
      </c>
      <c r="D37" s="565" t="s">
        <v>1203</v>
      </c>
    </row>
    <row r="38" spans="1:4" x14ac:dyDescent="0.3">
      <c r="A38" s="566">
        <v>41609</v>
      </c>
      <c r="B38" s="563" t="s">
        <v>1204</v>
      </c>
      <c r="C38" s="564" t="s">
        <v>1205</v>
      </c>
      <c r="D38" s="565" t="s">
        <v>1206</v>
      </c>
    </row>
    <row r="39" spans="1:4" x14ac:dyDescent="0.3">
      <c r="A39" s="616" t="s">
        <v>1207</v>
      </c>
      <c r="B39" s="616" t="s">
        <v>1108</v>
      </c>
      <c r="C39" s="564" t="s">
        <v>1208</v>
      </c>
      <c r="D39" s="565" t="s">
        <v>1209</v>
      </c>
    </row>
    <row r="40" spans="1:4" x14ac:dyDescent="0.3">
      <c r="A40" s="617"/>
      <c r="B40" s="617"/>
      <c r="C40" s="564" t="s">
        <v>1210</v>
      </c>
      <c r="D40" s="565" t="s">
        <v>1211</v>
      </c>
    </row>
    <row r="41" spans="1:4" x14ac:dyDescent="0.3">
      <c r="A41" s="566">
        <v>41595</v>
      </c>
      <c r="B41" s="563" t="s">
        <v>1212</v>
      </c>
      <c r="C41" s="564" t="s">
        <v>1213</v>
      </c>
      <c r="D41" s="565" t="s">
        <v>1214</v>
      </c>
    </row>
    <row r="42" spans="1:4" x14ac:dyDescent="0.3">
      <c r="A42" s="616" t="s">
        <v>1215</v>
      </c>
      <c r="B42" s="616" t="s">
        <v>1216</v>
      </c>
      <c r="C42" s="564" t="s">
        <v>1217</v>
      </c>
      <c r="D42" s="565" t="s">
        <v>1218</v>
      </c>
    </row>
    <row r="43" spans="1:4" x14ac:dyDescent="0.3">
      <c r="A43" s="617"/>
      <c r="B43" s="617"/>
      <c r="C43" s="564" t="s">
        <v>1219</v>
      </c>
      <c r="D43" s="565" t="s">
        <v>1220</v>
      </c>
    </row>
    <row r="44" spans="1:4" x14ac:dyDescent="0.3">
      <c r="A44" s="616" t="s">
        <v>1221</v>
      </c>
      <c r="B44" s="616" t="s">
        <v>1216</v>
      </c>
      <c r="C44" s="564" t="s">
        <v>1222</v>
      </c>
      <c r="D44" s="565" t="s">
        <v>1223</v>
      </c>
    </row>
    <row r="45" spans="1:4" x14ac:dyDescent="0.3">
      <c r="A45" s="618"/>
      <c r="B45" s="618"/>
      <c r="C45" s="564" t="s">
        <v>1224</v>
      </c>
      <c r="D45" s="565" t="s">
        <v>1225</v>
      </c>
    </row>
    <row r="46" spans="1:4" x14ac:dyDescent="0.3">
      <c r="A46" s="618"/>
      <c r="B46" s="618"/>
      <c r="C46" s="564" t="s">
        <v>1226</v>
      </c>
      <c r="D46" s="565" t="s">
        <v>1227</v>
      </c>
    </row>
    <row r="47" spans="1:4" x14ac:dyDescent="0.3">
      <c r="A47" s="618"/>
      <c r="B47" s="618"/>
      <c r="C47" s="564" t="s">
        <v>1228</v>
      </c>
      <c r="D47" s="565" t="s">
        <v>1229</v>
      </c>
    </row>
    <row r="48" spans="1:4" x14ac:dyDescent="0.3">
      <c r="A48" s="617"/>
      <c r="B48" s="617"/>
      <c r="C48" s="564" t="s">
        <v>516</v>
      </c>
      <c r="D48" s="565" t="s">
        <v>1230</v>
      </c>
    </row>
    <row r="49" spans="1:4" x14ac:dyDescent="0.3">
      <c r="A49" s="566">
        <v>41574</v>
      </c>
      <c r="B49" s="563" t="s">
        <v>1231</v>
      </c>
      <c r="C49" s="564" t="s">
        <v>1232</v>
      </c>
      <c r="D49" s="565" t="s">
        <v>1233</v>
      </c>
    </row>
    <row r="50" spans="1:4" x14ac:dyDescent="0.3">
      <c r="A50" s="563" t="s">
        <v>1234</v>
      </c>
      <c r="B50" s="563" t="s">
        <v>1120</v>
      </c>
      <c r="C50" s="564" t="s">
        <v>1235</v>
      </c>
      <c r="D50" s="565" t="s">
        <v>332</v>
      </c>
    </row>
    <row r="51" spans="1:4" x14ac:dyDescent="0.3">
      <c r="A51" s="566">
        <v>41559</v>
      </c>
      <c r="B51" s="563" t="s">
        <v>1236</v>
      </c>
      <c r="C51" s="564" t="s">
        <v>673</v>
      </c>
      <c r="D51" s="565" t="s">
        <v>1237</v>
      </c>
    </row>
    <row r="52" spans="1:4" x14ac:dyDescent="0.3">
      <c r="A52" s="566">
        <v>41553</v>
      </c>
      <c r="B52" s="563" t="s">
        <v>1124</v>
      </c>
      <c r="C52" s="564" t="s">
        <v>1238</v>
      </c>
      <c r="D52" s="565" t="s">
        <v>1239</v>
      </c>
    </row>
    <row r="53" spans="1:4" x14ac:dyDescent="0.3">
      <c r="A53" s="566">
        <v>41546</v>
      </c>
      <c r="B53" s="563" t="s">
        <v>1113</v>
      </c>
      <c r="C53" s="564" t="s">
        <v>1240</v>
      </c>
      <c r="D53" s="565" t="s">
        <v>349</v>
      </c>
    </row>
    <row r="54" spans="1:4" x14ac:dyDescent="0.3">
      <c r="A54" s="566" t="s">
        <v>1241</v>
      </c>
      <c r="B54" s="563" t="s">
        <v>1129</v>
      </c>
      <c r="C54" s="564" t="s">
        <v>1242</v>
      </c>
      <c r="D54" s="565" t="s">
        <v>1243</v>
      </c>
    </row>
    <row r="55" spans="1:4" x14ac:dyDescent="0.3">
      <c r="A55" s="566" t="s">
        <v>1244</v>
      </c>
      <c r="B55" s="563" t="s">
        <v>1245</v>
      </c>
      <c r="C55" s="564" t="s">
        <v>1246</v>
      </c>
      <c r="D55" s="565" t="s">
        <v>1247</v>
      </c>
    </row>
    <row r="56" spans="1:4" x14ac:dyDescent="0.3">
      <c r="A56" s="566">
        <v>41525</v>
      </c>
      <c r="B56" s="563" t="s">
        <v>1248</v>
      </c>
      <c r="C56" s="564" t="s">
        <v>1249</v>
      </c>
      <c r="D56" s="565" t="s">
        <v>1250</v>
      </c>
    </row>
    <row r="57" spans="1:4" x14ac:dyDescent="0.3">
      <c r="A57" s="563" t="s">
        <v>1251</v>
      </c>
      <c r="B57" s="563" t="s">
        <v>1127</v>
      </c>
      <c r="C57" s="564" t="s">
        <v>1252</v>
      </c>
      <c r="D57" s="565" t="s">
        <v>1253</v>
      </c>
    </row>
    <row r="58" spans="1:4" x14ac:dyDescent="0.3">
      <c r="A58" s="566">
        <v>41511</v>
      </c>
      <c r="B58" s="563" t="s">
        <v>1254</v>
      </c>
      <c r="C58" s="564" t="s">
        <v>1255</v>
      </c>
      <c r="D58" s="565" t="s">
        <v>1256</v>
      </c>
    </row>
    <row r="59" spans="1:4" x14ac:dyDescent="0.3">
      <c r="A59" s="566" t="s">
        <v>1257</v>
      </c>
      <c r="B59" s="563" t="s">
        <v>1177</v>
      </c>
      <c r="C59" s="564" t="s">
        <v>220</v>
      </c>
      <c r="D59" s="565" t="s">
        <v>225</v>
      </c>
    </row>
    <row r="60" spans="1:4" x14ac:dyDescent="0.3">
      <c r="A60" s="566" t="s">
        <v>1258</v>
      </c>
      <c r="B60" s="563" t="s">
        <v>1108</v>
      </c>
      <c r="C60" s="564" t="s">
        <v>1259</v>
      </c>
      <c r="D60" s="565" t="s">
        <v>1260</v>
      </c>
    </row>
    <row r="61" spans="1:4" x14ac:dyDescent="0.3">
      <c r="A61" s="566" t="s">
        <v>1261</v>
      </c>
      <c r="B61" s="563" t="s">
        <v>1262</v>
      </c>
      <c r="C61" s="564" t="s">
        <v>1263</v>
      </c>
      <c r="D61" s="565" t="s">
        <v>1264</v>
      </c>
    </row>
    <row r="62" spans="1:4" x14ac:dyDescent="0.3">
      <c r="A62" s="566">
        <v>41406</v>
      </c>
      <c r="B62" s="563" t="s">
        <v>1116</v>
      </c>
      <c r="C62" s="564" t="s">
        <v>1265</v>
      </c>
      <c r="D62" s="565" t="s">
        <v>1266</v>
      </c>
    </row>
    <row r="63" spans="1:4" x14ac:dyDescent="0.3">
      <c r="A63" s="566">
        <v>41399</v>
      </c>
      <c r="B63" s="563" t="s">
        <v>1120</v>
      </c>
      <c r="C63" s="564" t="s">
        <v>1267</v>
      </c>
      <c r="D63" s="565" t="s">
        <v>1268</v>
      </c>
    </row>
    <row r="64" spans="1:4" x14ac:dyDescent="0.3">
      <c r="A64" s="614" t="s">
        <v>1269</v>
      </c>
      <c r="B64" s="616" t="s">
        <v>1129</v>
      </c>
      <c r="C64" s="564" t="s">
        <v>1270</v>
      </c>
      <c r="D64" s="565" t="s">
        <v>1271</v>
      </c>
    </row>
    <row r="65" spans="1:4" x14ac:dyDescent="0.3">
      <c r="A65" s="615"/>
      <c r="B65" s="617"/>
      <c r="C65" s="564" t="s">
        <v>1272</v>
      </c>
      <c r="D65" s="565" t="s">
        <v>1273</v>
      </c>
    </row>
    <row r="66" spans="1:4" x14ac:dyDescent="0.3">
      <c r="A66" s="566" t="s">
        <v>1274</v>
      </c>
      <c r="B66" s="563" t="s">
        <v>1124</v>
      </c>
      <c r="C66" s="564" t="s">
        <v>1275</v>
      </c>
      <c r="D66" s="565" t="s">
        <v>230</v>
      </c>
    </row>
    <row r="67" spans="1:4" x14ac:dyDescent="0.3">
      <c r="A67" s="566" t="s">
        <v>1276</v>
      </c>
      <c r="B67" s="563" t="s">
        <v>1144</v>
      </c>
      <c r="C67" s="564" t="s">
        <v>1277</v>
      </c>
      <c r="D67" s="565" t="s">
        <v>232</v>
      </c>
    </row>
    <row r="68" spans="1:4" x14ac:dyDescent="0.3">
      <c r="A68" s="614" t="s">
        <v>1278</v>
      </c>
      <c r="B68" s="616" t="s">
        <v>1138</v>
      </c>
      <c r="C68" s="564" t="s">
        <v>1279</v>
      </c>
      <c r="D68" s="565" t="s">
        <v>1280</v>
      </c>
    </row>
    <row r="69" spans="1:4" x14ac:dyDescent="0.3">
      <c r="A69" s="615"/>
      <c r="B69" s="617"/>
      <c r="C69" s="564" t="s">
        <v>1281</v>
      </c>
      <c r="D69" s="565" t="s">
        <v>1282</v>
      </c>
    </row>
    <row r="70" spans="1:4" x14ac:dyDescent="0.3">
      <c r="A70" s="566">
        <v>41363</v>
      </c>
      <c r="B70" s="563" t="s">
        <v>1127</v>
      </c>
      <c r="C70" s="564" t="s">
        <v>222</v>
      </c>
      <c r="D70" s="565" t="s">
        <v>521</v>
      </c>
    </row>
    <row r="71" spans="1:4" x14ac:dyDescent="0.3">
      <c r="A71" s="614" t="s">
        <v>1283</v>
      </c>
      <c r="B71" s="616" t="s">
        <v>1216</v>
      </c>
      <c r="C71" s="564" t="s">
        <v>1284</v>
      </c>
      <c r="D71" s="565" t="s">
        <v>1285</v>
      </c>
    </row>
    <row r="72" spans="1:4" x14ac:dyDescent="0.3">
      <c r="A72" s="619"/>
      <c r="B72" s="618"/>
      <c r="C72" s="564" t="s">
        <v>1286</v>
      </c>
      <c r="D72" s="565" t="s">
        <v>520</v>
      </c>
    </row>
    <row r="73" spans="1:4" x14ac:dyDescent="0.3">
      <c r="A73" s="619"/>
      <c r="B73" s="618"/>
      <c r="C73" s="564" t="s">
        <v>1287</v>
      </c>
      <c r="D73" s="565" t="s">
        <v>1288</v>
      </c>
    </row>
    <row r="74" spans="1:4" x14ac:dyDescent="0.3">
      <c r="A74" s="619"/>
      <c r="B74" s="618"/>
      <c r="C74" s="564" t="s">
        <v>1289</v>
      </c>
      <c r="D74" s="565" t="s">
        <v>1290</v>
      </c>
    </row>
    <row r="75" spans="1:4" x14ac:dyDescent="0.3">
      <c r="A75" s="615"/>
      <c r="B75" s="617"/>
      <c r="C75" s="564" t="s">
        <v>1291</v>
      </c>
      <c r="D75" s="565" t="s">
        <v>1292</v>
      </c>
    </row>
    <row r="76" spans="1:4" x14ac:dyDescent="0.3">
      <c r="A76" s="566" t="s">
        <v>1293</v>
      </c>
      <c r="B76" s="563" t="s">
        <v>1154</v>
      </c>
      <c r="C76" s="564" t="s">
        <v>1294</v>
      </c>
      <c r="D76" s="565" t="s">
        <v>229</v>
      </c>
    </row>
    <row r="77" spans="1:4" x14ac:dyDescent="0.3">
      <c r="A77" s="566">
        <v>41343</v>
      </c>
      <c r="B77" s="563" t="s">
        <v>1157</v>
      </c>
      <c r="C77" s="564" t="s">
        <v>1295</v>
      </c>
      <c r="D77" s="565" t="s">
        <v>1296</v>
      </c>
    </row>
    <row r="78" spans="1:4" x14ac:dyDescent="0.3">
      <c r="A78" s="614" t="s">
        <v>1297</v>
      </c>
      <c r="B78" s="616" t="s">
        <v>1159</v>
      </c>
      <c r="C78" s="564" t="s">
        <v>1298</v>
      </c>
      <c r="D78" s="565" t="s">
        <v>1299</v>
      </c>
    </row>
    <row r="79" spans="1:4" x14ac:dyDescent="0.3">
      <c r="A79" s="619"/>
      <c r="B79" s="618"/>
      <c r="C79" s="564" t="s">
        <v>1300</v>
      </c>
      <c r="D79" s="565" t="s">
        <v>1301</v>
      </c>
    </row>
    <row r="80" spans="1:4" x14ac:dyDescent="0.3">
      <c r="A80" s="615"/>
      <c r="B80" s="617"/>
      <c r="C80" s="564" t="s">
        <v>1302</v>
      </c>
      <c r="D80" s="565" t="s">
        <v>1303</v>
      </c>
    </row>
    <row r="81" spans="1:4" x14ac:dyDescent="0.3">
      <c r="A81" s="566">
        <v>41329</v>
      </c>
      <c r="B81" s="563" t="s">
        <v>1165</v>
      </c>
      <c r="C81" s="564" t="s">
        <v>1304</v>
      </c>
      <c r="D81" s="565" t="s">
        <v>1305</v>
      </c>
    </row>
    <row r="82" spans="1:4" x14ac:dyDescent="0.3">
      <c r="A82" s="566">
        <v>41315</v>
      </c>
      <c r="B82" s="563" t="s">
        <v>1185</v>
      </c>
      <c r="C82" s="564" t="s">
        <v>1306</v>
      </c>
      <c r="D82" s="565" t="s">
        <v>1307</v>
      </c>
    </row>
    <row r="83" spans="1:4" x14ac:dyDescent="0.3">
      <c r="A83" s="566" t="s">
        <v>1308</v>
      </c>
      <c r="B83" s="563" t="s">
        <v>1134</v>
      </c>
      <c r="C83" s="564" t="s">
        <v>256</v>
      </c>
      <c r="D83" s="565" t="s">
        <v>1309</v>
      </c>
    </row>
    <row r="84" spans="1:4" x14ac:dyDescent="0.3">
      <c r="A84" s="566" t="s">
        <v>1310</v>
      </c>
      <c r="B84" s="563" t="s">
        <v>1177</v>
      </c>
      <c r="C84" s="564" t="s">
        <v>1311</v>
      </c>
      <c r="D84" s="565" t="s">
        <v>1312</v>
      </c>
    </row>
    <row r="85" spans="1:4" x14ac:dyDescent="0.3">
      <c r="A85" s="614" t="s">
        <v>1313</v>
      </c>
      <c r="B85" s="616" t="s">
        <v>1181</v>
      </c>
      <c r="C85" s="564" t="s">
        <v>1314</v>
      </c>
      <c r="D85" s="565" t="s">
        <v>231</v>
      </c>
    </row>
    <row r="86" spans="1:4" x14ac:dyDescent="0.3">
      <c r="A86" s="615"/>
      <c r="B86" s="617"/>
      <c r="C86" s="564" t="s">
        <v>1315</v>
      </c>
      <c r="D86" s="565" t="s">
        <v>1316</v>
      </c>
    </row>
    <row r="87" spans="1:4" x14ac:dyDescent="0.3">
      <c r="A87" s="614" t="s">
        <v>1317</v>
      </c>
      <c r="B87" s="616" t="s">
        <v>1148</v>
      </c>
      <c r="C87" s="564" t="s">
        <v>1318</v>
      </c>
      <c r="D87" s="565" t="s">
        <v>1319</v>
      </c>
    </row>
    <row r="88" spans="1:4" x14ac:dyDescent="0.3">
      <c r="A88" s="615"/>
      <c r="B88" s="617"/>
      <c r="C88" s="564" t="s">
        <v>1320</v>
      </c>
      <c r="D88" s="565" t="s">
        <v>1321</v>
      </c>
    </row>
    <row r="89" spans="1:4" x14ac:dyDescent="0.3">
      <c r="A89" s="566" t="s">
        <v>1322</v>
      </c>
      <c r="B89" s="563" t="s">
        <v>1190</v>
      </c>
      <c r="C89" s="564" t="s">
        <v>1323</v>
      </c>
      <c r="D89" s="565" t="s">
        <v>1324</v>
      </c>
    </row>
    <row r="90" spans="1:4" x14ac:dyDescent="0.3">
      <c r="A90" s="566" t="s">
        <v>1325</v>
      </c>
      <c r="B90" s="563" t="s">
        <v>1248</v>
      </c>
      <c r="C90" s="564" t="s">
        <v>1326</v>
      </c>
      <c r="D90" s="565" t="s">
        <v>1327</v>
      </c>
    </row>
    <row r="91" spans="1:4" x14ac:dyDescent="0.3">
      <c r="A91" s="566">
        <v>41274</v>
      </c>
      <c r="B91" s="563" t="s">
        <v>1194</v>
      </c>
      <c r="C91" s="564" t="s">
        <v>1328</v>
      </c>
      <c r="D91" s="565" t="s">
        <v>1329</v>
      </c>
    </row>
    <row r="92" spans="1:4" x14ac:dyDescent="0.3">
      <c r="A92" s="566" t="s">
        <v>1330</v>
      </c>
      <c r="B92" s="563" t="s">
        <v>1154</v>
      </c>
      <c r="C92" s="564" t="s">
        <v>1331</v>
      </c>
      <c r="D92" s="565" t="s">
        <v>1332</v>
      </c>
    </row>
    <row r="93" spans="1:4" x14ac:dyDescent="0.3">
      <c r="A93" s="566">
        <v>41266</v>
      </c>
      <c r="B93" s="563" t="s">
        <v>1138</v>
      </c>
      <c r="C93" s="564" t="s">
        <v>1333</v>
      </c>
      <c r="D93" s="565" t="s">
        <v>1334</v>
      </c>
    </row>
    <row r="94" spans="1:4" x14ac:dyDescent="0.3">
      <c r="A94" s="566">
        <v>41259</v>
      </c>
      <c r="B94" s="563" t="s">
        <v>1159</v>
      </c>
      <c r="C94" s="564" t="s">
        <v>1335</v>
      </c>
      <c r="D94" s="565" t="s">
        <v>1336</v>
      </c>
    </row>
    <row r="95" spans="1:4" x14ac:dyDescent="0.3">
      <c r="A95" s="566" t="s">
        <v>1337</v>
      </c>
      <c r="B95" s="563" t="s">
        <v>1212</v>
      </c>
      <c r="C95" s="564" t="s">
        <v>1338</v>
      </c>
      <c r="D95" s="565" t="s">
        <v>1339</v>
      </c>
    </row>
    <row r="96" spans="1:4" x14ac:dyDescent="0.3">
      <c r="A96" s="566">
        <v>41244</v>
      </c>
      <c r="B96" s="563" t="s">
        <v>1168</v>
      </c>
      <c r="C96" s="564" t="s">
        <v>1340</v>
      </c>
      <c r="D96" s="565" t="s">
        <v>1341</v>
      </c>
    </row>
    <row r="97" spans="1:4" x14ac:dyDescent="0.3">
      <c r="A97" s="566">
        <v>41238</v>
      </c>
      <c r="B97" s="563" t="s">
        <v>1204</v>
      </c>
      <c r="C97" s="564" t="s">
        <v>1342</v>
      </c>
      <c r="D97" s="565" t="s">
        <v>350</v>
      </c>
    </row>
    <row r="98" spans="1:4" x14ac:dyDescent="0.3">
      <c r="A98" s="566">
        <v>41236</v>
      </c>
      <c r="B98" s="563" t="s">
        <v>1199</v>
      </c>
      <c r="C98" s="564" t="s">
        <v>1343</v>
      </c>
      <c r="D98" s="565" t="s">
        <v>1344</v>
      </c>
    </row>
    <row r="99" spans="1:4" x14ac:dyDescent="0.3">
      <c r="A99" s="614" t="s">
        <v>1345</v>
      </c>
      <c r="B99" s="616" t="s">
        <v>1108</v>
      </c>
      <c r="C99" s="564" t="s">
        <v>1346</v>
      </c>
      <c r="D99" s="565" t="s">
        <v>260</v>
      </c>
    </row>
    <row r="100" spans="1:4" x14ac:dyDescent="0.3">
      <c r="A100" s="615"/>
      <c r="B100" s="617"/>
      <c r="C100" s="564" t="s">
        <v>1347</v>
      </c>
      <c r="D100" s="565" t="s">
        <v>1348</v>
      </c>
    </row>
    <row r="101" spans="1:4" x14ac:dyDescent="0.3">
      <c r="A101" s="614" t="s">
        <v>1349</v>
      </c>
      <c r="B101" s="616" t="s">
        <v>1216</v>
      </c>
      <c r="C101" s="564" t="s">
        <v>1350</v>
      </c>
      <c r="D101" s="565" t="s">
        <v>1351</v>
      </c>
    </row>
    <row r="102" spans="1:4" x14ac:dyDescent="0.3">
      <c r="A102" s="615"/>
      <c r="B102" s="617"/>
      <c r="C102" s="564" t="s">
        <v>1352</v>
      </c>
      <c r="D102" s="565" t="s">
        <v>1353</v>
      </c>
    </row>
    <row r="103" spans="1:4" x14ac:dyDescent="0.3">
      <c r="A103" s="566">
        <v>41210</v>
      </c>
      <c r="B103" s="563" t="s">
        <v>1173</v>
      </c>
      <c r="C103" s="564" t="s">
        <v>1354</v>
      </c>
      <c r="D103" s="565" t="s">
        <v>1355</v>
      </c>
    </row>
    <row r="104" spans="1:4" x14ac:dyDescent="0.3">
      <c r="A104" s="566" t="s">
        <v>1356</v>
      </c>
      <c r="B104" s="563" t="s">
        <v>1120</v>
      </c>
      <c r="C104" s="564" t="s">
        <v>401</v>
      </c>
      <c r="D104" s="565" t="s">
        <v>1357</v>
      </c>
    </row>
    <row r="105" spans="1:4" x14ac:dyDescent="0.3">
      <c r="A105" s="566">
        <v>41195</v>
      </c>
      <c r="B105" s="563" t="s">
        <v>1170</v>
      </c>
      <c r="C105" s="564" t="s">
        <v>1358</v>
      </c>
      <c r="D105" s="565" t="s">
        <v>1359</v>
      </c>
    </row>
    <row r="106" spans="1:4" x14ac:dyDescent="0.3">
      <c r="A106" s="566">
        <v>41189</v>
      </c>
      <c r="B106" s="563" t="s">
        <v>1124</v>
      </c>
      <c r="C106" s="564" t="s">
        <v>1360</v>
      </c>
      <c r="D106" s="565" t="s">
        <v>1361</v>
      </c>
    </row>
    <row r="107" spans="1:4" x14ac:dyDescent="0.3">
      <c r="A107" s="566" t="s">
        <v>1362</v>
      </c>
      <c r="B107" s="563" t="s">
        <v>1363</v>
      </c>
      <c r="C107" s="564" t="s">
        <v>1364</v>
      </c>
      <c r="D107" s="565" t="s">
        <v>1365</v>
      </c>
    </row>
    <row r="108" spans="1:4" x14ac:dyDescent="0.3">
      <c r="A108" s="566">
        <v>41175</v>
      </c>
      <c r="B108" s="563" t="s">
        <v>1113</v>
      </c>
      <c r="C108" s="564" t="s">
        <v>1366</v>
      </c>
      <c r="D108" s="565" t="s">
        <v>1367</v>
      </c>
    </row>
    <row r="109" spans="1:4" x14ac:dyDescent="0.3">
      <c r="A109" s="566">
        <v>41167</v>
      </c>
      <c r="B109" s="563" t="s">
        <v>1245</v>
      </c>
      <c r="C109" s="564" t="s">
        <v>1368</v>
      </c>
      <c r="D109" s="565" t="s">
        <v>522</v>
      </c>
    </row>
    <row r="110" spans="1:4" x14ac:dyDescent="0.3">
      <c r="A110" s="566" t="s">
        <v>1369</v>
      </c>
      <c r="B110" s="563" t="s">
        <v>1129</v>
      </c>
      <c r="C110" s="564" t="s">
        <v>400</v>
      </c>
      <c r="D110" s="565" t="s">
        <v>1370</v>
      </c>
    </row>
    <row r="111" spans="1:4" x14ac:dyDescent="0.3">
      <c r="A111" s="566" t="s">
        <v>1371</v>
      </c>
      <c r="B111" s="563" t="s">
        <v>1127</v>
      </c>
      <c r="C111" s="564" t="s">
        <v>1372</v>
      </c>
      <c r="D111" s="565" t="s">
        <v>1373</v>
      </c>
    </row>
    <row r="112" spans="1:4" x14ac:dyDescent="0.3">
      <c r="A112" s="566" t="s">
        <v>1374</v>
      </c>
      <c r="B112" s="563" t="s">
        <v>1254</v>
      </c>
      <c r="C112" s="564" t="s">
        <v>1375</v>
      </c>
      <c r="D112" s="565" t="s">
        <v>1376</v>
      </c>
    </row>
    <row r="113" spans="1:4" x14ac:dyDescent="0.3">
      <c r="A113" s="566" t="s">
        <v>1377</v>
      </c>
      <c r="B113" s="563" t="s">
        <v>1177</v>
      </c>
      <c r="C113" s="564" t="s">
        <v>1378</v>
      </c>
      <c r="D113" s="565" t="s">
        <v>297</v>
      </c>
    </row>
    <row r="114" spans="1:4" x14ac:dyDescent="0.3">
      <c r="A114" s="566" t="s">
        <v>1379</v>
      </c>
      <c r="B114" s="563" t="s">
        <v>1108</v>
      </c>
      <c r="C114" s="564" t="s">
        <v>1380</v>
      </c>
      <c r="D114" s="565" t="s">
        <v>1381</v>
      </c>
    </row>
    <row r="115" spans="1:4" x14ac:dyDescent="0.3">
      <c r="A115" s="566">
        <v>41048</v>
      </c>
      <c r="B115" s="563" t="s">
        <v>1262</v>
      </c>
      <c r="C115" s="564" t="s">
        <v>1382</v>
      </c>
      <c r="D115" s="565" t="s">
        <v>1383</v>
      </c>
    </row>
    <row r="116" spans="1:4" x14ac:dyDescent="0.3">
      <c r="A116" s="566">
        <v>41042</v>
      </c>
      <c r="B116" s="563" t="s">
        <v>1116</v>
      </c>
      <c r="C116" s="564" t="s">
        <v>1384</v>
      </c>
      <c r="D116" s="565" t="s">
        <v>1385</v>
      </c>
    </row>
    <row r="117" spans="1:4" x14ac:dyDescent="0.3">
      <c r="A117" s="566">
        <v>41035</v>
      </c>
      <c r="B117" s="563" t="s">
        <v>1120</v>
      </c>
      <c r="C117" s="564" t="s">
        <v>1386</v>
      </c>
      <c r="D117" s="565" t="s">
        <v>1387</v>
      </c>
    </row>
    <row r="118" spans="1:4" x14ac:dyDescent="0.3">
      <c r="A118" s="566">
        <v>41028</v>
      </c>
      <c r="B118" s="563" t="s">
        <v>1157</v>
      </c>
      <c r="C118" s="564" t="s">
        <v>221</v>
      </c>
      <c r="D118" s="565" t="s">
        <v>1388</v>
      </c>
    </row>
    <row r="119" spans="1:4" x14ac:dyDescent="0.3">
      <c r="A119" s="566">
        <v>41021</v>
      </c>
      <c r="B119" s="563" t="s">
        <v>1124</v>
      </c>
      <c r="C119" s="564" t="s">
        <v>1389</v>
      </c>
      <c r="D119" s="565" t="s">
        <v>1390</v>
      </c>
    </row>
    <row r="120" spans="1:4" x14ac:dyDescent="0.3">
      <c r="A120" s="566" t="s">
        <v>1391</v>
      </c>
      <c r="B120" s="563" t="s">
        <v>1144</v>
      </c>
      <c r="C120" s="564" t="s">
        <v>1392</v>
      </c>
      <c r="D120" s="565" t="s">
        <v>1393</v>
      </c>
    </row>
    <row r="121" spans="1:4" x14ac:dyDescent="0.3">
      <c r="A121" s="566">
        <v>41006</v>
      </c>
      <c r="B121" s="563" t="s">
        <v>1127</v>
      </c>
      <c r="C121" s="564" t="s">
        <v>1394</v>
      </c>
      <c r="D121" s="565" t="s">
        <v>1395</v>
      </c>
    </row>
    <row r="122" spans="1:4" x14ac:dyDescent="0.3">
      <c r="A122" s="566">
        <v>40999</v>
      </c>
      <c r="B122" s="563" t="s">
        <v>1138</v>
      </c>
      <c r="C122" s="564" t="s">
        <v>1396</v>
      </c>
      <c r="D122" s="565" t="s">
        <v>371</v>
      </c>
    </row>
    <row r="123" spans="1:4" x14ac:dyDescent="0.3">
      <c r="A123" s="566">
        <v>40993</v>
      </c>
      <c r="B123" s="563" t="s">
        <v>1165</v>
      </c>
      <c r="C123" s="564" t="s">
        <v>1397</v>
      </c>
      <c r="D123" s="565" t="s">
        <v>1398</v>
      </c>
    </row>
    <row r="124" spans="1:4" x14ac:dyDescent="0.3">
      <c r="A124" s="616" t="s">
        <v>1399</v>
      </c>
      <c r="B124" s="616" t="s">
        <v>1129</v>
      </c>
      <c r="C124" s="564" t="s">
        <v>1400</v>
      </c>
      <c r="D124" s="565" t="s">
        <v>1401</v>
      </c>
    </row>
    <row r="125" spans="1:4" x14ac:dyDescent="0.3">
      <c r="A125" s="617"/>
      <c r="B125" s="617"/>
      <c r="C125" s="564" t="s">
        <v>1402</v>
      </c>
      <c r="D125" s="565" t="s">
        <v>1403</v>
      </c>
    </row>
    <row r="126" spans="1:4" x14ac:dyDescent="0.3">
      <c r="A126" s="566">
        <v>40979</v>
      </c>
      <c r="B126" s="563" t="s">
        <v>1154</v>
      </c>
      <c r="C126" s="564" t="s">
        <v>1404</v>
      </c>
      <c r="D126" s="565" t="s">
        <v>1405</v>
      </c>
    </row>
    <row r="127" spans="1:4" x14ac:dyDescent="0.3">
      <c r="A127" s="566">
        <v>40972</v>
      </c>
      <c r="B127" s="563" t="s">
        <v>1159</v>
      </c>
      <c r="C127" s="564" t="s">
        <v>1406</v>
      </c>
      <c r="D127" s="565" t="s">
        <v>1407</v>
      </c>
    </row>
    <row r="128" spans="1:4" x14ac:dyDescent="0.3">
      <c r="A128" s="566">
        <v>40965</v>
      </c>
      <c r="B128" s="563" t="s">
        <v>1185</v>
      </c>
      <c r="C128" s="564" t="s">
        <v>1408</v>
      </c>
      <c r="D128" s="565" t="s">
        <v>331</v>
      </c>
    </row>
    <row r="129" spans="1:4" s="567" customFormat="1" x14ac:dyDescent="0.3">
      <c r="A129" s="566">
        <v>40951</v>
      </c>
      <c r="B129" s="563" t="s">
        <v>1199</v>
      </c>
      <c r="C129" s="564" t="s">
        <v>1409</v>
      </c>
      <c r="D129" s="565" t="s">
        <v>1410</v>
      </c>
    </row>
    <row r="130" spans="1:4" x14ac:dyDescent="0.3">
      <c r="A130" s="566">
        <v>40950</v>
      </c>
      <c r="B130" s="563" t="s">
        <v>1134</v>
      </c>
      <c r="C130" s="564" t="s">
        <v>1411</v>
      </c>
      <c r="D130" s="565" t="s">
        <v>1412</v>
      </c>
    </row>
    <row r="131" spans="1:4" x14ac:dyDescent="0.3">
      <c r="A131" s="563" t="s">
        <v>1413</v>
      </c>
      <c r="B131" s="563" t="s">
        <v>1177</v>
      </c>
      <c r="C131" s="564" t="s">
        <v>1414</v>
      </c>
      <c r="D131" s="565" t="s">
        <v>1415</v>
      </c>
    </row>
    <row r="132" spans="1:4" x14ac:dyDescent="0.3">
      <c r="A132" s="621">
        <v>40937</v>
      </c>
      <c r="B132" s="620" t="s">
        <v>1181</v>
      </c>
      <c r="C132" s="564" t="s">
        <v>1416</v>
      </c>
      <c r="D132" s="565" t="s">
        <v>1417</v>
      </c>
    </row>
    <row r="133" spans="1:4" x14ac:dyDescent="0.3">
      <c r="A133" s="620"/>
      <c r="B133" s="620"/>
      <c r="C133" s="564" t="s">
        <v>1418</v>
      </c>
      <c r="D133" s="565" t="s">
        <v>1419</v>
      </c>
    </row>
    <row r="134" spans="1:4" x14ac:dyDescent="0.3">
      <c r="A134" s="566">
        <v>40930</v>
      </c>
      <c r="B134" s="563" t="s">
        <v>1248</v>
      </c>
      <c r="C134" s="564" t="s">
        <v>1420</v>
      </c>
      <c r="D134" s="565" t="s">
        <v>1421</v>
      </c>
    </row>
    <row r="135" spans="1:4" x14ac:dyDescent="0.3">
      <c r="A135" s="566">
        <v>40923</v>
      </c>
      <c r="B135" s="563" t="s">
        <v>1138</v>
      </c>
      <c r="C135" s="564" t="s">
        <v>1422</v>
      </c>
      <c r="D135" s="565" t="s">
        <v>1423</v>
      </c>
    </row>
    <row r="136" spans="1:4" x14ac:dyDescent="0.3">
      <c r="A136" s="566" t="s">
        <v>1424</v>
      </c>
      <c r="B136" s="563" t="s">
        <v>1190</v>
      </c>
      <c r="C136" s="564" t="s">
        <v>1425</v>
      </c>
      <c r="D136" s="565" t="s">
        <v>1426</v>
      </c>
    </row>
    <row r="137" spans="1:4" x14ac:dyDescent="0.3">
      <c r="A137" s="566">
        <v>40908</v>
      </c>
      <c r="B137" s="563" t="s">
        <v>1194</v>
      </c>
      <c r="C137" s="564" t="s">
        <v>1427</v>
      </c>
      <c r="D137" s="565" t="s">
        <v>1428</v>
      </c>
    </row>
    <row r="138" spans="1:4" x14ac:dyDescent="0.3">
      <c r="A138" s="563" t="s">
        <v>1429</v>
      </c>
      <c r="B138" s="563" t="s">
        <v>1154</v>
      </c>
      <c r="C138" s="564" t="s">
        <v>1430</v>
      </c>
      <c r="D138" s="565" t="s">
        <v>1431</v>
      </c>
    </row>
    <row r="139" spans="1:4" x14ac:dyDescent="0.3">
      <c r="A139" s="563" t="s">
        <v>1432</v>
      </c>
      <c r="B139" s="563" t="s">
        <v>1159</v>
      </c>
      <c r="C139" s="564" t="s">
        <v>1433</v>
      </c>
      <c r="D139" s="565" t="s">
        <v>1434</v>
      </c>
    </row>
    <row r="140" spans="1:4" x14ac:dyDescent="0.3">
      <c r="A140" s="566">
        <v>40888</v>
      </c>
      <c r="B140" s="563" t="s">
        <v>1212</v>
      </c>
      <c r="C140" s="564" t="s">
        <v>1435</v>
      </c>
      <c r="D140" s="565" t="s">
        <v>233</v>
      </c>
    </row>
    <row r="141" spans="1:4" x14ac:dyDescent="0.3">
      <c r="A141" s="566">
        <v>40880</v>
      </c>
      <c r="B141" s="563" t="s">
        <v>1116</v>
      </c>
      <c r="C141" s="564" t="s">
        <v>1436</v>
      </c>
      <c r="D141" s="565" t="s">
        <v>1437</v>
      </c>
    </row>
    <row r="142" spans="1:4" x14ac:dyDescent="0.3">
      <c r="A142" s="566">
        <v>40874</v>
      </c>
      <c r="B142" s="563" t="s">
        <v>1204</v>
      </c>
      <c r="C142" s="564" t="s">
        <v>1438</v>
      </c>
      <c r="D142" s="565" t="s">
        <v>1439</v>
      </c>
    </row>
    <row r="143" spans="1:4" x14ac:dyDescent="0.3">
      <c r="A143" s="566">
        <v>40872</v>
      </c>
      <c r="B143" s="563" t="s">
        <v>1148</v>
      </c>
      <c r="C143" s="564" t="s">
        <v>1440</v>
      </c>
      <c r="D143" s="565" t="s">
        <v>1441</v>
      </c>
    </row>
    <row r="144" spans="1:4" x14ac:dyDescent="0.3">
      <c r="A144" s="620" t="s">
        <v>1442</v>
      </c>
      <c r="B144" s="620" t="s">
        <v>1108</v>
      </c>
      <c r="C144" s="564" t="s">
        <v>224</v>
      </c>
      <c r="D144" s="565" t="s">
        <v>1443</v>
      </c>
    </row>
    <row r="145" spans="1:4" x14ac:dyDescent="0.3">
      <c r="A145" s="620"/>
      <c r="B145" s="620"/>
      <c r="C145" s="564" t="s">
        <v>1444</v>
      </c>
      <c r="D145" s="565" t="s">
        <v>1445</v>
      </c>
    </row>
    <row r="146" spans="1:4" x14ac:dyDescent="0.3">
      <c r="A146" s="620" t="s">
        <v>1446</v>
      </c>
      <c r="B146" s="620" t="s">
        <v>1216</v>
      </c>
      <c r="C146" s="564" t="s">
        <v>1447</v>
      </c>
      <c r="D146" s="565" t="s">
        <v>1448</v>
      </c>
    </row>
    <row r="147" spans="1:4" x14ac:dyDescent="0.3">
      <c r="A147" s="620"/>
      <c r="B147" s="620"/>
      <c r="C147" s="564" t="s">
        <v>1449</v>
      </c>
      <c r="D147" s="565" t="s">
        <v>1450</v>
      </c>
    </row>
    <row r="148" spans="1:4" x14ac:dyDescent="0.3">
      <c r="A148" s="566">
        <v>40853</v>
      </c>
      <c r="B148" s="563" t="s">
        <v>1451</v>
      </c>
      <c r="C148" s="564" t="s">
        <v>1452</v>
      </c>
      <c r="D148" s="565" t="s">
        <v>1453</v>
      </c>
    </row>
    <row r="149" spans="1:4" x14ac:dyDescent="0.3">
      <c r="A149" s="566">
        <v>40846</v>
      </c>
      <c r="B149" s="563" t="s">
        <v>1199</v>
      </c>
      <c r="C149" s="564" t="s">
        <v>1454</v>
      </c>
      <c r="D149" s="565" t="s">
        <v>1455</v>
      </c>
    </row>
    <row r="150" spans="1:4" x14ac:dyDescent="0.3">
      <c r="A150" s="563" t="s">
        <v>1456</v>
      </c>
      <c r="B150" s="563" t="s">
        <v>1120</v>
      </c>
      <c r="C150" s="564" t="s">
        <v>1457</v>
      </c>
      <c r="D150" s="565" t="s">
        <v>1458</v>
      </c>
    </row>
    <row r="151" spans="1:4" x14ac:dyDescent="0.3">
      <c r="A151" s="563" t="s">
        <v>1459</v>
      </c>
      <c r="B151" s="563" t="s">
        <v>1170</v>
      </c>
      <c r="C151" s="564" t="s">
        <v>1460</v>
      </c>
      <c r="D151" s="565" t="s">
        <v>330</v>
      </c>
    </row>
    <row r="152" spans="1:4" x14ac:dyDescent="0.3">
      <c r="A152" s="566">
        <v>40825</v>
      </c>
      <c r="B152" s="563" t="s">
        <v>1124</v>
      </c>
      <c r="C152" s="564" t="s">
        <v>1461</v>
      </c>
      <c r="D152" s="565" t="s">
        <v>1462</v>
      </c>
    </row>
    <row r="153" spans="1:4" x14ac:dyDescent="0.3">
      <c r="A153" s="566">
        <v>40818</v>
      </c>
      <c r="B153" s="563" t="s">
        <v>1124</v>
      </c>
      <c r="C153" s="564" t="s">
        <v>1463</v>
      </c>
      <c r="D153" s="565" t="s">
        <v>1464</v>
      </c>
    </row>
    <row r="154" spans="1:4" x14ac:dyDescent="0.3">
      <c r="A154" s="566">
        <v>40811</v>
      </c>
      <c r="B154" s="563" t="s">
        <v>1113</v>
      </c>
      <c r="C154" s="564" t="s">
        <v>1465</v>
      </c>
      <c r="D154" s="565" t="s">
        <v>1466</v>
      </c>
    </row>
    <row r="155" spans="1:4" x14ac:dyDescent="0.3">
      <c r="A155" s="563" t="s">
        <v>1467</v>
      </c>
      <c r="B155" s="563" t="s">
        <v>1129</v>
      </c>
      <c r="C155" s="564" t="s">
        <v>1468</v>
      </c>
      <c r="D155" s="565" t="s">
        <v>1469</v>
      </c>
    </row>
    <row r="156" spans="1:4" x14ac:dyDescent="0.3">
      <c r="A156" s="566">
        <v>40796</v>
      </c>
      <c r="B156" s="563" t="s">
        <v>1177</v>
      </c>
      <c r="C156" s="564" t="s">
        <v>1470</v>
      </c>
      <c r="D156" s="565" t="s">
        <v>1471</v>
      </c>
    </row>
    <row r="157" spans="1:4" x14ac:dyDescent="0.3">
      <c r="A157" s="563" t="s">
        <v>1472</v>
      </c>
      <c r="B157" s="563" t="s">
        <v>1127</v>
      </c>
      <c r="C157" s="564" t="s">
        <v>1473</v>
      </c>
      <c r="D157" s="565" t="s">
        <v>1474</v>
      </c>
    </row>
    <row r="158" spans="1:4" x14ac:dyDescent="0.3">
      <c r="A158" s="566">
        <v>40783</v>
      </c>
      <c r="B158" s="563" t="s">
        <v>1254</v>
      </c>
      <c r="C158" s="564" t="s">
        <v>1475</v>
      </c>
      <c r="D158" s="565" t="s">
        <v>228</v>
      </c>
    </row>
    <row r="159" spans="1:4" x14ac:dyDescent="0.3">
      <c r="A159" s="563" t="s">
        <v>1476</v>
      </c>
      <c r="B159" s="563" t="s">
        <v>1245</v>
      </c>
      <c r="C159" s="564" t="s">
        <v>1477</v>
      </c>
      <c r="D159" s="565" t="s">
        <v>1478</v>
      </c>
    </row>
    <row r="160" spans="1:4" x14ac:dyDescent="0.3">
      <c r="A160" s="563" t="s">
        <v>1479</v>
      </c>
      <c r="B160" s="563" t="s">
        <v>1108</v>
      </c>
      <c r="C160" s="564" t="s">
        <v>1480</v>
      </c>
      <c r="D160" s="565" t="s">
        <v>1481</v>
      </c>
    </row>
    <row r="161" spans="1:4" x14ac:dyDescent="0.3">
      <c r="A161" s="563" t="s">
        <v>1482</v>
      </c>
      <c r="B161" s="563" t="s">
        <v>1204</v>
      </c>
      <c r="C161" s="564" t="s">
        <v>1483</v>
      </c>
      <c r="D161" s="565" t="s">
        <v>1484</v>
      </c>
    </row>
    <row r="162" spans="1:4" x14ac:dyDescent="0.3">
      <c r="A162" s="566">
        <v>40685</v>
      </c>
      <c r="B162" s="563" t="s">
        <v>1157</v>
      </c>
      <c r="C162" s="564" t="s">
        <v>1485</v>
      </c>
      <c r="D162" s="565" t="s">
        <v>1486</v>
      </c>
    </row>
    <row r="163" spans="1:4" x14ac:dyDescent="0.3">
      <c r="A163" s="566">
        <v>40684</v>
      </c>
      <c r="B163" s="563" t="s">
        <v>1487</v>
      </c>
      <c r="C163" s="564" t="s">
        <v>1488</v>
      </c>
      <c r="D163" s="565" t="s">
        <v>1489</v>
      </c>
    </row>
    <row r="164" spans="1:4" x14ac:dyDescent="0.3">
      <c r="A164" s="566">
        <v>40678</v>
      </c>
      <c r="B164" s="563" t="s">
        <v>1116</v>
      </c>
      <c r="C164" s="564" t="s">
        <v>1490</v>
      </c>
      <c r="D164" s="565" t="s">
        <v>1491</v>
      </c>
    </row>
    <row r="165" spans="1:4" x14ac:dyDescent="0.3">
      <c r="A165" s="566">
        <v>40671</v>
      </c>
      <c r="B165" s="563" t="s">
        <v>1120</v>
      </c>
      <c r="C165" s="564" t="s">
        <v>1492</v>
      </c>
      <c r="D165" s="565" t="s">
        <v>1493</v>
      </c>
    </row>
    <row r="166" spans="1:4" x14ac:dyDescent="0.3">
      <c r="A166" s="563" t="s">
        <v>1494</v>
      </c>
      <c r="B166" s="563" t="s">
        <v>1495</v>
      </c>
      <c r="C166" s="564" t="s">
        <v>1496</v>
      </c>
      <c r="D166" s="565" t="s">
        <v>1497</v>
      </c>
    </row>
    <row r="167" spans="1:4" x14ac:dyDescent="0.3">
      <c r="A167" s="566">
        <v>40656</v>
      </c>
      <c r="B167" s="563" t="s">
        <v>1127</v>
      </c>
      <c r="C167" s="564" t="s">
        <v>1498</v>
      </c>
      <c r="D167" s="565" t="s">
        <v>294</v>
      </c>
    </row>
    <row r="168" spans="1:4" x14ac:dyDescent="0.3">
      <c r="A168" s="563" t="s">
        <v>1499</v>
      </c>
      <c r="B168" s="563" t="s">
        <v>1124</v>
      </c>
      <c r="C168" s="564" t="s">
        <v>1500</v>
      </c>
      <c r="D168" s="565" t="s">
        <v>1501</v>
      </c>
    </row>
    <row r="169" spans="1:4" x14ac:dyDescent="0.3">
      <c r="A169" s="563" t="s">
        <v>1502</v>
      </c>
      <c r="B169" s="563" t="s">
        <v>1144</v>
      </c>
      <c r="C169" s="564" t="s">
        <v>1503</v>
      </c>
      <c r="D169" s="565" t="s">
        <v>1504</v>
      </c>
    </row>
    <row r="170" spans="1:4" x14ac:dyDescent="0.3">
      <c r="A170" s="620" t="s">
        <v>1505</v>
      </c>
      <c r="B170" s="620" t="s">
        <v>1129</v>
      </c>
      <c r="C170" s="564" t="s">
        <v>1506</v>
      </c>
      <c r="D170" s="565" t="s">
        <v>1507</v>
      </c>
    </row>
    <row r="171" spans="1:4" x14ac:dyDescent="0.3">
      <c r="A171" s="620"/>
      <c r="B171" s="620"/>
      <c r="C171" s="564" t="s">
        <v>1508</v>
      </c>
      <c r="D171" s="565" t="s">
        <v>1509</v>
      </c>
    </row>
    <row r="172" spans="1:4" x14ac:dyDescent="0.3">
      <c r="A172" s="566">
        <v>40629</v>
      </c>
      <c r="B172" s="563" t="s">
        <v>1165</v>
      </c>
      <c r="C172" s="564" t="s">
        <v>1510</v>
      </c>
      <c r="D172" s="565" t="s">
        <v>1511</v>
      </c>
    </row>
    <row r="173" spans="1:4" x14ac:dyDescent="0.3">
      <c r="A173" s="566">
        <v>40628</v>
      </c>
      <c r="B173" s="563" t="s">
        <v>1113</v>
      </c>
      <c r="C173" s="564" t="s">
        <v>1512</v>
      </c>
      <c r="D173" s="565" t="s">
        <v>226</v>
      </c>
    </row>
    <row r="174" spans="1:4" x14ac:dyDescent="0.3">
      <c r="A174" s="563" t="s">
        <v>1513</v>
      </c>
      <c r="B174" s="563" t="s">
        <v>1154</v>
      </c>
      <c r="C174" s="564" t="s">
        <v>1514</v>
      </c>
      <c r="D174" s="565" t="s">
        <v>1515</v>
      </c>
    </row>
    <row r="175" spans="1:4" x14ac:dyDescent="0.3">
      <c r="A175" s="566">
        <v>40608</v>
      </c>
      <c r="B175" s="563" t="s">
        <v>1134</v>
      </c>
      <c r="C175" s="564" t="s">
        <v>1516</v>
      </c>
      <c r="D175" s="565" t="s">
        <v>1517</v>
      </c>
    </row>
    <row r="176" spans="1:4" x14ac:dyDescent="0.3">
      <c r="A176" s="566">
        <v>40601</v>
      </c>
      <c r="B176" s="563" t="s">
        <v>1138</v>
      </c>
      <c r="C176" s="564" t="s">
        <v>1518</v>
      </c>
      <c r="D176" s="565" t="s">
        <v>1519</v>
      </c>
    </row>
    <row r="177" spans="1:4" x14ac:dyDescent="0.3">
      <c r="A177" s="566">
        <v>40593</v>
      </c>
      <c r="B177" s="563" t="s">
        <v>1245</v>
      </c>
      <c r="C177" s="564" t="s">
        <v>1520</v>
      </c>
      <c r="D177" s="565" t="s">
        <v>329</v>
      </c>
    </row>
    <row r="178" spans="1:4" x14ac:dyDescent="0.3">
      <c r="A178" s="566">
        <v>40587</v>
      </c>
      <c r="B178" s="563" t="s">
        <v>1199</v>
      </c>
      <c r="C178" s="564" t="s">
        <v>1521</v>
      </c>
      <c r="D178" s="565" t="s">
        <v>292</v>
      </c>
    </row>
    <row r="179" spans="1:4" x14ac:dyDescent="0.3">
      <c r="A179" s="563" t="s">
        <v>1522</v>
      </c>
      <c r="B179" s="563" t="s">
        <v>1177</v>
      </c>
      <c r="C179" s="564" t="s">
        <v>1523</v>
      </c>
      <c r="D179" s="565" t="s">
        <v>1524</v>
      </c>
    </row>
    <row r="180" spans="1:4" x14ac:dyDescent="0.3">
      <c r="A180" s="620" t="s">
        <v>1525</v>
      </c>
      <c r="B180" s="620" t="s">
        <v>1181</v>
      </c>
      <c r="C180" s="564" t="s">
        <v>1526</v>
      </c>
      <c r="D180" s="565" t="s">
        <v>1527</v>
      </c>
    </row>
    <row r="181" spans="1:4" x14ac:dyDescent="0.3">
      <c r="A181" s="620"/>
      <c r="B181" s="620"/>
      <c r="C181" s="564" t="s">
        <v>1528</v>
      </c>
      <c r="D181" s="565" t="s">
        <v>1529</v>
      </c>
    </row>
    <row r="182" spans="1:4" x14ac:dyDescent="0.3">
      <c r="A182" s="563" t="s">
        <v>1530</v>
      </c>
      <c r="B182" s="563" t="s">
        <v>1190</v>
      </c>
      <c r="C182" s="564" t="s">
        <v>1531</v>
      </c>
      <c r="D182" s="565" t="s">
        <v>1532</v>
      </c>
    </row>
    <row r="183" spans="1:4" x14ac:dyDescent="0.3">
      <c r="A183" s="563" t="s">
        <v>1533</v>
      </c>
      <c r="B183" s="563" t="s">
        <v>1185</v>
      </c>
      <c r="C183" s="564" t="s">
        <v>1534</v>
      </c>
      <c r="D183" s="565" t="s">
        <v>1535</v>
      </c>
    </row>
    <row r="184" spans="1:4" x14ac:dyDescent="0.3">
      <c r="A184" s="563" t="s">
        <v>1536</v>
      </c>
      <c r="B184" s="563" t="s">
        <v>1248</v>
      </c>
      <c r="C184" s="564" t="s">
        <v>1537</v>
      </c>
      <c r="D184" s="565" t="s">
        <v>1538</v>
      </c>
    </row>
    <row r="185" spans="1:4" x14ac:dyDescent="0.3">
      <c r="A185" s="566">
        <v>40543</v>
      </c>
      <c r="B185" s="563" t="s">
        <v>1194</v>
      </c>
      <c r="C185" s="564" t="s">
        <v>1539</v>
      </c>
      <c r="D185" s="565" t="s">
        <v>1540</v>
      </c>
    </row>
    <row r="186" spans="1:4" x14ac:dyDescent="0.3">
      <c r="A186" s="566">
        <v>40538</v>
      </c>
      <c r="B186" s="563" t="s">
        <v>1154</v>
      </c>
      <c r="C186" s="564" t="s">
        <v>1541</v>
      </c>
      <c r="D186" s="565" t="s">
        <v>1542</v>
      </c>
    </row>
    <row r="187" spans="1:4" x14ac:dyDescent="0.3">
      <c r="A187" s="566">
        <v>40531</v>
      </c>
      <c r="B187" s="563" t="s">
        <v>1159</v>
      </c>
      <c r="C187" s="564" t="s">
        <v>1543</v>
      </c>
      <c r="D187" s="565" t="s">
        <v>1544</v>
      </c>
    </row>
    <row r="188" spans="1:4" x14ac:dyDescent="0.3">
      <c r="A188" s="563" t="s">
        <v>1545</v>
      </c>
      <c r="B188" s="563" t="s">
        <v>1212</v>
      </c>
      <c r="C188" s="564" t="s">
        <v>1546</v>
      </c>
      <c r="D188" s="565" t="s">
        <v>1547</v>
      </c>
    </row>
    <row r="189" spans="1:4" x14ac:dyDescent="0.3">
      <c r="A189" s="566">
        <v>40510</v>
      </c>
      <c r="B189" s="563" t="s">
        <v>1204</v>
      </c>
      <c r="C189" s="564" t="s">
        <v>1548</v>
      </c>
      <c r="D189" s="565" t="s">
        <v>741</v>
      </c>
    </row>
    <row r="190" spans="1:4" x14ac:dyDescent="0.3">
      <c r="A190" s="566">
        <v>40508</v>
      </c>
      <c r="B190" s="563" t="s">
        <v>1549</v>
      </c>
      <c r="C190" s="564" t="s">
        <v>1550</v>
      </c>
      <c r="D190" s="565" t="s">
        <v>1551</v>
      </c>
    </row>
    <row r="191" spans="1:4" x14ac:dyDescent="0.3">
      <c r="A191" s="620" t="s">
        <v>1552</v>
      </c>
      <c r="B191" s="620" t="s">
        <v>1108</v>
      </c>
      <c r="C191" s="564" t="s">
        <v>1553</v>
      </c>
      <c r="D191" s="565" t="s">
        <v>1554</v>
      </c>
    </row>
    <row r="192" spans="1:4" x14ac:dyDescent="0.3">
      <c r="A192" s="620"/>
      <c r="B192" s="620"/>
      <c r="C192" s="564" t="s">
        <v>1555</v>
      </c>
      <c r="D192" s="565" t="s">
        <v>1556</v>
      </c>
    </row>
    <row r="193" spans="1:4" x14ac:dyDescent="0.3">
      <c r="A193" s="620" t="s">
        <v>1557</v>
      </c>
      <c r="B193" s="620" t="s">
        <v>1216</v>
      </c>
      <c r="C193" s="564" t="s">
        <v>1558</v>
      </c>
      <c r="D193" s="565" t="s">
        <v>1559</v>
      </c>
    </row>
    <row r="194" spans="1:4" x14ac:dyDescent="0.3">
      <c r="A194" s="620"/>
      <c r="B194" s="620"/>
      <c r="C194" s="564" t="s">
        <v>1560</v>
      </c>
      <c r="D194" s="565" t="s">
        <v>1561</v>
      </c>
    </row>
    <row r="195" spans="1:4" x14ac:dyDescent="0.3">
      <c r="A195" s="563" t="s">
        <v>1562</v>
      </c>
      <c r="B195" s="563" t="s">
        <v>1113</v>
      </c>
      <c r="C195" s="564" t="s">
        <v>1563</v>
      </c>
      <c r="D195" s="565" t="s">
        <v>674</v>
      </c>
    </row>
    <row r="196" spans="1:4" x14ac:dyDescent="0.3">
      <c r="A196" s="563" t="s">
        <v>1564</v>
      </c>
      <c r="B196" s="563" t="s">
        <v>1565</v>
      </c>
      <c r="C196" s="564" t="s">
        <v>1566</v>
      </c>
      <c r="D196" s="565" t="s">
        <v>1567</v>
      </c>
    </row>
    <row r="197" spans="1:4" x14ac:dyDescent="0.3">
      <c r="A197" s="566" t="s">
        <v>1568</v>
      </c>
      <c r="B197" s="563" t="s">
        <v>1120</v>
      </c>
      <c r="C197" s="564" t="s">
        <v>1569</v>
      </c>
      <c r="D197" s="565" t="s">
        <v>1570</v>
      </c>
    </row>
    <row r="198" spans="1:4" x14ac:dyDescent="0.3">
      <c r="A198" s="566">
        <v>40468</v>
      </c>
      <c r="B198" s="563" t="s">
        <v>1571</v>
      </c>
      <c r="C198" s="564" t="s">
        <v>1572</v>
      </c>
      <c r="D198" s="565" t="s">
        <v>1573</v>
      </c>
    </row>
    <row r="199" spans="1:4" x14ac:dyDescent="0.3">
      <c r="A199" s="566">
        <v>40461</v>
      </c>
      <c r="B199" s="563" t="s">
        <v>1168</v>
      </c>
      <c r="C199" s="564" t="s">
        <v>1574</v>
      </c>
      <c r="D199" s="565" t="s">
        <v>1575</v>
      </c>
    </row>
    <row r="200" spans="1:4" x14ac:dyDescent="0.3">
      <c r="A200" s="566">
        <v>40454</v>
      </c>
      <c r="B200" s="563" t="s">
        <v>1124</v>
      </c>
      <c r="C200" s="564" t="s">
        <v>1576</v>
      </c>
      <c r="D200" s="565" t="s">
        <v>1577</v>
      </c>
    </row>
    <row r="201" spans="1:4" x14ac:dyDescent="0.3">
      <c r="A201" s="566">
        <v>40447</v>
      </c>
      <c r="B201" s="563" t="s">
        <v>1173</v>
      </c>
      <c r="C201" s="564" t="s">
        <v>1578</v>
      </c>
      <c r="D201" s="565" t="s">
        <v>1579</v>
      </c>
    </row>
    <row r="202" spans="1:4" x14ac:dyDescent="0.3">
      <c r="A202" s="566">
        <v>40439</v>
      </c>
      <c r="B202" s="563" t="s">
        <v>1177</v>
      </c>
      <c r="C202" s="564" t="s">
        <v>1580</v>
      </c>
      <c r="D202" s="565" t="s">
        <v>1581</v>
      </c>
    </row>
    <row r="203" spans="1:4" x14ac:dyDescent="0.3">
      <c r="A203" s="563" t="s">
        <v>1582</v>
      </c>
      <c r="B203" s="563" t="s">
        <v>1129</v>
      </c>
      <c r="C203" s="564" t="s">
        <v>1583</v>
      </c>
      <c r="D203" s="565" t="s">
        <v>1584</v>
      </c>
    </row>
    <row r="204" spans="1:4" x14ac:dyDescent="0.3">
      <c r="A204" s="563" t="s">
        <v>1585</v>
      </c>
      <c r="B204" s="563" t="s">
        <v>1127</v>
      </c>
      <c r="C204" s="564" t="s">
        <v>1586</v>
      </c>
      <c r="D204" s="565" t="s">
        <v>1587</v>
      </c>
    </row>
    <row r="205" spans="1:4" x14ac:dyDescent="0.3">
      <c r="A205" s="566">
        <v>40419</v>
      </c>
      <c r="B205" s="563" t="s">
        <v>1254</v>
      </c>
      <c r="C205" s="564" t="s">
        <v>1588</v>
      </c>
      <c r="D205" s="565" t="s">
        <v>1589</v>
      </c>
    </row>
    <row r="206" spans="1:4" x14ac:dyDescent="0.3">
      <c r="A206" s="563" t="s">
        <v>1590</v>
      </c>
      <c r="B206" s="563" t="s">
        <v>1245</v>
      </c>
      <c r="C206" s="564" t="s">
        <v>1591</v>
      </c>
      <c r="D206" s="565" t="s">
        <v>692</v>
      </c>
    </row>
    <row r="207" spans="1:4" x14ac:dyDescent="0.3">
      <c r="A207" s="563" t="s">
        <v>1592</v>
      </c>
      <c r="B207" s="563" t="s">
        <v>1245</v>
      </c>
      <c r="C207" s="564" t="s">
        <v>1593</v>
      </c>
      <c r="D207" s="565" t="s">
        <v>227</v>
      </c>
    </row>
    <row r="208" spans="1:4" x14ac:dyDescent="0.3">
      <c r="A208" s="563" t="s">
        <v>1594</v>
      </c>
      <c r="B208" s="563" t="s">
        <v>1154</v>
      </c>
      <c r="C208" s="564" t="s">
        <v>1595</v>
      </c>
      <c r="D208" s="565" t="s">
        <v>1596</v>
      </c>
    </row>
    <row r="209" spans="1:4" x14ac:dyDescent="0.3">
      <c r="A209" s="566">
        <v>40321</v>
      </c>
      <c r="B209" s="563" t="s">
        <v>1108</v>
      </c>
      <c r="C209" s="564" t="s">
        <v>1597</v>
      </c>
      <c r="D209" s="565" t="s">
        <v>1598</v>
      </c>
    </row>
    <row r="210" spans="1:4" x14ac:dyDescent="0.3">
      <c r="A210" s="566">
        <v>40314</v>
      </c>
      <c r="B210" s="563" t="s">
        <v>1116</v>
      </c>
      <c r="C210" s="564" t="s">
        <v>1599</v>
      </c>
      <c r="D210" s="565" t="s">
        <v>1600</v>
      </c>
    </row>
    <row r="211" spans="1:4" x14ac:dyDescent="0.3">
      <c r="A211" s="566">
        <v>40307</v>
      </c>
      <c r="B211" s="563" t="s">
        <v>1120</v>
      </c>
      <c r="C211" s="564" t="s">
        <v>1601</v>
      </c>
      <c r="D211" s="565" t="s">
        <v>1602</v>
      </c>
    </row>
    <row r="212" spans="1:4" x14ac:dyDescent="0.3">
      <c r="A212" s="566">
        <v>40299</v>
      </c>
      <c r="B212" s="563" t="s">
        <v>1113</v>
      </c>
      <c r="C212" s="564" t="s">
        <v>1603</v>
      </c>
      <c r="D212" s="565" t="s">
        <v>1604</v>
      </c>
    </row>
    <row r="213" spans="1:4" x14ac:dyDescent="0.3">
      <c r="A213" s="563" t="s">
        <v>1605</v>
      </c>
      <c r="B213" s="563" t="s">
        <v>1606</v>
      </c>
      <c r="C213" s="564" t="s">
        <v>1607</v>
      </c>
      <c r="D213" s="565" t="s">
        <v>1608</v>
      </c>
    </row>
    <row r="214" spans="1:4" x14ac:dyDescent="0.3">
      <c r="A214" s="563" t="s">
        <v>1609</v>
      </c>
      <c r="B214" s="563" t="s">
        <v>1124</v>
      </c>
      <c r="C214" s="564" t="s">
        <v>1610</v>
      </c>
      <c r="D214" s="565" t="s">
        <v>1611</v>
      </c>
    </row>
    <row r="215" spans="1:4" x14ac:dyDescent="0.3">
      <c r="A215" s="566">
        <v>40279</v>
      </c>
      <c r="B215" s="563" t="s">
        <v>1495</v>
      </c>
      <c r="C215" s="564" t="s">
        <v>1612</v>
      </c>
      <c r="D215" s="565" t="s">
        <v>1613</v>
      </c>
    </row>
    <row r="216" spans="1:4" x14ac:dyDescent="0.3">
      <c r="A216" s="566">
        <v>40271</v>
      </c>
      <c r="B216" s="563" t="s">
        <v>1614</v>
      </c>
      <c r="C216" s="564" t="s">
        <v>1615</v>
      </c>
      <c r="D216" s="565" t="s">
        <v>1616</v>
      </c>
    </row>
    <row r="217" spans="1:4" x14ac:dyDescent="0.3">
      <c r="A217" s="621">
        <v>40265</v>
      </c>
      <c r="B217" s="620" t="s">
        <v>1129</v>
      </c>
      <c r="C217" s="564" t="s">
        <v>1617</v>
      </c>
      <c r="D217" s="565" t="s">
        <v>1618</v>
      </c>
    </row>
    <row r="218" spans="1:4" x14ac:dyDescent="0.3">
      <c r="A218" s="621"/>
      <c r="B218" s="620"/>
      <c r="C218" s="564" t="s">
        <v>1619</v>
      </c>
      <c r="D218" s="565" t="s">
        <v>1620</v>
      </c>
    </row>
    <row r="219" spans="1:4" x14ac:dyDescent="0.3">
      <c r="A219" s="563" t="s">
        <v>1621</v>
      </c>
      <c r="B219" s="563" t="s">
        <v>1204</v>
      </c>
      <c r="C219" s="564" t="s">
        <v>1622</v>
      </c>
      <c r="D219" s="565" t="s">
        <v>1623</v>
      </c>
    </row>
    <row r="220" spans="1:4" x14ac:dyDescent="0.3">
      <c r="A220" s="566">
        <v>40244</v>
      </c>
      <c r="B220" s="563" t="s">
        <v>1134</v>
      </c>
      <c r="C220" s="564" t="s">
        <v>1624</v>
      </c>
      <c r="D220" s="565" t="s">
        <v>1625</v>
      </c>
    </row>
    <row r="221" spans="1:4" x14ac:dyDescent="0.3">
      <c r="A221" s="563" t="s">
        <v>1626</v>
      </c>
      <c r="B221" s="563" t="s">
        <v>1199</v>
      </c>
      <c r="C221" s="564" t="s">
        <v>1627</v>
      </c>
      <c r="D221" s="565" t="s">
        <v>1628</v>
      </c>
    </row>
    <row r="222" spans="1:4" x14ac:dyDescent="0.3">
      <c r="A222" s="563" t="s">
        <v>1629</v>
      </c>
      <c r="B222" s="563" t="s">
        <v>1148</v>
      </c>
      <c r="C222" s="564" t="s">
        <v>1630</v>
      </c>
      <c r="D222" s="565" t="s">
        <v>1631</v>
      </c>
    </row>
    <row r="223" spans="1:4" x14ac:dyDescent="0.3">
      <c r="A223" s="566">
        <v>40222</v>
      </c>
      <c r="B223" s="563" t="s">
        <v>1262</v>
      </c>
      <c r="C223" s="564" t="s">
        <v>1632</v>
      </c>
      <c r="D223" s="565" t="s">
        <v>1633</v>
      </c>
    </row>
    <row r="224" spans="1:4" x14ac:dyDescent="0.3">
      <c r="A224" s="563" t="s">
        <v>1634</v>
      </c>
      <c r="B224" s="563" t="s">
        <v>1177</v>
      </c>
      <c r="C224" s="564" t="s">
        <v>1635</v>
      </c>
      <c r="D224" s="565" t="s">
        <v>373</v>
      </c>
    </row>
    <row r="225" spans="1:4" x14ac:dyDescent="0.3">
      <c r="A225" s="620" t="s">
        <v>1636</v>
      </c>
      <c r="B225" s="620" t="s">
        <v>1181</v>
      </c>
      <c r="C225" s="564" t="s">
        <v>1637</v>
      </c>
      <c r="D225" s="565" t="s">
        <v>1638</v>
      </c>
    </row>
    <row r="226" spans="1:4" x14ac:dyDescent="0.3">
      <c r="A226" s="620"/>
      <c r="B226" s="620"/>
      <c r="C226" s="564" t="s">
        <v>1639</v>
      </c>
      <c r="D226" s="565" t="s">
        <v>1640</v>
      </c>
    </row>
    <row r="227" spans="1:4" x14ac:dyDescent="0.3">
      <c r="A227" s="566">
        <v>40202</v>
      </c>
      <c r="B227" s="563" t="s">
        <v>1190</v>
      </c>
      <c r="C227" s="564" t="s">
        <v>1641</v>
      </c>
      <c r="D227" s="565" t="s">
        <v>1642</v>
      </c>
    </row>
    <row r="228" spans="1:4" x14ac:dyDescent="0.3">
      <c r="A228" s="563" t="s">
        <v>1643</v>
      </c>
      <c r="B228" s="563" t="s">
        <v>1185</v>
      </c>
      <c r="C228" s="564" t="s">
        <v>1644</v>
      </c>
      <c r="D228" s="565" t="s">
        <v>372</v>
      </c>
    </row>
    <row r="229" spans="1:4" x14ac:dyDescent="0.3">
      <c r="A229" s="566">
        <v>40181</v>
      </c>
      <c r="B229" s="563" t="s">
        <v>1248</v>
      </c>
      <c r="C229" s="564" t="s">
        <v>1645</v>
      </c>
      <c r="D229" s="565" t="s">
        <v>1646</v>
      </c>
    </row>
    <row r="230" spans="1:4" x14ac:dyDescent="0.3">
      <c r="A230" s="566">
        <v>40178</v>
      </c>
      <c r="B230" s="563" t="s">
        <v>1647</v>
      </c>
      <c r="C230" s="564" t="s">
        <v>1648</v>
      </c>
      <c r="D230" s="565" t="s">
        <v>1649</v>
      </c>
    </row>
    <row r="231" spans="1:4" x14ac:dyDescent="0.3">
      <c r="A231" s="566">
        <v>40173</v>
      </c>
      <c r="B231" s="563" t="s">
        <v>1154</v>
      </c>
      <c r="C231" s="564" t="s">
        <v>1650</v>
      </c>
      <c r="D231" s="565" t="s">
        <v>691</v>
      </c>
    </row>
    <row r="232" spans="1:4" x14ac:dyDescent="0.3">
      <c r="A232" s="566">
        <v>40160</v>
      </c>
      <c r="B232" s="563" t="s">
        <v>1159</v>
      </c>
      <c r="C232" s="564" t="s">
        <v>293</v>
      </c>
      <c r="D232" s="565" t="s">
        <v>1651</v>
      </c>
    </row>
    <row r="233" spans="1:4" x14ac:dyDescent="0.3">
      <c r="A233" s="566">
        <v>40153</v>
      </c>
      <c r="B233" s="563" t="s">
        <v>1216</v>
      </c>
      <c r="C233" s="564" t="s">
        <v>1652</v>
      </c>
      <c r="D233" s="565" t="s">
        <v>1653</v>
      </c>
    </row>
    <row r="234" spans="1:4" x14ac:dyDescent="0.3">
      <c r="A234" s="566">
        <v>40146</v>
      </c>
      <c r="B234" s="563" t="s">
        <v>1204</v>
      </c>
      <c r="C234" s="564" t="s">
        <v>1654</v>
      </c>
      <c r="D234" s="565" t="s">
        <v>1655</v>
      </c>
    </row>
    <row r="235" spans="1:4" x14ac:dyDescent="0.3">
      <c r="A235" s="620" t="s">
        <v>1656</v>
      </c>
      <c r="B235" s="620" t="s">
        <v>1108</v>
      </c>
      <c r="C235" s="564" t="s">
        <v>1657</v>
      </c>
      <c r="D235" s="565" t="s">
        <v>1658</v>
      </c>
    </row>
    <row r="236" spans="1:4" x14ac:dyDescent="0.3">
      <c r="A236" s="620"/>
      <c r="B236" s="620"/>
      <c r="C236" s="564" t="s">
        <v>1659</v>
      </c>
      <c r="D236" s="565" t="s">
        <v>1660</v>
      </c>
    </row>
    <row r="237" spans="1:4" x14ac:dyDescent="0.3">
      <c r="A237" s="566">
        <v>40132</v>
      </c>
      <c r="B237" s="563" t="s">
        <v>1199</v>
      </c>
      <c r="C237" s="564" t="s">
        <v>1661</v>
      </c>
      <c r="D237" s="565" t="s">
        <v>291</v>
      </c>
    </row>
    <row r="238" spans="1:4" x14ac:dyDescent="0.3">
      <c r="A238" s="566">
        <v>40125</v>
      </c>
      <c r="B238" s="563" t="s">
        <v>1138</v>
      </c>
      <c r="C238" s="564" t="s">
        <v>1662</v>
      </c>
      <c r="D238" s="565" t="s">
        <v>1663</v>
      </c>
    </row>
    <row r="239" spans="1:4" x14ac:dyDescent="0.3">
      <c r="A239" s="563" t="s">
        <v>1664</v>
      </c>
      <c r="B239" s="563" t="s">
        <v>1565</v>
      </c>
      <c r="C239" s="564" t="s">
        <v>1665</v>
      </c>
      <c r="D239" s="565" t="s">
        <v>1666</v>
      </c>
    </row>
    <row r="240" spans="1:4" x14ac:dyDescent="0.3">
      <c r="A240" s="563" t="s">
        <v>1667</v>
      </c>
      <c r="B240" s="563" t="s">
        <v>1120</v>
      </c>
      <c r="C240" s="564" t="s">
        <v>1668</v>
      </c>
      <c r="D240" s="565" t="s">
        <v>1669</v>
      </c>
    </row>
    <row r="241" spans="1:4" x14ac:dyDescent="0.3">
      <c r="A241" s="566">
        <v>40096</v>
      </c>
      <c r="B241" s="563" t="s">
        <v>1168</v>
      </c>
      <c r="C241" s="564" t="s">
        <v>258</v>
      </c>
      <c r="D241" s="565" t="s">
        <v>1670</v>
      </c>
    </row>
    <row r="242" spans="1:4" x14ac:dyDescent="0.3">
      <c r="A242" s="566">
        <v>40090</v>
      </c>
      <c r="B242" s="563" t="s">
        <v>1124</v>
      </c>
      <c r="C242" s="564" t="s">
        <v>1671</v>
      </c>
      <c r="D242" s="565" t="s">
        <v>1672</v>
      </c>
    </row>
    <row r="243" spans="1:4" x14ac:dyDescent="0.3">
      <c r="A243" s="566">
        <v>40083</v>
      </c>
      <c r="B243" s="563" t="s">
        <v>1173</v>
      </c>
      <c r="C243" s="564" t="s">
        <v>1673</v>
      </c>
      <c r="D243" s="565" t="s">
        <v>1674</v>
      </c>
    </row>
    <row r="244" spans="1:4" x14ac:dyDescent="0.3">
      <c r="A244" s="566">
        <v>40076</v>
      </c>
      <c r="B244" s="563" t="s">
        <v>1675</v>
      </c>
      <c r="C244" s="564" t="s">
        <v>1676</v>
      </c>
      <c r="D244" s="565" t="s">
        <v>517</v>
      </c>
    </row>
    <row r="245" spans="1:4" x14ac:dyDescent="0.3">
      <c r="A245" s="563" t="s">
        <v>1677</v>
      </c>
      <c r="B245" s="563" t="s">
        <v>1129</v>
      </c>
      <c r="C245" s="564" t="s">
        <v>1678</v>
      </c>
      <c r="D245" s="565" t="s">
        <v>1679</v>
      </c>
    </row>
    <row r="246" spans="1:4" x14ac:dyDescent="0.3">
      <c r="A246" s="563" t="s">
        <v>1680</v>
      </c>
      <c r="B246" s="563" t="s">
        <v>1127</v>
      </c>
      <c r="C246" s="564" t="s">
        <v>1681</v>
      </c>
      <c r="D246" s="565" t="s">
        <v>1682</v>
      </c>
    </row>
    <row r="247" spans="1:4" x14ac:dyDescent="0.3">
      <c r="A247" s="566">
        <v>40055</v>
      </c>
      <c r="B247" s="563" t="s">
        <v>1254</v>
      </c>
      <c r="C247" s="564" t="s">
        <v>1683</v>
      </c>
      <c r="D247" s="565" t="s">
        <v>1684</v>
      </c>
    </row>
    <row r="248" spans="1:4" x14ac:dyDescent="0.3">
      <c r="A248" s="563" t="s">
        <v>1685</v>
      </c>
      <c r="B248" s="563" t="s">
        <v>1245</v>
      </c>
      <c r="C248" s="564" t="s">
        <v>1686</v>
      </c>
      <c r="D248" s="565" t="s">
        <v>1687</v>
      </c>
    </row>
    <row r="249" spans="1:4" x14ac:dyDescent="0.3">
      <c r="A249" s="563" t="s">
        <v>1688</v>
      </c>
      <c r="B249" s="563" t="s">
        <v>1245</v>
      </c>
      <c r="C249" s="564" t="s">
        <v>1689</v>
      </c>
      <c r="D249" s="565" t="s">
        <v>1690</v>
      </c>
    </row>
    <row r="250" spans="1:4" x14ac:dyDescent="0.3">
      <c r="A250" s="563" t="s">
        <v>1691</v>
      </c>
      <c r="B250" s="563" t="s">
        <v>1204</v>
      </c>
      <c r="C250" s="564" t="s">
        <v>1692</v>
      </c>
      <c r="D250" s="565" t="s">
        <v>1693</v>
      </c>
    </row>
    <row r="251" spans="1:4" x14ac:dyDescent="0.3">
      <c r="A251" s="566">
        <v>39957</v>
      </c>
      <c r="B251" s="563" t="s">
        <v>1108</v>
      </c>
      <c r="C251" s="564" t="s">
        <v>1694</v>
      </c>
      <c r="D251" s="565" t="s">
        <v>290</v>
      </c>
    </row>
    <row r="252" spans="1:4" x14ac:dyDescent="0.3">
      <c r="A252" s="566">
        <v>39950</v>
      </c>
      <c r="B252" s="563" t="s">
        <v>1116</v>
      </c>
      <c r="C252" s="564" t="s">
        <v>1695</v>
      </c>
      <c r="D252" s="565" t="s">
        <v>1696</v>
      </c>
    </row>
    <row r="253" spans="1:4" x14ac:dyDescent="0.3">
      <c r="A253" s="566">
        <v>39943</v>
      </c>
      <c r="B253" s="563" t="s">
        <v>1120</v>
      </c>
      <c r="C253" s="564" t="s">
        <v>1697</v>
      </c>
      <c r="D253" s="565" t="s">
        <v>1698</v>
      </c>
    </row>
    <row r="254" spans="1:4" x14ac:dyDescent="0.3">
      <c r="A254" s="563" t="s">
        <v>1699</v>
      </c>
      <c r="B254" s="563" t="s">
        <v>1148</v>
      </c>
      <c r="C254" s="564" t="s">
        <v>1700</v>
      </c>
      <c r="D254" s="565" t="s">
        <v>1701</v>
      </c>
    </row>
    <row r="255" spans="1:4" x14ac:dyDescent="0.3">
      <c r="A255" s="566">
        <v>39936</v>
      </c>
      <c r="B255" s="563" t="s">
        <v>1495</v>
      </c>
      <c r="C255" s="564" t="s">
        <v>1702</v>
      </c>
      <c r="D255" s="565" t="s">
        <v>1703</v>
      </c>
    </row>
    <row r="256" spans="1:4" x14ac:dyDescent="0.3">
      <c r="A256" s="563" t="s">
        <v>1704</v>
      </c>
      <c r="B256" s="563" t="s">
        <v>1144</v>
      </c>
      <c r="C256" s="564" t="s">
        <v>1705</v>
      </c>
      <c r="D256" s="565" t="s">
        <v>1706</v>
      </c>
    </row>
    <row r="257" spans="1:4" x14ac:dyDescent="0.3">
      <c r="A257" s="563" t="s">
        <v>1707</v>
      </c>
      <c r="B257" s="563" t="s">
        <v>1124</v>
      </c>
      <c r="C257" s="564" t="s">
        <v>1708</v>
      </c>
      <c r="D257" s="565" t="s">
        <v>1709</v>
      </c>
    </row>
    <row r="258" spans="1:4" x14ac:dyDescent="0.3">
      <c r="A258" s="566">
        <v>39914</v>
      </c>
      <c r="B258" s="563" t="s">
        <v>1127</v>
      </c>
      <c r="C258" s="564" t="s">
        <v>1710</v>
      </c>
      <c r="D258" s="565" t="s">
        <v>1711</v>
      </c>
    </row>
    <row r="259" spans="1:4" x14ac:dyDescent="0.3">
      <c r="A259" s="566">
        <v>39908</v>
      </c>
      <c r="B259" s="563" t="s">
        <v>1113</v>
      </c>
      <c r="C259" s="564" t="s">
        <v>1712</v>
      </c>
      <c r="D259" s="565" t="s">
        <v>1713</v>
      </c>
    </row>
    <row r="260" spans="1:4" x14ac:dyDescent="0.3">
      <c r="A260" s="566">
        <v>39901</v>
      </c>
      <c r="B260" s="563" t="s">
        <v>1138</v>
      </c>
      <c r="C260" s="564" t="s">
        <v>1714</v>
      </c>
      <c r="D260" s="565" t="s">
        <v>1715</v>
      </c>
    </row>
    <row r="261" spans="1:4" x14ac:dyDescent="0.3">
      <c r="A261" s="620" t="s">
        <v>1716</v>
      </c>
      <c r="B261" s="620" t="s">
        <v>1129</v>
      </c>
      <c r="C261" s="564" t="s">
        <v>1717</v>
      </c>
      <c r="D261" s="565" t="s">
        <v>1718</v>
      </c>
    </row>
    <row r="262" spans="1:4" x14ac:dyDescent="0.3">
      <c r="A262" s="620"/>
      <c r="B262" s="620"/>
      <c r="C262" s="564" t="s">
        <v>1719</v>
      </c>
      <c r="D262" s="565" t="s">
        <v>1720</v>
      </c>
    </row>
    <row r="263" spans="1:4" x14ac:dyDescent="0.3">
      <c r="A263" s="563" t="s">
        <v>1721</v>
      </c>
      <c r="B263" s="563" t="s">
        <v>1154</v>
      </c>
      <c r="C263" s="564" t="s">
        <v>1722</v>
      </c>
      <c r="D263" s="565" t="s">
        <v>1723</v>
      </c>
    </row>
    <row r="264" spans="1:4" x14ac:dyDescent="0.3">
      <c r="A264" s="566">
        <v>39858</v>
      </c>
      <c r="B264" s="563" t="s">
        <v>1199</v>
      </c>
      <c r="C264" s="564" t="s">
        <v>1724</v>
      </c>
      <c r="D264" s="565" t="s">
        <v>1725</v>
      </c>
    </row>
    <row r="265" spans="1:4" x14ac:dyDescent="0.3">
      <c r="A265" s="620" t="s">
        <v>1726</v>
      </c>
      <c r="B265" s="620" t="s">
        <v>1181</v>
      </c>
      <c r="C265" s="564" t="s">
        <v>1727</v>
      </c>
      <c r="D265" s="565" t="s">
        <v>1728</v>
      </c>
    </row>
    <row r="266" spans="1:4" x14ac:dyDescent="0.3">
      <c r="A266" s="620"/>
      <c r="B266" s="620"/>
      <c r="C266" s="564" t="s">
        <v>1729</v>
      </c>
      <c r="D266" s="565" t="s">
        <v>1730</v>
      </c>
    </row>
    <row r="267" spans="1:4" x14ac:dyDescent="0.3">
      <c r="A267" s="563" t="s">
        <v>1731</v>
      </c>
      <c r="B267" s="563" t="s">
        <v>1177</v>
      </c>
      <c r="C267" s="564" t="s">
        <v>1732</v>
      </c>
      <c r="D267" s="565" t="s">
        <v>1733</v>
      </c>
    </row>
    <row r="268" spans="1:4" x14ac:dyDescent="0.3">
      <c r="A268" s="566">
        <v>39838</v>
      </c>
      <c r="B268" s="563" t="s">
        <v>1185</v>
      </c>
      <c r="C268" s="564" t="s">
        <v>1734</v>
      </c>
      <c r="D268" s="565" t="s">
        <v>1735</v>
      </c>
    </row>
    <row r="269" spans="1:4" x14ac:dyDescent="0.3">
      <c r="A269" s="566">
        <v>39831</v>
      </c>
      <c r="B269" s="563" t="s">
        <v>1190</v>
      </c>
      <c r="C269" s="564" t="s">
        <v>1736</v>
      </c>
      <c r="D269" s="565" t="s">
        <v>1737</v>
      </c>
    </row>
    <row r="270" spans="1:4" x14ac:dyDescent="0.3">
      <c r="A270" s="566">
        <v>39817</v>
      </c>
      <c r="B270" s="563" t="s">
        <v>1248</v>
      </c>
      <c r="C270" s="564" t="s">
        <v>1738</v>
      </c>
      <c r="D270" s="565" t="s">
        <v>1739</v>
      </c>
    </row>
    <row r="271" spans="1:4" x14ac:dyDescent="0.3">
      <c r="A271" s="563" t="s">
        <v>1740</v>
      </c>
      <c r="B271" s="563" t="s">
        <v>1194</v>
      </c>
      <c r="C271" s="564" t="s">
        <v>1741</v>
      </c>
      <c r="D271" s="565" t="s">
        <v>328</v>
      </c>
    </row>
    <row r="272" spans="1:4" x14ac:dyDescent="0.3">
      <c r="A272" s="563" t="s">
        <v>1742</v>
      </c>
      <c r="B272" s="563" t="s">
        <v>1154</v>
      </c>
      <c r="C272" s="564" t="s">
        <v>1743</v>
      </c>
      <c r="D272" s="565" t="s">
        <v>1744</v>
      </c>
    </row>
    <row r="273" spans="1:4" x14ac:dyDescent="0.3">
      <c r="A273" s="563" t="s">
        <v>1745</v>
      </c>
      <c r="B273" s="563" t="s">
        <v>1159</v>
      </c>
      <c r="C273" s="564" t="s">
        <v>1746</v>
      </c>
      <c r="D273" s="565" t="s">
        <v>1747</v>
      </c>
    </row>
    <row r="274" spans="1:4" x14ac:dyDescent="0.3">
      <c r="A274" s="563" t="s">
        <v>1748</v>
      </c>
      <c r="B274" s="563" t="s">
        <v>1216</v>
      </c>
      <c r="C274" s="564" t="s">
        <v>1749</v>
      </c>
      <c r="D274" s="565" t="s">
        <v>1750</v>
      </c>
    </row>
    <row r="275" spans="1:4" x14ac:dyDescent="0.3">
      <c r="A275" s="563" t="s">
        <v>1751</v>
      </c>
      <c r="B275" s="563" t="s">
        <v>1204</v>
      </c>
      <c r="C275" s="564" t="s">
        <v>1752</v>
      </c>
      <c r="D275" s="565" t="s">
        <v>1753</v>
      </c>
    </row>
    <row r="276" spans="1:4" x14ac:dyDescent="0.3">
      <c r="A276" s="620" t="s">
        <v>1754</v>
      </c>
      <c r="B276" s="620" t="s">
        <v>1108</v>
      </c>
      <c r="C276" s="564" t="s">
        <v>1755</v>
      </c>
      <c r="D276" s="565" t="s">
        <v>1756</v>
      </c>
    </row>
    <row r="277" spans="1:4" x14ac:dyDescent="0.3">
      <c r="A277" s="620"/>
      <c r="B277" s="620"/>
      <c r="C277" s="564" t="s">
        <v>1757</v>
      </c>
      <c r="D277" s="565" t="s">
        <v>1758</v>
      </c>
    </row>
    <row r="278" spans="1:4" x14ac:dyDescent="0.3">
      <c r="A278" s="566">
        <v>39768</v>
      </c>
      <c r="B278" s="563" t="s">
        <v>1199</v>
      </c>
      <c r="C278" s="564" t="s">
        <v>1759</v>
      </c>
      <c r="D278" s="565" t="s">
        <v>1760</v>
      </c>
    </row>
    <row r="279" spans="1:4" x14ac:dyDescent="0.3">
      <c r="A279" s="566">
        <v>39761</v>
      </c>
      <c r="B279" s="563" t="s">
        <v>1134</v>
      </c>
      <c r="C279" s="564" t="s">
        <v>1761</v>
      </c>
      <c r="D279" s="565" t="s">
        <v>1762</v>
      </c>
    </row>
    <row r="280" spans="1:4" x14ac:dyDescent="0.3">
      <c r="A280" s="563" t="s">
        <v>1763</v>
      </c>
      <c r="B280" s="563" t="s">
        <v>1565</v>
      </c>
      <c r="C280" s="564" t="s">
        <v>1764</v>
      </c>
      <c r="D280" s="565" t="s">
        <v>1765</v>
      </c>
    </row>
    <row r="281" spans="1:4" x14ac:dyDescent="0.3">
      <c r="A281" s="563" t="s">
        <v>1766</v>
      </c>
      <c r="B281" s="563" t="s">
        <v>1120</v>
      </c>
      <c r="C281" s="564" t="s">
        <v>1767</v>
      </c>
      <c r="D281" s="565" t="s">
        <v>1768</v>
      </c>
    </row>
    <row r="282" spans="1:4" x14ac:dyDescent="0.3">
      <c r="A282" s="566">
        <v>39733</v>
      </c>
      <c r="B282" s="563" t="s">
        <v>1168</v>
      </c>
      <c r="C282" s="564" t="s">
        <v>1769</v>
      </c>
      <c r="D282" s="565" t="s">
        <v>1770</v>
      </c>
    </row>
    <row r="283" spans="1:4" x14ac:dyDescent="0.3">
      <c r="A283" s="566">
        <v>39726</v>
      </c>
      <c r="B283" s="563" t="s">
        <v>1124</v>
      </c>
      <c r="C283" s="564" t="s">
        <v>1771</v>
      </c>
      <c r="D283" s="565" t="s">
        <v>1772</v>
      </c>
    </row>
    <row r="284" spans="1:4" x14ac:dyDescent="0.3">
      <c r="A284" s="566">
        <v>39719</v>
      </c>
      <c r="B284" s="563" t="s">
        <v>1173</v>
      </c>
      <c r="C284" s="564" t="s">
        <v>1773</v>
      </c>
      <c r="D284" s="565" t="s">
        <v>1774</v>
      </c>
    </row>
    <row r="285" spans="1:4" x14ac:dyDescent="0.3">
      <c r="A285" s="566">
        <v>39712</v>
      </c>
      <c r="B285" s="563" t="s">
        <v>1177</v>
      </c>
      <c r="C285" s="564" t="s">
        <v>1775</v>
      </c>
      <c r="D285" s="565" t="s">
        <v>1776</v>
      </c>
    </row>
    <row r="286" spans="1:4" x14ac:dyDescent="0.3">
      <c r="A286" s="563" t="s">
        <v>1777</v>
      </c>
      <c r="B286" s="563" t="s">
        <v>1129</v>
      </c>
      <c r="C286" s="564" t="s">
        <v>1778</v>
      </c>
      <c r="D286" s="565" t="s">
        <v>1779</v>
      </c>
    </row>
    <row r="287" spans="1:4" x14ac:dyDescent="0.3">
      <c r="A287" s="566">
        <v>39698</v>
      </c>
      <c r="B287" s="563" t="s">
        <v>1254</v>
      </c>
      <c r="C287" s="564" t="s">
        <v>1780</v>
      </c>
      <c r="D287" s="565" t="s">
        <v>1781</v>
      </c>
    </row>
    <row r="288" spans="1:4" x14ac:dyDescent="0.3">
      <c r="A288" s="563" t="s">
        <v>1782</v>
      </c>
      <c r="B288" s="563" t="s">
        <v>1127</v>
      </c>
      <c r="C288" s="564" t="s">
        <v>1783</v>
      </c>
      <c r="D288" s="565" t="s">
        <v>1784</v>
      </c>
    </row>
    <row r="289" spans="1:4" x14ac:dyDescent="0.3">
      <c r="A289" s="563" t="s">
        <v>1785</v>
      </c>
      <c r="B289" s="563" t="s">
        <v>1245</v>
      </c>
      <c r="C289" s="564" t="s">
        <v>1786</v>
      </c>
      <c r="D289" s="565" t="s">
        <v>1787</v>
      </c>
    </row>
    <row r="290" spans="1:4" x14ac:dyDescent="0.3">
      <c r="A290" s="563" t="s">
        <v>1788</v>
      </c>
      <c r="B290" s="563" t="s">
        <v>1245</v>
      </c>
      <c r="C290" s="564" t="s">
        <v>1789</v>
      </c>
      <c r="D290" s="565" t="s">
        <v>1790</v>
      </c>
    </row>
    <row r="291" spans="1:4" x14ac:dyDescent="0.3">
      <c r="A291" s="563" t="s">
        <v>1791</v>
      </c>
      <c r="B291" s="563" t="s">
        <v>1190</v>
      </c>
      <c r="C291" s="564" t="s">
        <v>1792</v>
      </c>
      <c r="D291" s="565" t="s">
        <v>1793</v>
      </c>
    </row>
    <row r="292" spans="1:4" x14ac:dyDescent="0.3">
      <c r="A292" s="566">
        <v>39586</v>
      </c>
      <c r="B292" s="563" t="s">
        <v>1116</v>
      </c>
      <c r="C292" s="564" t="s">
        <v>1794</v>
      </c>
      <c r="D292" s="565" t="s">
        <v>1795</v>
      </c>
    </row>
    <row r="293" spans="1:4" x14ac:dyDescent="0.3">
      <c r="A293" s="566">
        <v>39578</v>
      </c>
      <c r="B293" s="563" t="s">
        <v>1120</v>
      </c>
      <c r="C293" s="564" t="s">
        <v>1796</v>
      </c>
      <c r="D293" s="565" t="s">
        <v>1797</v>
      </c>
    </row>
    <row r="294" spans="1:4" x14ac:dyDescent="0.3">
      <c r="A294" s="566">
        <v>39572</v>
      </c>
      <c r="B294" s="563" t="s">
        <v>1108</v>
      </c>
      <c r="C294" s="564" t="s">
        <v>1798</v>
      </c>
      <c r="D294" s="565" t="s">
        <v>1799</v>
      </c>
    </row>
    <row r="295" spans="1:4" x14ac:dyDescent="0.3">
      <c r="A295" s="566">
        <v>39565</v>
      </c>
      <c r="B295" s="563" t="s">
        <v>1495</v>
      </c>
      <c r="C295" s="564" t="s">
        <v>1800</v>
      </c>
      <c r="D295" s="565" t="s">
        <v>1801</v>
      </c>
    </row>
    <row r="296" spans="1:4" x14ac:dyDescent="0.3">
      <c r="A296" s="566">
        <v>39564</v>
      </c>
      <c r="B296" s="563" t="s">
        <v>1173</v>
      </c>
      <c r="C296" s="564" t="s">
        <v>1802</v>
      </c>
      <c r="D296" s="565" t="s">
        <v>1803</v>
      </c>
    </row>
    <row r="297" spans="1:4" x14ac:dyDescent="0.3">
      <c r="A297" s="563" t="s">
        <v>1804</v>
      </c>
      <c r="B297" s="563" t="s">
        <v>1124</v>
      </c>
      <c r="C297" s="564" t="s">
        <v>1805</v>
      </c>
      <c r="D297" s="565" t="s">
        <v>1806</v>
      </c>
    </row>
    <row r="298" spans="1:4" x14ac:dyDescent="0.3">
      <c r="A298" s="620" t="s">
        <v>1807</v>
      </c>
      <c r="B298" s="620" t="s">
        <v>1129</v>
      </c>
      <c r="C298" s="564" t="s">
        <v>1808</v>
      </c>
      <c r="D298" s="565" t="s">
        <v>1809</v>
      </c>
    </row>
    <row r="299" spans="1:4" x14ac:dyDescent="0.3">
      <c r="A299" s="620"/>
      <c r="B299" s="620"/>
      <c r="C299" s="564" t="s">
        <v>1810</v>
      </c>
      <c r="D299" s="565" t="s">
        <v>1811</v>
      </c>
    </row>
    <row r="300" spans="1:4" x14ac:dyDescent="0.3">
      <c r="A300" s="566">
        <v>39544</v>
      </c>
      <c r="B300" s="563" t="s">
        <v>1199</v>
      </c>
      <c r="C300" s="564" t="s">
        <v>1812</v>
      </c>
      <c r="D300" s="565" t="s">
        <v>1813</v>
      </c>
    </row>
    <row r="301" spans="1:4" x14ac:dyDescent="0.3">
      <c r="A301" s="563" t="s">
        <v>1814</v>
      </c>
      <c r="B301" s="563" t="s">
        <v>1154</v>
      </c>
      <c r="C301" s="564" t="s">
        <v>1815</v>
      </c>
      <c r="D301" s="565" t="s">
        <v>1816</v>
      </c>
    </row>
    <row r="302" spans="1:4" x14ac:dyDescent="0.3">
      <c r="A302" s="563" t="s">
        <v>1817</v>
      </c>
      <c r="B302" s="563" t="s">
        <v>1614</v>
      </c>
      <c r="C302" s="564" t="s">
        <v>1818</v>
      </c>
      <c r="D302" s="565" t="s">
        <v>1819</v>
      </c>
    </row>
    <row r="303" spans="1:4" x14ac:dyDescent="0.3">
      <c r="A303" s="566">
        <v>39523</v>
      </c>
      <c r="B303" s="563" t="s">
        <v>1820</v>
      </c>
      <c r="C303" s="564" t="s">
        <v>1821</v>
      </c>
      <c r="D303" s="565" t="s">
        <v>1822</v>
      </c>
    </row>
    <row r="304" spans="1:4" x14ac:dyDescent="0.3">
      <c r="A304" s="566">
        <v>39515</v>
      </c>
      <c r="B304" s="563" t="s">
        <v>1138</v>
      </c>
      <c r="C304" s="564" t="s">
        <v>1823</v>
      </c>
      <c r="D304" s="565" t="s">
        <v>1824</v>
      </c>
    </row>
    <row r="305" spans="1:4" x14ac:dyDescent="0.3">
      <c r="A305" s="566">
        <v>39487</v>
      </c>
      <c r="B305" s="563" t="s">
        <v>1181</v>
      </c>
      <c r="C305" s="564" t="s">
        <v>1825</v>
      </c>
      <c r="D305" s="565" t="s">
        <v>1826</v>
      </c>
    </row>
    <row r="306" spans="1:4" x14ac:dyDescent="0.3">
      <c r="A306" s="563" t="s">
        <v>1827</v>
      </c>
      <c r="B306" s="563" t="s">
        <v>1177</v>
      </c>
      <c r="C306" s="564" t="s">
        <v>1828</v>
      </c>
      <c r="D306" s="565" t="s">
        <v>1829</v>
      </c>
    </row>
    <row r="307" spans="1:4" x14ac:dyDescent="0.3">
      <c r="A307" s="566">
        <v>39474</v>
      </c>
      <c r="B307" s="563" t="s">
        <v>1134</v>
      </c>
      <c r="C307" s="564" t="s">
        <v>1830</v>
      </c>
      <c r="D307" s="565" t="s">
        <v>1831</v>
      </c>
    </row>
    <row r="308" spans="1:4" x14ac:dyDescent="0.3">
      <c r="A308" s="563" t="s">
        <v>1832</v>
      </c>
      <c r="B308" s="563" t="s">
        <v>1185</v>
      </c>
      <c r="C308" s="564" t="s">
        <v>1833</v>
      </c>
      <c r="D308" s="565" t="s">
        <v>1834</v>
      </c>
    </row>
    <row r="309" spans="1:4" x14ac:dyDescent="0.3">
      <c r="A309" s="566">
        <v>39452</v>
      </c>
      <c r="B309" s="563" t="s">
        <v>1248</v>
      </c>
      <c r="C309" s="564" t="s">
        <v>1835</v>
      </c>
      <c r="D309" s="565" t="s">
        <v>1836</v>
      </c>
    </row>
    <row r="310" spans="1:4" x14ac:dyDescent="0.3">
      <c r="A310" s="566">
        <v>39447</v>
      </c>
      <c r="B310" s="563" t="s">
        <v>1194</v>
      </c>
      <c r="C310" s="564" t="s">
        <v>1837</v>
      </c>
      <c r="D310" s="565" t="s">
        <v>1838</v>
      </c>
    </row>
    <row r="311" spans="1:4" x14ac:dyDescent="0.3">
      <c r="A311" s="566">
        <v>39442</v>
      </c>
      <c r="B311" s="563" t="s">
        <v>1154</v>
      </c>
      <c r="C311" s="564" t="s">
        <v>1839</v>
      </c>
      <c r="D311" s="565" t="s">
        <v>1840</v>
      </c>
    </row>
    <row r="312" spans="1:4" x14ac:dyDescent="0.3">
      <c r="A312" s="563" t="s">
        <v>1841</v>
      </c>
      <c r="B312" s="563" t="s">
        <v>1148</v>
      </c>
      <c r="C312" s="564" t="s">
        <v>1842</v>
      </c>
      <c r="D312" s="565" t="s">
        <v>1843</v>
      </c>
    </row>
    <row r="313" spans="1:4" x14ac:dyDescent="0.3">
      <c r="A313" s="566">
        <v>39431</v>
      </c>
      <c r="B313" s="563" t="s">
        <v>1159</v>
      </c>
      <c r="C313" s="564" t="s">
        <v>1844</v>
      </c>
      <c r="D313" s="565" t="s">
        <v>1845</v>
      </c>
    </row>
    <row r="314" spans="1:4" x14ac:dyDescent="0.3">
      <c r="A314" s="566">
        <v>39418</v>
      </c>
      <c r="B314" s="563" t="s">
        <v>1216</v>
      </c>
      <c r="C314" s="564" t="s">
        <v>1846</v>
      </c>
      <c r="D314" s="565" t="s">
        <v>1847</v>
      </c>
    </row>
    <row r="315" spans="1:4" x14ac:dyDescent="0.3">
      <c r="A315" s="620" t="s">
        <v>1848</v>
      </c>
      <c r="B315" s="620" t="s">
        <v>1108</v>
      </c>
      <c r="C315" s="564" t="s">
        <v>1849</v>
      </c>
      <c r="D315" s="565" t="s">
        <v>1850</v>
      </c>
    </row>
    <row r="316" spans="1:4" x14ac:dyDescent="0.3">
      <c r="A316" s="620"/>
      <c r="B316" s="620"/>
      <c r="C316" s="564" t="s">
        <v>1851</v>
      </c>
      <c r="D316" s="565" t="s">
        <v>1852</v>
      </c>
    </row>
    <row r="317" spans="1:4" x14ac:dyDescent="0.3">
      <c r="A317" s="620" t="s">
        <v>1853</v>
      </c>
      <c r="B317" s="620" t="s">
        <v>1820</v>
      </c>
      <c r="C317" s="564" t="s">
        <v>1854</v>
      </c>
      <c r="D317" s="565" t="s">
        <v>1855</v>
      </c>
    </row>
    <row r="318" spans="1:4" x14ac:dyDescent="0.3">
      <c r="A318" s="620"/>
      <c r="B318" s="620"/>
      <c r="C318" s="564" t="s">
        <v>1856</v>
      </c>
      <c r="D318" s="565" t="s">
        <v>1857</v>
      </c>
    </row>
    <row r="319" spans="1:4" x14ac:dyDescent="0.3">
      <c r="A319" s="566">
        <v>39397</v>
      </c>
      <c r="B319" s="563" t="s">
        <v>1858</v>
      </c>
      <c r="C319" s="564" t="s">
        <v>1859</v>
      </c>
      <c r="D319" s="565" t="s">
        <v>548</v>
      </c>
    </row>
    <row r="320" spans="1:4" x14ac:dyDescent="0.3">
      <c r="A320" s="563" t="s">
        <v>1860</v>
      </c>
      <c r="B320" s="563" t="s">
        <v>1565</v>
      </c>
      <c r="C320" s="564" t="s">
        <v>1861</v>
      </c>
      <c r="D320" s="565" t="s">
        <v>672</v>
      </c>
    </row>
    <row r="321" spans="1:4" x14ac:dyDescent="0.3">
      <c r="A321" s="566">
        <v>39383</v>
      </c>
      <c r="B321" s="563" t="s">
        <v>1204</v>
      </c>
      <c r="C321" s="564" t="s">
        <v>1862</v>
      </c>
      <c r="D321" s="565" t="s">
        <v>1863</v>
      </c>
    </row>
    <row r="322" spans="1:4" x14ac:dyDescent="0.3">
      <c r="A322" s="563" t="s">
        <v>1864</v>
      </c>
      <c r="B322" s="563" t="s">
        <v>1120</v>
      </c>
      <c r="C322" s="564" t="s">
        <v>1865</v>
      </c>
      <c r="D322" s="565" t="s">
        <v>1866</v>
      </c>
    </row>
    <row r="323" spans="1:4" x14ac:dyDescent="0.3">
      <c r="A323" s="566">
        <v>39368</v>
      </c>
      <c r="B323" s="563" t="s">
        <v>1168</v>
      </c>
      <c r="C323" s="564" t="s">
        <v>1867</v>
      </c>
      <c r="D323" s="565" t="s">
        <v>1868</v>
      </c>
    </row>
    <row r="324" spans="1:4" x14ac:dyDescent="0.3">
      <c r="A324" s="566">
        <v>39362</v>
      </c>
      <c r="B324" s="563" t="s">
        <v>1124</v>
      </c>
      <c r="C324" s="564" t="s">
        <v>1869</v>
      </c>
      <c r="D324" s="565" t="s">
        <v>1870</v>
      </c>
    </row>
    <row r="325" spans="1:4" x14ac:dyDescent="0.3">
      <c r="A325" s="563" t="s">
        <v>1871</v>
      </c>
      <c r="B325" s="563" t="s">
        <v>1144</v>
      </c>
      <c r="C325" s="564" t="s">
        <v>1872</v>
      </c>
      <c r="D325" s="565" t="s">
        <v>1873</v>
      </c>
    </row>
    <row r="326" spans="1:4" x14ac:dyDescent="0.3">
      <c r="A326" s="566">
        <v>39347</v>
      </c>
      <c r="B326" s="563" t="s">
        <v>1177</v>
      </c>
      <c r="C326" s="564" t="s">
        <v>1874</v>
      </c>
      <c r="D326" s="565" t="s">
        <v>1875</v>
      </c>
    </row>
    <row r="327" spans="1:4" x14ac:dyDescent="0.3">
      <c r="A327" s="566">
        <v>39341</v>
      </c>
      <c r="B327" s="563" t="s">
        <v>1254</v>
      </c>
      <c r="C327" s="564" t="s">
        <v>1876</v>
      </c>
      <c r="D327" s="565" t="s">
        <v>1877</v>
      </c>
    </row>
    <row r="328" spans="1:4" x14ac:dyDescent="0.3">
      <c r="A328" s="563" t="s">
        <v>1878</v>
      </c>
      <c r="B328" s="563" t="s">
        <v>1129</v>
      </c>
      <c r="C328" s="564" t="s">
        <v>1879</v>
      </c>
      <c r="D328" s="565" t="s">
        <v>1880</v>
      </c>
    </row>
    <row r="329" spans="1:4" x14ac:dyDescent="0.3">
      <c r="A329" s="563" t="s">
        <v>1881</v>
      </c>
      <c r="B329" s="563" t="s">
        <v>1127</v>
      </c>
      <c r="C329" s="564" t="s">
        <v>1882</v>
      </c>
      <c r="D329" s="565" t="s">
        <v>1883</v>
      </c>
    </row>
    <row r="330" spans="1:4" x14ac:dyDescent="0.3">
      <c r="A330" s="563" t="s">
        <v>1884</v>
      </c>
      <c r="B330" s="563" t="s">
        <v>1245</v>
      </c>
      <c r="C330" s="564" t="s">
        <v>1885</v>
      </c>
      <c r="D330" s="565" t="s">
        <v>1886</v>
      </c>
    </row>
    <row r="331" spans="1:4" x14ac:dyDescent="0.3">
      <c r="A331" s="563" t="s">
        <v>1887</v>
      </c>
      <c r="B331" s="563" t="s">
        <v>1245</v>
      </c>
      <c r="C331" s="564" t="s">
        <v>1888</v>
      </c>
      <c r="D331" s="565" t="s">
        <v>1889</v>
      </c>
    </row>
    <row r="332" spans="1:4" x14ac:dyDescent="0.3">
      <c r="A332" s="566">
        <v>39215</v>
      </c>
      <c r="B332" s="563" t="s">
        <v>1116</v>
      </c>
      <c r="C332" s="564" t="s">
        <v>1890</v>
      </c>
      <c r="D332" s="565" t="s">
        <v>1891</v>
      </c>
    </row>
    <row r="333" spans="1:4" x14ac:dyDescent="0.3">
      <c r="A333" s="566">
        <v>39208</v>
      </c>
      <c r="B333" s="563" t="s">
        <v>1108</v>
      </c>
      <c r="C333" s="564" t="s">
        <v>1892</v>
      </c>
      <c r="D333" s="565" t="s">
        <v>1893</v>
      </c>
    </row>
    <row r="334" spans="1:4" x14ac:dyDescent="0.3">
      <c r="A334" s="620" t="s">
        <v>1894</v>
      </c>
      <c r="B334" s="620" t="s">
        <v>1820</v>
      </c>
      <c r="C334" s="564" t="s">
        <v>1895</v>
      </c>
      <c r="D334" s="565" t="s">
        <v>1896</v>
      </c>
    </row>
    <row r="335" spans="1:4" x14ac:dyDescent="0.3">
      <c r="A335" s="620"/>
      <c r="B335" s="620"/>
      <c r="C335" s="564" t="s">
        <v>1897</v>
      </c>
      <c r="D335" s="565" t="s">
        <v>1898</v>
      </c>
    </row>
    <row r="336" spans="1:4" x14ac:dyDescent="0.3">
      <c r="A336" s="566">
        <v>39200</v>
      </c>
      <c r="B336" s="563" t="s">
        <v>1120</v>
      </c>
      <c r="C336" s="564" t="s">
        <v>1899</v>
      </c>
      <c r="D336" s="565" t="s">
        <v>1141</v>
      </c>
    </row>
    <row r="337" spans="1:4" x14ac:dyDescent="0.3">
      <c r="A337" s="563" t="s">
        <v>1900</v>
      </c>
      <c r="B337" s="563" t="s">
        <v>1124</v>
      </c>
      <c r="C337" s="564" t="s">
        <v>1901</v>
      </c>
      <c r="D337" s="565" t="s">
        <v>1902</v>
      </c>
    </row>
    <row r="338" spans="1:4" x14ac:dyDescent="0.3">
      <c r="A338" s="566">
        <v>39186</v>
      </c>
      <c r="B338" s="563" t="s">
        <v>1262</v>
      </c>
      <c r="C338" s="564" t="s">
        <v>1903</v>
      </c>
      <c r="D338" s="565" t="s">
        <v>1904</v>
      </c>
    </row>
    <row r="339" spans="1:4" x14ac:dyDescent="0.3">
      <c r="A339" s="566">
        <v>39179</v>
      </c>
      <c r="B339" s="563" t="s">
        <v>1173</v>
      </c>
      <c r="C339" s="564" t="s">
        <v>1905</v>
      </c>
      <c r="D339" s="565" t="s">
        <v>1906</v>
      </c>
    </row>
    <row r="340" spans="1:4" x14ac:dyDescent="0.3">
      <c r="A340" s="563" t="s">
        <v>1907</v>
      </c>
      <c r="B340" s="563" t="s">
        <v>1216</v>
      </c>
      <c r="C340" s="564" t="s">
        <v>1908</v>
      </c>
      <c r="D340" s="565" t="s">
        <v>1909</v>
      </c>
    </row>
    <row r="341" spans="1:4" x14ac:dyDescent="0.3">
      <c r="A341" s="566">
        <v>39165</v>
      </c>
      <c r="B341" s="563" t="s">
        <v>1129</v>
      </c>
      <c r="C341" s="564" t="s">
        <v>1910</v>
      </c>
      <c r="D341" s="565" t="s">
        <v>1911</v>
      </c>
    </row>
    <row r="342" spans="1:4" x14ac:dyDescent="0.3">
      <c r="A342" s="566">
        <v>39159</v>
      </c>
      <c r="B342" s="563" t="s">
        <v>1495</v>
      </c>
      <c r="C342" s="564" t="s">
        <v>1912</v>
      </c>
      <c r="D342" s="565" t="s">
        <v>1913</v>
      </c>
    </row>
    <row r="343" spans="1:4" x14ac:dyDescent="0.3">
      <c r="A343" s="566">
        <v>39151</v>
      </c>
      <c r="B343" s="563" t="s">
        <v>1138</v>
      </c>
      <c r="C343" s="564" t="s">
        <v>1914</v>
      </c>
      <c r="D343" s="565" t="s">
        <v>1915</v>
      </c>
    </row>
    <row r="344" spans="1:4" x14ac:dyDescent="0.3">
      <c r="A344" s="566">
        <v>39123</v>
      </c>
      <c r="B344" s="563" t="s">
        <v>1127</v>
      </c>
      <c r="C344" s="564" t="s">
        <v>1916</v>
      </c>
      <c r="D344" s="565" t="s">
        <v>1917</v>
      </c>
    </row>
    <row r="345" spans="1:4" x14ac:dyDescent="0.3">
      <c r="A345" s="563" t="s">
        <v>1918</v>
      </c>
      <c r="B345" s="563" t="s">
        <v>1177</v>
      </c>
      <c r="C345" s="564" t="s">
        <v>1919</v>
      </c>
      <c r="D345" s="565" t="s">
        <v>1920</v>
      </c>
    </row>
    <row r="346" spans="1:4" x14ac:dyDescent="0.3">
      <c r="A346" s="563" t="s">
        <v>1921</v>
      </c>
      <c r="B346" s="563" t="s">
        <v>1185</v>
      </c>
      <c r="C346" s="564" t="s">
        <v>1922</v>
      </c>
      <c r="D346" s="565" t="s">
        <v>1923</v>
      </c>
    </row>
    <row r="347" spans="1:4" x14ac:dyDescent="0.3">
      <c r="A347" s="566">
        <v>39109</v>
      </c>
      <c r="B347" s="563" t="s">
        <v>1134</v>
      </c>
      <c r="C347" s="564" t="s">
        <v>1924</v>
      </c>
      <c r="D347" s="565" t="s">
        <v>1925</v>
      </c>
    </row>
    <row r="348" spans="1:4" x14ac:dyDescent="0.3">
      <c r="A348" s="566">
        <v>39102</v>
      </c>
      <c r="B348" s="563" t="s">
        <v>1181</v>
      </c>
      <c r="C348" s="564" t="s">
        <v>1926</v>
      </c>
      <c r="D348" s="565" t="s">
        <v>1927</v>
      </c>
    </row>
    <row r="349" spans="1:4" x14ac:dyDescent="0.3">
      <c r="A349" s="566">
        <v>39088</v>
      </c>
      <c r="B349" s="563" t="s">
        <v>1248</v>
      </c>
      <c r="C349" s="564" t="s">
        <v>1928</v>
      </c>
      <c r="D349" s="565" t="s">
        <v>1929</v>
      </c>
    </row>
    <row r="350" spans="1:4" x14ac:dyDescent="0.3">
      <c r="A350" s="563" t="s">
        <v>1930</v>
      </c>
      <c r="B350" s="563" t="s">
        <v>1148</v>
      </c>
      <c r="C350" s="564" t="s">
        <v>1931</v>
      </c>
      <c r="D350" s="565" t="s">
        <v>1932</v>
      </c>
    </row>
    <row r="351" spans="1:4" x14ac:dyDescent="0.3">
      <c r="A351" s="566">
        <v>39077</v>
      </c>
      <c r="B351" s="563" t="s">
        <v>1199</v>
      </c>
      <c r="C351" s="564" t="s">
        <v>1933</v>
      </c>
      <c r="D351" s="565" t="s">
        <v>1934</v>
      </c>
    </row>
    <row r="352" spans="1:4" x14ac:dyDescent="0.3">
      <c r="A352" s="566">
        <v>39074</v>
      </c>
      <c r="B352" s="563" t="s">
        <v>1190</v>
      </c>
      <c r="C352" s="564" t="s">
        <v>1935</v>
      </c>
      <c r="D352" s="565" t="s">
        <v>1936</v>
      </c>
    </row>
    <row r="353" spans="1:4" x14ac:dyDescent="0.3">
      <c r="A353" s="566">
        <v>39068</v>
      </c>
      <c r="B353" s="563" t="s">
        <v>1858</v>
      </c>
      <c r="C353" s="564" t="s">
        <v>1937</v>
      </c>
      <c r="D353" s="565" t="s">
        <v>327</v>
      </c>
    </row>
    <row r="354" spans="1:4" x14ac:dyDescent="0.3">
      <c r="A354" s="620" t="s">
        <v>1938</v>
      </c>
      <c r="B354" s="620" t="s">
        <v>1820</v>
      </c>
      <c r="C354" s="564" t="s">
        <v>1939</v>
      </c>
      <c r="D354" s="565" t="s">
        <v>1940</v>
      </c>
    </row>
    <row r="355" spans="1:4" x14ac:dyDescent="0.3">
      <c r="A355" s="620"/>
      <c r="B355" s="620"/>
      <c r="C355" s="564" t="s">
        <v>1941</v>
      </c>
      <c r="D355" s="565" t="s">
        <v>1942</v>
      </c>
    </row>
    <row r="356" spans="1:4" x14ac:dyDescent="0.3">
      <c r="A356" s="563" t="s">
        <v>1943</v>
      </c>
      <c r="B356" s="563" t="s">
        <v>1154</v>
      </c>
      <c r="C356" s="564" t="s">
        <v>1944</v>
      </c>
      <c r="D356" s="565" t="s">
        <v>1945</v>
      </c>
    </row>
    <row r="357" spans="1:4" x14ac:dyDescent="0.3">
      <c r="A357" s="620" t="s">
        <v>1946</v>
      </c>
      <c r="B357" s="620" t="s">
        <v>1108</v>
      </c>
      <c r="C357" s="564" t="s">
        <v>1947</v>
      </c>
      <c r="D357" s="565" t="s">
        <v>1948</v>
      </c>
    </row>
    <row r="358" spans="1:4" x14ac:dyDescent="0.3">
      <c r="A358" s="620"/>
      <c r="B358" s="620"/>
      <c r="C358" s="564" t="s">
        <v>1949</v>
      </c>
      <c r="D358" s="565" t="s">
        <v>1950</v>
      </c>
    </row>
    <row r="359" spans="1:4" x14ac:dyDescent="0.3">
      <c r="A359" s="563" t="s">
        <v>1951</v>
      </c>
      <c r="B359" s="563" t="s">
        <v>1952</v>
      </c>
      <c r="C359" s="564" t="s">
        <v>1953</v>
      </c>
      <c r="D359" s="565" t="s">
        <v>1954</v>
      </c>
    </row>
    <row r="360" spans="1:4" x14ac:dyDescent="0.3">
      <c r="A360" s="566">
        <v>39025</v>
      </c>
      <c r="B360" s="563" t="s">
        <v>1159</v>
      </c>
      <c r="C360" s="564" t="s">
        <v>1955</v>
      </c>
      <c r="D360" s="565" t="s">
        <v>259</v>
      </c>
    </row>
    <row r="361" spans="1:4" x14ac:dyDescent="0.3">
      <c r="A361" s="563" t="s">
        <v>1956</v>
      </c>
      <c r="B361" s="563" t="s">
        <v>1565</v>
      </c>
      <c r="C361" s="564" t="s">
        <v>1957</v>
      </c>
      <c r="D361" s="565" t="s">
        <v>1958</v>
      </c>
    </row>
    <row r="362" spans="1:4" x14ac:dyDescent="0.3">
      <c r="A362" s="566">
        <v>39011</v>
      </c>
      <c r="B362" s="563" t="s">
        <v>1204</v>
      </c>
      <c r="C362" s="564" t="s">
        <v>1959</v>
      </c>
      <c r="D362" s="565" t="s">
        <v>1960</v>
      </c>
    </row>
    <row r="363" spans="1:4" x14ac:dyDescent="0.3">
      <c r="A363" s="566">
        <v>39004</v>
      </c>
      <c r="B363" s="563" t="s">
        <v>1138</v>
      </c>
      <c r="C363" s="564" t="s">
        <v>1961</v>
      </c>
      <c r="D363" s="565" t="s">
        <v>1962</v>
      </c>
    </row>
    <row r="364" spans="1:4" x14ac:dyDescent="0.3">
      <c r="A364" s="563" t="s">
        <v>1963</v>
      </c>
      <c r="B364" s="563" t="s">
        <v>1120</v>
      </c>
      <c r="C364" s="564" t="s">
        <v>1964</v>
      </c>
      <c r="D364" s="565" t="s">
        <v>519</v>
      </c>
    </row>
    <row r="365" spans="1:4" x14ac:dyDescent="0.3">
      <c r="A365" s="566">
        <v>38990</v>
      </c>
      <c r="B365" s="563" t="s">
        <v>1177</v>
      </c>
      <c r="C365" s="564" t="s">
        <v>1965</v>
      </c>
      <c r="D365" s="565" t="s">
        <v>1966</v>
      </c>
    </row>
    <row r="366" spans="1:4" x14ac:dyDescent="0.3">
      <c r="A366" s="566">
        <v>38984</v>
      </c>
      <c r="B366" s="563" t="s">
        <v>1124</v>
      </c>
      <c r="C366" s="564" t="s">
        <v>1967</v>
      </c>
      <c r="D366" s="565" t="s">
        <v>1968</v>
      </c>
    </row>
    <row r="367" spans="1:4" x14ac:dyDescent="0.3">
      <c r="A367" s="563" t="s">
        <v>1969</v>
      </c>
      <c r="B367" s="563" t="s">
        <v>1129</v>
      </c>
      <c r="C367" s="564" t="s">
        <v>1970</v>
      </c>
      <c r="D367" s="565" t="s">
        <v>1971</v>
      </c>
    </row>
    <row r="368" spans="1:4" x14ac:dyDescent="0.3">
      <c r="A368" s="566">
        <v>38976</v>
      </c>
      <c r="B368" s="563" t="s">
        <v>1199</v>
      </c>
      <c r="C368" s="564" t="s">
        <v>1972</v>
      </c>
      <c r="D368" s="565" t="s">
        <v>1973</v>
      </c>
    </row>
    <row r="369" spans="1:4" x14ac:dyDescent="0.3">
      <c r="A369" s="563" t="s">
        <v>1974</v>
      </c>
      <c r="B369" s="563" t="s">
        <v>1127</v>
      </c>
      <c r="C369" s="564" t="s">
        <v>1975</v>
      </c>
      <c r="D369" s="565" t="s">
        <v>1976</v>
      </c>
    </row>
    <row r="370" spans="1:4" x14ac:dyDescent="0.3">
      <c r="A370" s="563" t="s">
        <v>1977</v>
      </c>
      <c r="B370" s="563" t="s">
        <v>1245</v>
      </c>
      <c r="C370" s="564" t="s">
        <v>1978</v>
      </c>
      <c r="D370" s="565" t="s">
        <v>1979</v>
      </c>
    </row>
    <row r="371" spans="1:4" x14ac:dyDescent="0.3">
      <c r="A371" s="563" t="s">
        <v>1980</v>
      </c>
      <c r="B371" s="563" t="s">
        <v>1245</v>
      </c>
      <c r="C371" s="564" t="s">
        <v>1981</v>
      </c>
      <c r="D371" s="565" t="s">
        <v>1982</v>
      </c>
    </row>
    <row r="372" spans="1:4" x14ac:dyDescent="0.3">
      <c r="A372" s="566">
        <v>38858</v>
      </c>
      <c r="B372" s="563" t="s">
        <v>1144</v>
      </c>
      <c r="C372" s="564" t="s">
        <v>1983</v>
      </c>
      <c r="D372" s="565" t="s">
        <v>1984</v>
      </c>
    </row>
    <row r="373" spans="1:4" x14ac:dyDescent="0.3">
      <c r="A373" s="566">
        <v>38857</v>
      </c>
      <c r="B373" s="563" t="s">
        <v>1113</v>
      </c>
      <c r="C373" s="564" t="s">
        <v>1985</v>
      </c>
      <c r="D373" s="565" t="s">
        <v>1986</v>
      </c>
    </row>
    <row r="374" spans="1:4" x14ac:dyDescent="0.3">
      <c r="A374" s="566">
        <v>38851</v>
      </c>
      <c r="B374" s="563" t="s">
        <v>1129</v>
      </c>
      <c r="C374" s="564" t="s">
        <v>1987</v>
      </c>
      <c r="D374" s="565" t="s">
        <v>1988</v>
      </c>
    </row>
    <row r="375" spans="1:4" x14ac:dyDescent="0.3">
      <c r="A375" s="566">
        <v>38850</v>
      </c>
      <c r="B375" s="563" t="s">
        <v>1127</v>
      </c>
      <c r="C375" s="564" t="s">
        <v>1989</v>
      </c>
      <c r="D375" s="565" t="s">
        <v>1990</v>
      </c>
    </row>
    <row r="376" spans="1:4" x14ac:dyDescent="0.3">
      <c r="A376" s="620" t="s">
        <v>1991</v>
      </c>
      <c r="B376" s="620" t="s">
        <v>1820</v>
      </c>
      <c r="C376" s="564" t="s">
        <v>1992</v>
      </c>
      <c r="D376" s="565" t="s">
        <v>1993</v>
      </c>
    </row>
    <row r="377" spans="1:4" x14ac:dyDescent="0.3">
      <c r="A377" s="620"/>
      <c r="B377" s="620"/>
      <c r="C377" s="564" t="s">
        <v>1994</v>
      </c>
      <c r="D377" s="565" t="s">
        <v>1995</v>
      </c>
    </row>
    <row r="378" spans="1:4" x14ac:dyDescent="0.3">
      <c r="A378" s="620"/>
      <c r="B378" s="620"/>
      <c r="C378" s="564" t="s">
        <v>1996</v>
      </c>
      <c r="D378" s="565" t="s">
        <v>1997</v>
      </c>
    </row>
    <row r="379" spans="1:4" x14ac:dyDescent="0.3">
      <c r="A379" s="620"/>
      <c r="B379" s="620"/>
      <c r="C379" s="564" t="s">
        <v>1998</v>
      </c>
      <c r="D379" s="565" t="s">
        <v>1999</v>
      </c>
    </row>
    <row r="380" spans="1:4" x14ac:dyDescent="0.3">
      <c r="A380" s="620"/>
      <c r="B380" s="620"/>
      <c r="C380" s="564" t="s">
        <v>2000</v>
      </c>
      <c r="D380" s="565" t="s">
        <v>2001</v>
      </c>
    </row>
    <row r="381" spans="1:4" x14ac:dyDescent="0.3">
      <c r="A381" s="563" t="s">
        <v>2002</v>
      </c>
      <c r="B381" s="563" t="s">
        <v>1124</v>
      </c>
      <c r="C381" s="564" t="s">
        <v>2003</v>
      </c>
      <c r="D381" s="565" t="s">
        <v>2004</v>
      </c>
    </row>
    <row r="382" spans="1:4" x14ac:dyDescent="0.3">
      <c r="A382" s="566">
        <v>38836</v>
      </c>
      <c r="B382" s="563" t="s">
        <v>1120</v>
      </c>
      <c r="C382" s="564" t="s">
        <v>2005</v>
      </c>
      <c r="D382" s="565" t="s">
        <v>2006</v>
      </c>
    </row>
    <row r="383" spans="1:4" x14ac:dyDescent="0.3">
      <c r="A383" s="563" t="s">
        <v>2007</v>
      </c>
      <c r="B383" s="563" t="s">
        <v>1216</v>
      </c>
      <c r="C383" s="564" t="s">
        <v>2008</v>
      </c>
      <c r="D383" s="565" t="s">
        <v>2009</v>
      </c>
    </row>
    <row r="384" spans="1:4" x14ac:dyDescent="0.3">
      <c r="A384" s="566">
        <v>38809</v>
      </c>
      <c r="B384" s="563" t="s">
        <v>1116</v>
      </c>
      <c r="C384" s="564" t="s">
        <v>2010</v>
      </c>
      <c r="D384" s="565" t="s">
        <v>261</v>
      </c>
    </row>
    <row r="385" spans="1:4" x14ac:dyDescent="0.3">
      <c r="A385" s="566">
        <v>38801</v>
      </c>
      <c r="B385" s="563" t="s">
        <v>1199</v>
      </c>
      <c r="C385" s="564" t="s">
        <v>2011</v>
      </c>
      <c r="D385" s="565" t="s">
        <v>2012</v>
      </c>
    </row>
    <row r="386" spans="1:4" x14ac:dyDescent="0.3">
      <c r="A386" s="563" t="s">
        <v>2013</v>
      </c>
      <c r="B386" s="563" t="s">
        <v>1858</v>
      </c>
      <c r="C386" s="564" t="s">
        <v>2014</v>
      </c>
      <c r="D386" s="565" t="s">
        <v>2015</v>
      </c>
    </row>
    <row r="387" spans="1:4" x14ac:dyDescent="0.3">
      <c r="A387" s="566">
        <v>38773</v>
      </c>
      <c r="B387" s="563" t="s">
        <v>1134</v>
      </c>
      <c r="C387" s="564" t="s">
        <v>2016</v>
      </c>
      <c r="D387" s="565" t="s">
        <v>2017</v>
      </c>
    </row>
    <row r="388" spans="1:4" x14ac:dyDescent="0.3">
      <c r="A388" s="566">
        <v>38759</v>
      </c>
      <c r="B388" s="563" t="s">
        <v>1138</v>
      </c>
      <c r="C388" s="564" t="s">
        <v>2018</v>
      </c>
      <c r="D388" s="565" t="s">
        <v>2019</v>
      </c>
    </row>
    <row r="389" spans="1:4" x14ac:dyDescent="0.3">
      <c r="A389" s="563" t="s">
        <v>2020</v>
      </c>
      <c r="B389" s="563" t="s">
        <v>1177</v>
      </c>
      <c r="C389" s="564" t="s">
        <v>2021</v>
      </c>
      <c r="D389" s="565" t="s">
        <v>2022</v>
      </c>
    </row>
    <row r="390" spans="1:4" x14ac:dyDescent="0.3">
      <c r="A390" s="566">
        <v>38745</v>
      </c>
      <c r="B390" s="563" t="s">
        <v>1248</v>
      </c>
      <c r="C390" s="564" t="s">
        <v>2023</v>
      </c>
      <c r="D390" s="565" t="s">
        <v>2024</v>
      </c>
    </row>
    <row r="391" spans="1:4" x14ac:dyDescent="0.3">
      <c r="A391" s="566">
        <v>38739</v>
      </c>
      <c r="B391" s="563" t="s">
        <v>1190</v>
      </c>
      <c r="C391" s="564" t="s">
        <v>2025</v>
      </c>
      <c r="D391" s="565" t="s">
        <v>2026</v>
      </c>
    </row>
    <row r="392" spans="1:4" x14ac:dyDescent="0.3">
      <c r="A392" s="566">
        <v>38724</v>
      </c>
      <c r="B392" s="563" t="s">
        <v>1185</v>
      </c>
      <c r="C392" s="564" t="s">
        <v>2027</v>
      </c>
      <c r="D392" s="565" t="s">
        <v>2028</v>
      </c>
    </row>
    <row r="393" spans="1:4" x14ac:dyDescent="0.3">
      <c r="A393" s="566">
        <v>38712</v>
      </c>
      <c r="B393" s="563" t="s">
        <v>1181</v>
      </c>
      <c r="C393" s="564" t="s">
        <v>2029</v>
      </c>
      <c r="D393" s="565" t="s">
        <v>2030</v>
      </c>
    </row>
    <row r="394" spans="1:4" x14ac:dyDescent="0.3">
      <c r="A394" s="620" t="s">
        <v>2031</v>
      </c>
      <c r="B394" s="620" t="s">
        <v>1148</v>
      </c>
      <c r="C394" s="564" t="s">
        <v>2032</v>
      </c>
      <c r="D394" s="565" t="s">
        <v>2033</v>
      </c>
    </row>
    <row r="395" spans="1:4" x14ac:dyDescent="0.3">
      <c r="A395" s="620"/>
      <c r="B395" s="620"/>
      <c r="C395" s="564" t="s">
        <v>2034</v>
      </c>
      <c r="D395" s="565" t="s">
        <v>2035</v>
      </c>
    </row>
    <row r="396" spans="1:4" x14ac:dyDescent="0.3">
      <c r="A396" s="566">
        <v>38703</v>
      </c>
      <c r="B396" s="563" t="s">
        <v>1204</v>
      </c>
      <c r="C396" s="564" t="s">
        <v>2036</v>
      </c>
      <c r="D396" s="565" t="s">
        <v>2037</v>
      </c>
    </row>
    <row r="397" spans="1:4" x14ac:dyDescent="0.3">
      <c r="A397" s="566">
        <v>38697</v>
      </c>
      <c r="B397" s="563" t="s">
        <v>1154</v>
      </c>
      <c r="C397" s="564" t="s">
        <v>2038</v>
      </c>
      <c r="D397" s="565" t="s">
        <v>2039</v>
      </c>
    </row>
    <row r="398" spans="1:4" x14ac:dyDescent="0.3">
      <c r="A398" s="566">
        <v>38682</v>
      </c>
      <c r="B398" s="563" t="s">
        <v>1159</v>
      </c>
      <c r="C398" s="564" t="s">
        <v>2040</v>
      </c>
      <c r="D398" s="565" t="s">
        <v>2041</v>
      </c>
    </row>
    <row r="399" spans="1:4" x14ac:dyDescent="0.3">
      <c r="A399" s="620" t="s">
        <v>2042</v>
      </c>
      <c r="B399" s="620" t="s">
        <v>1108</v>
      </c>
      <c r="C399" s="564" t="s">
        <v>2043</v>
      </c>
      <c r="D399" s="565" t="s">
        <v>2044</v>
      </c>
    </row>
    <row r="400" spans="1:4" x14ac:dyDescent="0.3">
      <c r="A400" s="620"/>
      <c r="B400" s="620"/>
      <c r="C400" s="564" t="s">
        <v>2045</v>
      </c>
      <c r="D400" s="565" t="s">
        <v>2046</v>
      </c>
    </row>
    <row r="401" spans="1:4" x14ac:dyDescent="0.3">
      <c r="A401" s="620" t="s">
        <v>2047</v>
      </c>
      <c r="B401" s="620" t="s">
        <v>1820</v>
      </c>
      <c r="C401" s="564" t="s">
        <v>2048</v>
      </c>
      <c r="D401" s="565" t="s">
        <v>2049</v>
      </c>
    </row>
    <row r="402" spans="1:4" x14ac:dyDescent="0.3">
      <c r="A402" s="620"/>
      <c r="B402" s="620"/>
      <c r="C402" s="564" t="s">
        <v>2050</v>
      </c>
      <c r="D402" s="565" t="s">
        <v>2051</v>
      </c>
    </row>
    <row r="403" spans="1:4" x14ac:dyDescent="0.3">
      <c r="A403" s="563" t="s">
        <v>2052</v>
      </c>
      <c r="B403" s="563" t="s">
        <v>1565</v>
      </c>
      <c r="C403" s="564" t="s">
        <v>2053</v>
      </c>
      <c r="D403" s="565" t="s">
        <v>2054</v>
      </c>
    </row>
    <row r="404" spans="1:4" x14ac:dyDescent="0.3">
      <c r="A404" s="563" t="s">
        <v>2055</v>
      </c>
      <c r="B404" s="563" t="s">
        <v>1190</v>
      </c>
      <c r="C404" s="564" t="s">
        <v>2056</v>
      </c>
      <c r="D404" s="565" t="s">
        <v>2057</v>
      </c>
    </row>
    <row r="405" spans="1:4" x14ac:dyDescent="0.3">
      <c r="A405" s="566">
        <v>38633</v>
      </c>
      <c r="B405" s="563" t="s">
        <v>1168</v>
      </c>
      <c r="C405" s="564" t="s">
        <v>2058</v>
      </c>
      <c r="D405" s="565" t="s">
        <v>2059</v>
      </c>
    </row>
    <row r="406" spans="1:4" x14ac:dyDescent="0.3">
      <c r="A406" s="566">
        <v>38627</v>
      </c>
      <c r="B406" s="563" t="s">
        <v>1177</v>
      </c>
      <c r="C406" s="564" t="s">
        <v>2060</v>
      </c>
      <c r="D406" s="565" t="s">
        <v>2061</v>
      </c>
    </row>
    <row r="407" spans="1:4" x14ac:dyDescent="0.3">
      <c r="A407" s="566">
        <v>38620</v>
      </c>
      <c r="B407" s="563" t="s">
        <v>1124</v>
      </c>
      <c r="C407" s="564" t="s">
        <v>2062</v>
      </c>
      <c r="D407" s="565" t="s">
        <v>2063</v>
      </c>
    </row>
    <row r="408" spans="1:4" x14ac:dyDescent="0.3">
      <c r="A408" s="566">
        <v>38619</v>
      </c>
      <c r="B408" s="563" t="s">
        <v>1262</v>
      </c>
      <c r="C408" s="564" t="s">
        <v>2064</v>
      </c>
      <c r="D408" s="565" t="s">
        <v>2065</v>
      </c>
    </row>
    <row r="409" spans="1:4" x14ac:dyDescent="0.3">
      <c r="A409" s="563" t="s">
        <v>2066</v>
      </c>
      <c r="B409" s="563" t="s">
        <v>1129</v>
      </c>
      <c r="C409" s="564" t="s">
        <v>2067</v>
      </c>
      <c r="D409" s="565" t="s">
        <v>2068</v>
      </c>
    </row>
    <row r="410" spans="1:4" x14ac:dyDescent="0.3">
      <c r="A410" s="566">
        <v>38606</v>
      </c>
      <c r="B410" s="563" t="s">
        <v>1495</v>
      </c>
      <c r="C410" s="564" t="s">
        <v>2069</v>
      </c>
      <c r="D410" s="565" t="s">
        <v>2070</v>
      </c>
    </row>
    <row r="411" spans="1:4" x14ac:dyDescent="0.3">
      <c r="A411" s="566">
        <v>38599</v>
      </c>
      <c r="B411" s="563" t="s">
        <v>1127</v>
      </c>
      <c r="C411" s="564" t="s">
        <v>2071</v>
      </c>
      <c r="D411" s="565" t="s">
        <v>2072</v>
      </c>
    </row>
    <row r="412" spans="1:4" x14ac:dyDescent="0.3">
      <c r="A412" s="563" t="s">
        <v>2073</v>
      </c>
      <c r="B412" s="563" t="s">
        <v>1245</v>
      </c>
      <c r="C412" s="564" t="s">
        <v>2074</v>
      </c>
      <c r="D412" s="565" t="s">
        <v>2075</v>
      </c>
    </row>
    <row r="413" spans="1:4" x14ac:dyDescent="0.3">
      <c r="A413" s="563" t="s">
        <v>2076</v>
      </c>
      <c r="B413" s="563" t="s">
        <v>1245</v>
      </c>
      <c r="C413" s="564" t="s">
        <v>2077</v>
      </c>
      <c r="D413" s="565" t="s">
        <v>2078</v>
      </c>
    </row>
    <row r="414" spans="1:4" x14ac:dyDescent="0.3">
      <c r="A414" s="563" t="s">
        <v>2079</v>
      </c>
      <c r="B414" s="563" t="s">
        <v>1858</v>
      </c>
      <c r="C414" s="564" t="s">
        <v>2080</v>
      </c>
      <c r="D414" s="565" t="s">
        <v>2081</v>
      </c>
    </row>
    <row r="415" spans="1:4" x14ac:dyDescent="0.3">
      <c r="A415" s="566">
        <v>38515</v>
      </c>
      <c r="B415" s="563" t="s">
        <v>1129</v>
      </c>
      <c r="C415" s="564" t="s">
        <v>2082</v>
      </c>
      <c r="D415" s="565" t="s">
        <v>2083</v>
      </c>
    </row>
    <row r="416" spans="1:4" x14ac:dyDescent="0.3">
      <c r="A416" s="566">
        <v>38514</v>
      </c>
      <c r="B416" s="563" t="s">
        <v>1127</v>
      </c>
      <c r="C416" s="564" t="s">
        <v>2084</v>
      </c>
      <c r="D416" s="565" t="s">
        <v>2085</v>
      </c>
    </row>
    <row r="417" spans="1:4" x14ac:dyDescent="0.3">
      <c r="A417" s="566">
        <v>38494</v>
      </c>
      <c r="B417" s="568" t="s">
        <v>2086</v>
      </c>
      <c r="C417" s="569" t="s">
        <v>2087</v>
      </c>
      <c r="D417" s="565" t="s">
        <v>2088</v>
      </c>
    </row>
    <row r="418" spans="1:4" x14ac:dyDescent="0.3">
      <c r="A418" s="620" t="s">
        <v>2089</v>
      </c>
      <c r="B418" s="620" t="s">
        <v>2090</v>
      </c>
      <c r="C418" s="564" t="s">
        <v>2091</v>
      </c>
      <c r="D418" s="565" t="s">
        <v>2092</v>
      </c>
    </row>
    <row r="419" spans="1:4" x14ac:dyDescent="0.3">
      <c r="A419" s="620"/>
      <c r="B419" s="620"/>
      <c r="C419" s="564" t="s">
        <v>2093</v>
      </c>
      <c r="D419" s="565" t="s">
        <v>2094</v>
      </c>
    </row>
    <row r="420" spans="1:4" x14ac:dyDescent="0.3">
      <c r="A420" s="620"/>
      <c r="B420" s="620"/>
      <c r="C420" s="564" t="s">
        <v>2095</v>
      </c>
      <c r="D420" s="565" t="s">
        <v>2096</v>
      </c>
    </row>
    <row r="421" spans="1:4" x14ac:dyDescent="0.3">
      <c r="A421" s="620"/>
      <c r="B421" s="620"/>
      <c r="C421" s="564" t="s">
        <v>2097</v>
      </c>
      <c r="D421" s="565" t="s">
        <v>2098</v>
      </c>
    </row>
    <row r="422" spans="1:4" x14ac:dyDescent="0.3">
      <c r="A422" s="566">
        <v>38487</v>
      </c>
      <c r="B422" s="570" t="s">
        <v>1116</v>
      </c>
      <c r="C422" s="571" t="s">
        <v>2099</v>
      </c>
      <c r="D422" s="572" t="s">
        <v>2100</v>
      </c>
    </row>
    <row r="423" spans="1:4" x14ac:dyDescent="0.3">
      <c r="A423" s="566">
        <v>38486</v>
      </c>
      <c r="B423" s="563" t="s">
        <v>1120</v>
      </c>
      <c r="C423" s="569" t="s">
        <v>2101</v>
      </c>
      <c r="D423" s="573" t="s">
        <v>2102</v>
      </c>
    </row>
    <row r="424" spans="1:4" x14ac:dyDescent="0.3">
      <c r="A424" s="620" t="s">
        <v>2103</v>
      </c>
      <c r="B424" s="622" t="s">
        <v>1820</v>
      </c>
      <c r="C424" s="564" t="s">
        <v>2104</v>
      </c>
      <c r="D424" s="565" t="s">
        <v>2105</v>
      </c>
    </row>
    <row r="425" spans="1:4" x14ac:dyDescent="0.3">
      <c r="A425" s="620"/>
      <c r="B425" s="622"/>
      <c r="C425" s="564" t="s">
        <v>2106</v>
      </c>
      <c r="D425" s="565" t="s">
        <v>2107</v>
      </c>
    </row>
    <row r="426" spans="1:4" x14ac:dyDescent="0.3">
      <c r="A426" s="566">
        <v>38472</v>
      </c>
      <c r="B426" s="563" t="s">
        <v>1190</v>
      </c>
      <c r="C426" s="571" t="s">
        <v>2108</v>
      </c>
      <c r="D426" s="572" t="s">
        <v>2109</v>
      </c>
    </row>
    <row r="427" spans="1:4" x14ac:dyDescent="0.3">
      <c r="A427" s="563" t="s">
        <v>2110</v>
      </c>
      <c r="B427" s="563" t="s">
        <v>1124</v>
      </c>
      <c r="C427" s="564" t="s">
        <v>2111</v>
      </c>
      <c r="D427" s="565" t="s">
        <v>2112</v>
      </c>
    </row>
    <row r="428" spans="1:4" x14ac:dyDescent="0.3">
      <c r="A428" s="566">
        <v>38465</v>
      </c>
      <c r="B428" s="563" t="s">
        <v>1248</v>
      </c>
      <c r="C428" s="564" t="s">
        <v>2113</v>
      </c>
      <c r="D428" s="565" t="s">
        <v>2114</v>
      </c>
    </row>
    <row r="429" spans="1:4" x14ac:dyDescent="0.3">
      <c r="A429" s="563" t="s">
        <v>2115</v>
      </c>
      <c r="B429" s="563" t="s">
        <v>1216</v>
      </c>
      <c r="C429" s="564" t="s">
        <v>2116</v>
      </c>
      <c r="D429" s="565" t="s">
        <v>2117</v>
      </c>
    </row>
    <row r="430" spans="1:4" x14ac:dyDescent="0.3">
      <c r="A430" s="566">
        <v>38444</v>
      </c>
      <c r="B430" s="563" t="s">
        <v>1199</v>
      </c>
      <c r="C430" s="564" t="s">
        <v>2118</v>
      </c>
      <c r="D430" s="565" t="s">
        <v>2119</v>
      </c>
    </row>
    <row r="431" spans="1:4" x14ac:dyDescent="0.3">
      <c r="A431" s="566">
        <v>38437</v>
      </c>
      <c r="B431" s="563" t="s">
        <v>1159</v>
      </c>
      <c r="C431" s="564" t="s">
        <v>2120</v>
      </c>
      <c r="D431" s="565" t="s">
        <v>2121</v>
      </c>
    </row>
    <row r="432" spans="1:4" x14ac:dyDescent="0.3">
      <c r="A432" s="566">
        <v>38409</v>
      </c>
      <c r="B432" s="563" t="s">
        <v>1134</v>
      </c>
      <c r="C432" s="564" t="s">
        <v>2122</v>
      </c>
      <c r="D432" s="565" t="s">
        <v>2123</v>
      </c>
    </row>
    <row r="433" spans="1:4" x14ac:dyDescent="0.3">
      <c r="A433" s="566">
        <v>38395</v>
      </c>
      <c r="B433" s="563" t="s">
        <v>2124</v>
      </c>
      <c r="C433" s="564" t="s">
        <v>2125</v>
      </c>
      <c r="D433" s="565" t="s">
        <v>2126</v>
      </c>
    </row>
    <row r="434" spans="1:4" x14ac:dyDescent="0.3">
      <c r="A434" s="563" t="s">
        <v>2127</v>
      </c>
      <c r="B434" s="563" t="s">
        <v>1177</v>
      </c>
      <c r="C434" s="564" t="s">
        <v>2128</v>
      </c>
      <c r="D434" s="565" t="s">
        <v>2129</v>
      </c>
    </row>
    <row r="435" spans="1:4" x14ac:dyDescent="0.3">
      <c r="A435" s="563" t="s">
        <v>2130</v>
      </c>
      <c r="B435" s="563" t="s">
        <v>1185</v>
      </c>
      <c r="C435" s="564" t="s">
        <v>2131</v>
      </c>
      <c r="D435" s="565" t="s">
        <v>2132</v>
      </c>
    </row>
    <row r="436" spans="1:4" x14ac:dyDescent="0.3">
      <c r="A436" s="563" t="s">
        <v>2133</v>
      </c>
      <c r="B436" s="563" t="s">
        <v>1148</v>
      </c>
      <c r="C436" s="564" t="s">
        <v>2134</v>
      </c>
      <c r="D436" s="565" t="s">
        <v>2135</v>
      </c>
    </row>
    <row r="437" spans="1:4" x14ac:dyDescent="0.3">
      <c r="A437" s="566">
        <v>38339</v>
      </c>
      <c r="B437" s="563" t="s">
        <v>2136</v>
      </c>
      <c r="C437" s="564" t="s">
        <v>2137</v>
      </c>
      <c r="D437" s="565" t="s">
        <v>2138</v>
      </c>
    </row>
    <row r="438" spans="1:4" x14ac:dyDescent="0.3">
      <c r="A438" s="566">
        <v>38318</v>
      </c>
      <c r="B438" s="563" t="s">
        <v>1204</v>
      </c>
      <c r="C438" s="569" t="s">
        <v>2139</v>
      </c>
      <c r="D438" s="573" t="s">
        <v>2140</v>
      </c>
    </row>
    <row r="439" spans="1:4" x14ac:dyDescent="0.3">
      <c r="A439" s="620" t="s">
        <v>2141</v>
      </c>
      <c r="B439" s="622" t="s">
        <v>1108</v>
      </c>
      <c r="C439" s="564" t="s">
        <v>2142</v>
      </c>
      <c r="D439" s="565" t="s">
        <v>2143</v>
      </c>
    </row>
    <row r="440" spans="1:4" x14ac:dyDescent="0.3">
      <c r="A440" s="620"/>
      <c r="B440" s="622"/>
      <c r="C440" s="564" t="s">
        <v>2144</v>
      </c>
      <c r="D440" s="565" t="s">
        <v>2145</v>
      </c>
    </row>
    <row r="441" spans="1:4" x14ac:dyDescent="0.3">
      <c r="A441" s="563" t="s">
        <v>2146</v>
      </c>
      <c r="B441" s="563" t="s">
        <v>1565</v>
      </c>
      <c r="C441" s="571" t="s">
        <v>2147</v>
      </c>
      <c r="D441" s="572" t="s">
        <v>2148</v>
      </c>
    </row>
    <row r="442" spans="1:4" x14ac:dyDescent="0.3">
      <c r="A442" s="566">
        <v>38298</v>
      </c>
      <c r="B442" s="563" t="s">
        <v>1820</v>
      </c>
      <c r="C442" s="564" t="s">
        <v>2149</v>
      </c>
      <c r="D442" s="565" t="s">
        <v>2150</v>
      </c>
    </row>
    <row r="443" spans="1:4" x14ac:dyDescent="0.3">
      <c r="A443" s="566">
        <v>38290</v>
      </c>
      <c r="B443" s="563" t="s">
        <v>1144</v>
      </c>
      <c r="C443" s="564" t="s">
        <v>2151</v>
      </c>
      <c r="D443" s="565" t="s">
        <v>2152</v>
      </c>
    </row>
    <row r="444" spans="1:4" x14ac:dyDescent="0.3">
      <c r="A444" s="566">
        <v>38283</v>
      </c>
      <c r="B444" s="563" t="s">
        <v>1495</v>
      </c>
      <c r="C444" s="564" t="s">
        <v>2153</v>
      </c>
      <c r="D444" s="565" t="s">
        <v>2154</v>
      </c>
    </row>
    <row r="445" spans="1:4" x14ac:dyDescent="0.3">
      <c r="A445" s="563" t="s">
        <v>2155</v>
      </c>
      <c r="B445" s="563" t="s">
        <v>1120</v>
      </c>
      <c r="C445" s="564" t="s">
        <v>2156</v>
      </c>
      <c r="D445" s="565" t="s">
        <v>2157</v>
      </c>
    </row>
    <row r="446" spans="1:4" x14ac:dyDescent="0.3">
      <c r="A446" s="566">
        <v>38269</v>
      </c>
      <c r="B446" s="563" t="s">
        <v>1181</v>
      </c>
      <c r="C446" s="564" t="s">
        <v>2158</v>
      </c>
      <c r="D446" s="565" t="s">
        <v>2159</v>
      </c>
    </row>
    <row r="447" spans="1:4" x14ac:dyDescent="0.3">
      <c r="A447" s="566">
        <v>38262</v>
      </c>
      <c r="B447" s="563" t="s">
        <v>1168</v>
      </c>
      <c r="C447" s="564" t="s">
        <v>2160</v>
      </c>
      <c r="D447" s="565" t="s">
        <v>2161</v>
      </c>
    </row>
    <row r="448" spans="1:4" x14ac:dyDescent="0.3">
      <c r="A448" s="566">
        <v>38256</v>
      </c>
      <c r="B448" s="563" t="s">
        <v>1124</v>
      </c>
      <c r="C448" s="564" t="s">
        <v>2162</v>
      </c>
      <c r="D448" s="565" t="s">
        <v>2163</v>
      </c>
    </row>
    <row r="449" spans="1:4" x14ac:dyDescent="0.3">
      <c r="A449" s="563" t="s">
        <v>2164</v>
      </c>
      <c r="B449" s="563" t="s">
        <v>1129</v>
      </c>
      <c r="C449" s="564" t="s">
        <v>2165</v>
      </c>
      <c r="D449" s="565" t="s">
        <v>2166</v>
      </c>
    </row>
    <row r="450" spans="1:4" x14ac:dyDescent="0.3">
      <c r="A450" s="563" t="s">
        <v>2167</v>
      </c>
      <c r="B450" s="563" t="s">
        <v>1127</v>
      </c>
      <c r="C450" s="564" t="s">
        <v>2168</v>
      </c>
      <c r="D450" s="565" t="s">
        <v>2169</v>
      </c>
    </row>
    <row r="451" spans="1:4" x14ac:dyDescent="0.3">
      <c r="A451" s="566">
        <v>38228</v>
      </c>
      <c r="B451" s="563" t="s">
        <v>1245</v>
      </c>
      <c r="C451" s="564" t="s">
        <v>2170</v>
      </c>
      <c r="D451" s="565" t="s">
        <v>2171</v>
      </c>
    </row>
    <row r="452" spans="1:4" x14ac:dyDescent="0.3">
      <c r="A452" s="563" t="s">
        <v>2172</v>
      </c>
      <c r="B452" s="563" t="s">
        <v>1245</v>
      </c>
      <c r="C452" s="564" t="s">
        <v>2173</v>
      </c>
      <c r="D452" s="565" t="s">
        <v>2174</v>
      </c>
    </row>
    <row r="453" spans="1:4" x14ac:dyDescent="0.3">
      <c r="A453" s="566">
        <v>38130</v>
      </c>
      <c r="B453" s="563" t="s">
        <v>2086</v>
      </c>
      <c r="C453" s="564" t="s">
        <v>2175</v>
      </c>
      <c r="D453" s="565" t="s">
        <v>2176</v>
      </c>
    </row>
    <row r="454" spans="1:4" x14ac:dyDescent="0.3">
      <c r="A454" s="566">
        <v>38129</v>
      </c>
      <c r="B454" s="563" t="s">
        <v>1127</v>
      </c>
      <c r="C454" s="569" t="s">
        <v>2177</v>
      </c>
      <c r="D454" s="573" t="s">
        <v>2178</v>
      </c>
    </row>
    <row r="455" spans="1:4" x14ac:dyDescent="0.3">
      <c r="A455" s="620" t="s">
        <v>2179</v>
      </c>
      <c r="B455" s="622" t="s">
        <v>1216</v>
      </c>
      <c r="C455" s="564" t="s">
        <v>2180</v>
      </c>
      <c r="D455" s="565" t="s">
        <v>2181</v>
      </c>
    </row>
    <row r="456" spans="1:4" x14ac:dyDescent="0.3">
      <c r="A456" s="620"/>
      <c r="B456" s="622"/>
      <c r="C456" s="564" t="s">
        <v>2182</v>
      </c>
      <c r="D456" s="565" t="s">
        <v>2183</v>
      </c>
    </row>
    <row r="457" spans="1:4" x14ac:dyDescent="0.3">
      <c r="A457" s="620"/>
      <c r="B457" s="622"/>
      <c r="C457" s="564" t="s">
        <v>2184</v>
      </c>
      <c r="D457" s="565" t="s">
        <v>2185</v>
      </c>
    </row>
    <row r="458" spans="1:4" x14ac:dyDescent="0.3">
      <c r="A458" s="620"/>
      <c r="B458" s="622"/>
      <c r="C458" s="564" t="s">
        <v>2186</v>
      </c>
      <c r="D458" s="565" t="s">
        <v>2187</v>
      </c>
    </row>
    <row r="459" spans="1:4" x14ac:dyDescent="0.3">
      <c r="A459" s="620" t="s">
        <v>2188</v>
      </c>
      <c r="B459" s="622" t="s">
        <v>1820</v>
      </c>
      <c r="C459" s="564" t="s">
        <v>2189</v>
      </c>
      <c r="D459" s="565" t="s">
        <v>2190</v>
      </c>
    </row>
    <row r="460" spans="1:4" x14ac:dyDescent="0.3">
      <c r="A460" s="620"/>
      <c r="B460" s="622"/>
      <c r="C460" s="564" t="s">
        <v>2191</v>
      </c>
      <c r="D460" s="565" t="s">
        <v>2192</v>
      </c>
    </row>
    <row r="461" spans="1:4" x14ac:dyDescent="0.3">
      <c r="A461" s="566">
        <v>38109</v>
      </c>
      <c r="B461" s="563" t="s">
        <v>1108</v>
      </c>
      <c r="C461" s="571" t="s">
        <v>2193</v>
      </c>
      <c r="D461" s="572" t="s">
        <v>2194</v>
      </c>
    </row>
    <row r="462" spans="1:4" x14ac:dyDescent="0.3">
      <c r="A462" s="563" t="s">
        <v>2195</v>
      </c>
      <c r="B462" s="563" t="s">
        <v>1124</v>
      </c>
      <c r="C462" s="564" t="s">
        <v>2196</v>
      </c>
      <c r="D462" s="565" t="s">
        <v>2197</v>
      </c>
    </row>
    <row r="463" spans="1:4" x14ac:dyDescent="0.3">
      <c r="A463" s="566">
        <v>38094</v>
      </c>
      <c r="B463" s="563" t="s">
        <v>1262</v>
      </c>
      <c r="C463" s="564" t="s">
        <v>2198</v>
      </c>
      <c r="D463" s="565" t="s">
        <v>2199</v>
      </c>
    </row>
    <row r="464" spans="1:4" x14ac:dyDescent="0.3">
      <c r="A464" s="566">
        <v>38087</v>
      </c>
      <c r="B464" s="563" t="s">
        <v>1144</v>
      </c>
      <c r="C464" s="564" t="s">
        <v>2200</v>
      </c>
      <c r="D464" s="565" t="s">
        <v>2201</v>
      </c>
    </row>
    <row r="465" spans="1:4" x14ac:dyDescent="0.3">
      <c r="A465" s="566">
        <v>38080</v>
      </c>
      <c r="B465" s="563" t="s">
        <v>1168</v>
      </c>
      <c r="C465" s="564" t="s">
        <v>2202</v>
      </c>
      <c r="D465" s="565" t="s">
        <v>2203</v>
      </c>
    </row>
    <row r="466" spans="1:4" x14ac:dyDescent="0.3">
      <c r="A466" s="566">
        <v>38045</v>
      </c>
      <c r="B466" s="563" t="s">
        <v>1204</v>
      </c>
      <c r="C466" s="564" t="s">
        <v>2204</v>
      </c>
      <c r="D466" s="565" t="s">
        <v>2205</v>
      </c>
    </row>
    <row r="467" spans="1:4" x14ac:dyDescent="0.3">
      <c r="A467" s="566">
        <v>38031</v>
      </c>
      <c r="B467" s="563" t="s">
        <v>2124</v>
      </c>
      <c r="C467" s="564" t="s">
        <v>2206</v>
      </c>
      <c r="D467" s="565" t="s">
        <v>2207</v>
      </c>
    </row>
    <row r="468" spans="1:4" x14ac:dyDescent="0.3">
      <c r="A468" s="566">
        <v>38025</v>
      </c>
      <c r="B468" s="563" t="s">
        <v>2208</v>
      </c>
      <c r="C468" s="564" t="s">
        <v>2209</v>
      </c>
      <c r="D468" s="565" t="s">
        <v>2210</v>
      </c>
    </row>
    <row r="469" spans="1:4" x14ac:dyDescent="0.3">
      <c r="A469" s="566">
        <v>38017</v>
      </c>
      <c r="B469" s="563" t="s">
        <v>1120</v>
      </c>
      <c r="C469" s="564" t="s">
        <v>2211</v>
      </c>
      <c r="D469" s="565" t="s">
        <v>2212</v>
      </c>
    </row>
    <row r="470" spans="1:4" x14ac:dyDescent="0.3">
      <c r="A470" s="566">
        <v>38010</v>
      </c>
      <c r="B470" s="563" t="s">
        <v>1159</v>
      </c>
      <c r="C470" s="564" t="s">
        <v>2213</v>
      </c>
      <c r="D470" s="565" t="s">
        <v>2214</v>
      </c>
    </row>
    <row r="471" spans="1:4" x14ac:dyDescent="0.3">
      <c r="A471" s="566">
        <v>38003</v>
      </c>
      <c r="B471" s="563" t="s">
        <v>1116</v>
      </c>
      <c r="C471" s="564" t="s">
        <v>2215</v>
      </c>
      <c r="D471" s="565" t="s">
        <v>2216</v>
      </c>
    </row>
    <row r="472" spans="1:4" x14ac:dyDescent="0.3">
      <c r="A472" s="566">
        <v>37989</v>
      </c>
      <c r="B472" s="563" t="s">
        <v>1129</v>
      </c>
      <c r="C472" s="564" t="s">
        <v>2217</v>
      </c>
      <c r="D472" s="565" t="s">
        <v>2218</v>
      </c>
    </row>
    <row r="473" spans="1:4" x14ac:dyDescent="0.3">
      <c r="A473" s="568" t="s">
        <v>2219</v>
      </c>
      <c r="B473" s="568" t="s">
        <v>1148</v>
      </c>
      <c r="C473" s="569" t="s">
        <v>2220</v>
      </c>
      <c r="D473" s="573" t="s">
        <v>2221</v>
      </c>
    </row>
    <row r="474" spans="1:4" x14ac:dyDescent="0.3">
      <c r="A474" s="574">
        <v>37975</v>
      </c>
      <c r="B474" s="563" t="s">
        <v>1181</v>
      </c>
      <c r="C474" s="564" t="s">
        <v>2222</v>
      </c>
      <c r="D474" s="565" t="s">
        <v>2223</v>
      </c>
    </row>
    <row r="475" spans="1:4" x14ac:dyDescent="0.3">
      <c r="A475" s="566">
        <v>37968</v>
      </c>
      <c r="B475" s="563" t="s">
        <v>1124</v>
      </c>
      <c r="C475" s="569" t="s">
        <v>2224</v>
      </c>
      <c r="D475" s="573" t="s">
        <v>2225</v>
      </c>
    </row>
    <row r="476" spans="1:4" x14ac:dyDescent="0.3">
      <c r="A476" s="620" t="s">
        <v>2226</v>
      </c>
      <c r="B476" s="622" t="s">
        <v>1254</v>
      </c>
      <c r="C476" s="564" t="s">
        <v>2227</v>
      </c>
      <c r="D476" s="565" t="s">
        <v>2228</v>
      </c>
    </row>
    <row r="477" spans="1:4" x14ac:dyDescent="0.3">
      <c r="A477" s="620"/>
      <c r="B477" s="622"/>
      <c r="C477" s="564" t="s">
        <v>2229</v>
      </c>
      <c r="D477" s="565" t="s">
        <v>2230</v>
      </c>
    </row>
    <row r="478" spans="1:4" x14ac:dyDescent="0.3">
      <c r="A478" s="566">
        <v>37934</v>
      </c>
      <c r="B478" s="563" t="s">
        <v>1565</v>
      </c>
      <c r="C478" s="571" t="s">
        <v>2231</v>
      </c>
      <c r="D478" s="572" t="s">
        <v>2232</v>
      </c>
    </row>
    <row r="479" spans="1:4" x14ac:dyDescent="0.3">
      <c r="A479" s="566">
        <v>37926</v>
      </c>
      <c r="B479" s="563" t="s">
        <v>1190</v>
      </c>
      <c r="C479" s="564" t="s">
        <v>2233</v>
      </c>
      <c r="D479" s="565" t="s">
        <v>2234</v>
      </c>
    </row>
    <row r="480" spans="1:4" x14ac:dyDescent="0.3">
      <c r="A480" s="566">
        <v>37919</v>
      </c>
      <c r="B480" s="563" t="s">
        <v>1248</v>
      </c>
      <c r="C480" s="564" t="s">
        <v>2235</v>
      </c>
      <c r="D480" s="565" t="s">
        <v>2236</v>
      </c>
    </row>
    <row r="481" spans="1:4" x14ac:dyDescent="0.3">
      <c r="A481" s="566">
        <v>37913</v>
      </c>
      <c r="B481" s="563" t="s">
        <v>1129</v>
      </c>
      <c r="C481" s="564" t="s">
        <v>2237</v>
      </c>
      <c r="D481" s="565" t="s">
        <v>2238</v>
      </c>
    </row>
    <row r="482" spans="1:4" x14ac:dyDescent="0.3">
      <c r="A482" s="566">
        <v>37905</v>
      </c>
      <c r="B482" s="563" t="s">
        <v>1134</v>
      </c>
      <c r="C482" s="564" t="s">
        <v>2239</v>
      </c>
      <c r="D482" s="565" t="s">
        <v>2240</v>
      </c>
    </row>
    <row r="483" spans="1:4" x14ac:dyDescent="0.3">
      <c r="A483" s="566">
        <v>37899</v>
      </c>
      <c r="B483" s="563" t="s">
        <v>1177</v>
      </c>
      <c r="C483" s="564" t="s">
        <v>2241</v>
      </c>
      <c r="D483" s="565" t="s">
        <v>2242</v>
      </c>
    </row>
    <row r="484" spans="1:4" x14ac:dyDescent="0.3">
      <c r="A484" s="566">
        <v>37891</v>
      </c>
      <c r="B484" s="563" t="s">
        <v>1113</v>
      </c>
      <c r="C484" s="564" t="s">
        <v>2243</v>
      </c>
      <c r="D484" s="565" t="s">
        <v>2244</v>
      </c>
    </row>
    <row r="485" spans="1:4" x14ac:dyDescent="0.3">
      <c r="A485" s="566">
        <v>37885</v>
      </c>
      <c r="B485" s="563" t="s">
        <v>1120</v>
      </c>
      <c r="C485" s="564" t="s">
        <v>2245</v>
      </c>
      <c r="D485" s="565" t="s">
        <v>2246</v>
      </c>
    </row>
    <row r="486" spans="1:4" x14ac:dyDescent="0.3">
      <c r="A486" s="566">
        <v>37878</v>
      </c>
      <c r="B486" s="563" t="s">
        <v>1495</v>
      </c>
      <c r="C486" s="564" t="s">
        <v>2247</v>
      </c>
      <c r="D486" s="565" t="s">
        <v>2248</v>
      </c>
    </row>
    <row r="487" spans="1:4" x14ac:dyDescent="0.3">
      <c r="A487" s="563" t="s">
        <v>2249</v>
      </c>
      <c r="B487" s="563" t="s">
        <v>1127</v>
      </c>
      <c r="C487" s="564" t="s">
        <v>2250</v>
      </c>
      <c r="D487" s="565" t="s">
        <v>2251</v>
      </c>
    </row>
    <row r="488" spans="1:4" x14ac:dyDescent="0.3">
      <c r="A488" s="566">
        <v>37864</v>
      </c>
      <c r="B488" s="563" t="s">
        <v>1245</v>
      </c>
      <c r="C488" s="564" t="s">
        <v>2252</v>
      </c>
      <c r="D488" s="565" t="s">
        <v>2253</v>
      </c>
    </row>
    <row r="489" spans="1:4" x14ac:dyDescent="0.3">
      <c r="A489" s="563" t="s">
        <v>2254</v>
      </c>
      <c r="B489" s="563" t="s">
        <v>1245</v>
      </c>
      <c r="C489" s="564" t="s">
        <v>2255</v>
      </c>
      <c r="D489" s="565" t="s">
        <v>2256</v>
      </c>
    </row>
    <row r="490" spans="1:4" x14ac:dyDescent="0.3">
      <c r="A490" s="566">
        <v>37759</v>
      </c>
      <c r="B490" s="568" t="s">
        <v>2086</v>
      </c>
      <c r="C490" s="569" t="s">
        <v>2257</v>
      </c>
      <c r="D490" s="573" t="s">
        <v>2258</v>
      </c>
    </row>
    <row r="491" spans="1:4" x14ac:dyDescent="0.3">
      <c r="A491" s="622" t="s">
        <v>2259</v>
      </c>
      <c r="B491" s="616" t="s">
        <v>2260</v>
      </c>
      <c r="C491" s="564" t="s">
        <v>2261</v>
      </c>
      <c r="D491" s="565" t="s">
        <v>2262</v>
      </c>
    </row>
    <row r="492" spans="1:4" x14ac:dyDescent="0.3">
      <c r="A492" s="622"/>
      <c r="B492" s="618"/>
      <c r="C492" s="564" t="s">
        <v>2263</v>
      </c>
      <c r="D492" s="565" t="s">
        <v>2264</v>
      </c>
    </row>
    <row r="493" spans="1:4" x14ac:dyDescent="0.3">
      <c r="A493" s="622"/>
      <c r="B493" s="618"/>
      <c r="C493" s="564" t="s">
        <v>2265</v>
      </c>
      <c r="D493" s="565" t="s">
        <v>2266</v>
      </c>
    </row>
    <row r="494" spans="1:4" x14ac:dyDescent="0.3">
      <c r="A494" s="622"/>
      <c r="B494" s="617"/>
      <c r="C494" s="564" t="s">
        <v>2267</v>
      </c>
      <c r="D494" s="565" t="s">
        <v>2268</v>
      </c>
    </row>
    <row r="495" spans="1:4" x14ac:dyDescent="0.3">
      <c r="A495" s="566">
        <v>37745</v>
      </c>
      <c r="B495" s="570" t="s">
        <v>1190</v>
      </c>
      <c r="C495" s="575" t="s">
        <v>2269</v>
      </c>
      <c r="D495" s="576" t="s">
        <v>2270</v>
      </c>
    </row>
    <row r="496" spans="1:4" x14ac:dyDescent="0.3">
      <c r="A496" s="620" t="s">
        <v>2271</v>
      </c>
      <c r="B496" s="622" t="s">
        <v>1820</v>
      </c>
      <c r="C496" s="564" t="s">
        <v>2272</v>
      </c>
      <c r="D496" s="565" t="s">
        <v>2273</v>
      </c>
    </row>
    <row r="497" spans="1:4" x14ac:dyDescent="0.3">
      <c r="A497" s="620"/>
      <c r="B497" s="622"/>
      <c r="C497" s="564" t="s">
        <v>2274</v>
      </c>
      <c r="D497" s="565" t="s">
        <v>2275</v>
      </c>
    </row>
    <row r="498" spans="1:4" x14ac:dyDescent="0.3">
      <c r="A498" s="566">
        <v>37738</v>
      </c>
      <c r="B498" s="563" t="s">
        <v>1116</v>
      </c>
      <c r="C498" s="571" t="s">
        <v>2276</v>
      </c>
      <c r="D498" s="572" t="s">
        <v>2277</v>
      </c>
    </row>
    <row r="499" spans="1:4" x14ac:dyDescent="0.3">
      <c r="A499" s="566">
        <v>37730</v>
      </c>
      <c r="B499" s="563" t="s">
        <v>1168</v>
      </c>
      <c r="C499" s="564" t="s">
        <v>2278</v>
      </c>
      <c r="D499" s="565" t="s">
        <v>2279</v>
      </c>
    </row>
    <row r="500" spans="1:4" x14ac:dyDescent="0.3">
      <c r="A500" s="563" t="s">
        <v>2280</v>
      </c>
      <c r="B500" s="563" t="s">
        <v>1124</v>
      </c>
      <c r="C500" s="564" t="s">
        <v>2281</v>
      </c>
      <c r="D500" s="565" t="s">
        <v>2282</v>
      </c>
    </row>
    <row r="501" spans="1:4" x14ac:dyDescent="0.3">
      <c r="A501" s="566">
        <v>37723</v>
      </c>
      <c r="B501" s="563" t="s">
        <v>1262</v>
      </c>
      <c r="C501" s="564" t="s">
        <v>2283</v>
      </c>
      <c r="D501" s="565" t="s">
        <v>2284</v>
      </c>
    </row>
    <row r="502" spans="1:4" x14ac:dyDescent="0.3">
      <c r="A502" s="566">
        <v>37709</v>
      </c>
      <c r="B502" s="563" t="s">
        <v>1181</v>
      </c>
      <c r="C502" s="564" t="s">
        <v>2285</v>
      </c>
      <c r="D502" s="565" t="s">
        <v>2286</v>
      </c>
    </row>
    <row r="503" spans="1:4" x14ac:dyDescent="0.3">
      <c r="A503" s="566">
        <v>37695</v>
      </c>
      <c r="B503" s="563" t="s">
        <v>1204</v>
      </c>
      <c r="C503" s="564" t="s">
        <v>2287</v>
      </c>
      <c r="D503" s="565" t="s">
        <v>2288</v>
      </c>
    </row>
    <row r="504" spans="1:4" x14ac:dyDescent="0.3">
      <c r="A504" s="566">
        <v>37674</v>
      </c>
      <c r="B504" s="563" t="s">
        <v>2124</v>
      </c>
      <c r="C504" s="564" t="s">
        <v>2289</v>
      </c>
      <c r="D504" s="565" t="s">
        <v>2290</v>
      </c>
    </row>
    <row r="505" spans="1:4" x14ac:dyDescent="0.3">
      <c r="A505" s="566">
        <v>37653</v>
      </c>
      <c r="B505" s="563" t="s">
        <v>1159</v>
      </c>
      <c r="C505" s="564" t="s">
        <v>2291</v>
      </c>
      <c r="D505" s="565" t="s">
        <v>2292</v>
      </c>
    </row>
    <row r="506" spans="1:4" x14ac:dyDescent="0.3">
      <c r="A506" s="566">
        <v>37625</v>
      </c>
      <c r="B506" s="563" t="s">
        <v>1129</v>
      </c>
      <c r="C506" s="569" t="s">
        <v>2293</v>
      </c>
      <c r="D506" s="573" t="s">
        <v>2294</v>
      </c>
    </row>
    <row r="507" spans="1:4" x14ac:dyDescent="0.3">
      <c r="A507" s="620" t="s">
        <v>2295</v>
      </c>
      <c r="B507" s="622" t="s">
        <v>1254</v>
      </c>
      <c r="C507" s="564" t="s">
        <v>2296</v>
      </c>
      <c r="D507" s="565" t="s">
        <v>2297</v>
      </c>
    </row>
    <row r="508" spans="1:4" x14ac:dyDescent="0.3">
      <c r="A508" s="620"/>
      <c r="B508" s="622"/>
      <c r="C508" s="564" t="s">
        <v>2298</v>
      </c>
      <c r="D508" s="565" t="s">
        <v>2299</v>
      </c>
    </row>
    <row r="509" spans="1:4" x14ac:dyDescent="0.3">
      <c r="A509" s="566">
        <v>37583</v>
      </c>
      <c r="B509" s="563" t="s">
        <v>1248</v>
      </c>
      <c r="C509" s="571" t="s">
        <v>2300</v>
      </c>
      <c r="D509" s="572" t="s">
        <v>2301</v>
      </c>
    </row>
    <row r="510" spans="1:4" x14ac:dyDescent="0.3">
      <c r="A510" s="566">
        <v>37563</v>
      </c>
      <c r="B510" s="563" t="s">
        <v>1565</v>
      </c>
      <c r="C510" s="564" t="s">
        <v>2302</v>
      </c>
      <c r="D510" s="565" t="s">
        <v>2303</v>
      </c>
    </row>
    <row r="511" spans="1:4" x14ac:dyDescent="0.3">
      <c r="A511" s="566">
        <v>37555</v>
      </c>
      <c r="B511" s="563" t="s">
        <v>1495</v>
      </c>
      <c r="C511" s="564" t="s">
        <v>2304</v>
      </c>
      <c r="D511" s="565" t="s">
        <v>2305</v>
      </c>
    </row>
    <row r="512" spans="1:4" x14ac:dyDescent="0.3">
      <c r="A512" s="566">
        <v>37549</v>
      </c>
      <c r="B512" s="563" t="s">
        <v>1120</v>
      </c>
      <c r="C512" s="564" t="s">
        <v>2306</v>
      </c>
      <c r="D512" s="565" t="s">
        <v>2307</v>
      </c>
    </row>
    <row r="513" spans="1:4" x14ac:dyDescent="0.3">
      <c r="A513" s="566">
        <v>37535</v>
      </c>
      <c r="B513" s="563" t="s">
        <v>1199</v>
      </c>
      <c r="C513" s="564" t="s">
        <v>2308</v>
      </c>
      <c r="D513" s="565" t="s">
        <v>2309</v>
      </c>
    </row>
    <row r="514" spans="1:4" x14ac:dyDescent="0.3">
      <c r="A514" s="566">
        <v>37527</v>
      </c>
      <c r="B514" s="563" t="s">
        <v>1177</v>
      </c>
      <c r="C514" s="564" t="s">
        <v>2310</v>
      </c>
      <c r="D514" s="565" t="s">
        <v>2311</v>
      </c>
    </row>
    <row r="515" spans="1:4" x14ac:dyDescent="0.3">
      <c r="A515" s="566">
        <v>37521</v>
      </c>
      <c r="B515" s="563" t="s">
        <v>1108</v>
      </c>
      <c r="C515" s="564" t="s">
        <v>2312</v>
      </c>
      <c r="D515" s="565" t="s">
        <v>2313</v>
      </c>
    </row>
    <row r="516" spans="1:4" x14ac:dyDescent="0.3">
      <c r="A516" s="566">
        <v>37520</v>
      </c>
      <c r="B516" s="563" t="s">
        <v>1144</v>
      </c>
      <c r="C516" s="564" t="s">
        <v>2314</v>
      </c>
      <c r="D516" s="565" t="s">
        <v>2315</v>
      </c>
    </row>
    <row r="517" spans="1:4" x14ac:dyDescent="0.3">
      <c r="A517" s="566">
        <v>37514</v>
      </c>
      <c r="B517" s="563" t="s">
        <v>1113</v>
      </c>
      <c r="C517" s="564" t="s">
        <v>2316</v>
      </c>
      <c r="D517" s="565" t="s">
        <v>2317</v>
      </c>
    </row>
    <row r="518" spans="1:4" x14ac:dyDescent="0.3">
      <c r="A518" s="566">
        <v>37513</v>
      </c>
      <c r="B518" s="563" t="s">
        <v>1134</v>
      </c>
      <c r="C518" s="564" t="s">
        <v>2318</v>
      </c>
      <c r="D518" s="565" t="s">
        <v>2319</v>
      </c>
    </row>
    <row r="519" spans="1:4" x14ac:dyDescent="0.3">
      <c r="A519" s="563" t="s">
        <v>2320</v>
      </c>
      <c r="B519" s="563" t="s">
        <v>1127</v>
      </c>
      <c r="C519" s="564" t="s">
        <v>2321</v>
      </c>
      <c r="D519" s="565" t="s">
        <v>2322</v>
      </c>
    </row>
    <row r="520" spans="1:4" x14ac:dyDescent="0.3">
      <c r="A520" s="566">
        <v>37500</v>
      </c>
      <c r="B520" s="563" t="s">
        <v>1245</v>
      </c>
      <c r="C520" s="564" t="s">
        <v>2323</v>
      </c>
      <c r="D520" s="565" t="s">
        <v>2324</v>
      </c>
    </row>
    <row r="521" spans="1:4" x14ac:dyDescent="0.3">
      <c r="A521" s="563" t="s">
        <v>2325</v>
      </c>
      <c r="B521" s="563" t="s">
        <v>1245</v>
      </c>
      <c r="C521" s="569" t="s">
        <v>2326</v>
      </c>
      <c r="D521" s="573" t="s">
        <v>2327</v>
      </c>
    </row>
    <row r="522" spans="1:4" x14ac:dyDescent="0.3">
      <c r="A522" s="620" t="s">
        <v>2328</v>
      </c>
      <c r="B522" s="623" t="s">
        <v>2329</v>
      </c>
      <c r="C522" s="564" t="s">
        <v>2330</v>
      </c>
      <c r="D522" s="565" t="s">
        <v>2331</v>
      </c>
    </row>
    <row r="523" spans="1:4" x14ac:dyDescent="0.3">
      <c r="A523" s="620"/>
      <c r="B523" s="624"/>
      <c r="C523" s="564" t="s">
        <v>2332</v>
      </c>
      <c r="D523" s="565" t="s">
        <v>2333</v>
      </c>
    </row>
    <row r="524" spans="1:4" x14ac:dyDescent="0.3">
      <c r="A524" s="620"/>
      <c r="B524" s="624"/>
      <c r="C524" s="564" t="s">
        <v>2334</v>
      </c>
      <c r="D524" s="565" t="s">
        <v>2335</v>
      </c>
    </row>
    <row r="525" spans="1:4" x14ac:dyDescent="0.3">
      <c r="A525" s="620"/>
      <c r="B525" s="625"/>
      <c r="C525" s="564" t="s">
        <v>2336</v>
      </c>
      <c r="D525" s="565" t="s">
        <v>2337</v>
      </c>
    </row>
    <row r="526" spans="1:4" x14ac:dyDescent="0.3">
      <c r="A526" s="620" t="s">
        <v>2338</v>
      </c>
      <c r="B526" s="622" t="s">
        <v>1199</v>
      </c>
      <c r="C526" s="564" t="s">
        <v>2339</v>
      </c>
      <c r="D526" s="565" t="s">
        <v>2340</v>
      </c>
    </row>
    <row r="527" spans="1:4" x14ac:dyDescent="0.3">
      <c r="A527" s="620"/>
      <c r="B527" s="622"/>
      <c r="C527" s="564" t="s">
        <v>2341</v>
      </c>
      <c r="D527" s="565" t="s">
        <v>2342</v>
      </c>
    </row>
    <row r="528" spans="1:4" x14ac:dyDescent="0.3">
      <c r="A528" s="566">
        <v>37381</v>
      </c>
      <c r="B528" s="563" t="s">
        <v>2086</v>
      </c>
      <c r="C528" s="571" t="s">
        <v>2343</v>
      </c>
      <c r="D528" s="572" t="s">
        <v>2344</v>
      </c>
    </row>
    <row r="529" spans="1:4" x14ac:dyDescent="0.3">
      <c r="A529" s="566">
        <v>37374</v>
      </c>
      <c r="B529" s="563" t="s">
        <v>1124</v>
      </c>
      <c r="C529" s="564" t="s">
        <v>2345</v>
      </c>
      <c r="D529" s="565" t="s">
        <v>2346</v>
      </c>
    </row>
    <row r="530" spans="1:4" x14ac:dyDescent="0.3">
      <c r="A530" s="566">
        <v>37373</v>
      </c>
      <c r="B530" s="563" t="s">
        <v>2347</v>
      </c>
      <c r="C530" s="564" t="s">
        <v>2348</v>
      </c>
      <c r="D530" s="565" t="s">
        <v>2349</v>
      </c>
    </row>
    <row r="531" spans="1:4" x14ac:dyDescent="0.3">
      <c r="A531" s="566">
        <v>37366</v>
      </c>
      <c r="B531" s="563" t="s">
        <v>1144</v>
      </c>
      <c r="C531" s="564" t="s">
        <v>2350</v>
      </c>
      <c r="D531" s="565" t="s">
        <v>2351</v>
      </c>
    </row>
    <row r="532" spans="1:4" x14ac:dyDescent="0.3">
      <c r="A532" s="566">
        <v>37353</v>
      </c>
      <c r="B532" s="563" t="s">
        <v>1116</v>
      </c>
      <c r="C532" s="564" t="s">
        <v>2352</v>
      </c>
      <c r="D532" s="565" t="s">
        <v>2353</v>
      </c>
    </row>
    <row r="533" spans="1:4" x14ac:dyDescent="0.3">
      <c r="A533" s="566">
        <v>37345</v>
      </c>
      <c r="B533" s="563" t="s">
        <v>1127</v>
      </c>
      <c r="C533" s="564" t="s">
        <v>2354</v>
      </c>
      <c r="D533" s="565" t="s">
        <v>2355</v>
      </c>
    </row>
    <row r="534" spans="1:4" x14ac:dyDescent="0.3">
      <c r="A534" s="566">
        <v>37297</v>
      </c>
      <c r="B534" s="563" t="s">
        <v>1120</v>
      </c>
      <c r="C534" s="564" t="s">
        <v>2356</v>
      </c>
      <c r="D534" s="565" t="s">
        <v>2357</v>
      </c>
    </row>
    <row r="535" spans="1:4" x14ac:dyDescent="0.3">
      <c r="A535" s="566">
        <v>37296</v>
      </c>
      <c r="B535" s="563" t="s">
        <v>1159</v>
      </c>
      <c r="C535" s="564" t="s">
        <v>2358</v>
      </c>
      <c r="D535" s="565" t="s">
        <v>2359</v>
      </c>
    </row>
    <row r="536" spans="1:4" x14ac:dyDescent="0.3">
      <c r="A536" s="566">
        <v>37289</v>
      </c>
      <c r="B536" s="563" t="s">
        <v>2124</v>
      </c>
      <c r="C536" s="564" t="s">
        <v>2360</v>
      </c>
      <c r="D536" s="565" t="s">
        <v>2361</v>
      </c>
    </row>
    <row r="537" spans="1:4" x14ac:dyDescent="0.3">
      <c r="A537" s="563" t="s">
        <v>2362</v>
      </c>
      <c r="B537" s="563" t="s">
        <v>1108</v>
      </c>
      <c r="C537" s="564" t="s">
        <v>2363</v>
      </c>
      <c r="D537" s="565" t="s">
        <v>2364</v>
      </c>
    </row>
    <row r="538" spans="1:4" x14ac:dyDescent="0.3">
      <c r="A538" s="566">
        <v>37275</v>
      </c>
      <c r="B538" s="563" t="s">
        <v>1495</v>
      </c>
      <c r="C538" s="564" t="s">
        <v>2365</v>
      </c>
      <c r="D538" s="565" t="s">
        <v>2366</v>
      </c>
    </row>
    <row r="539" spans="1:4" x14ac:dyDescent="0.3">
      <c r="A539" s="566">
        <v>37261</v>
      </c>
      <c r="B539" s="563" t="s">
        <v>1565</v>
      </c>
      <c r="C539" s="564" t="s">
        <v>2367</v>
      </c>
      <c r="D539" s="565" t="s">
        <v>2368</v>
      </c>
    </row>
    <row r="540" spans="1:4" x14ac:dyDescent="0.3">
      <c r="A540" s="566">
        <v>37240</v>
      </c>
      <c r="B540" s="563" t="s">
        <v>1248</v>
      </c>
      <c r="C540" s="564" t="s">
        <v>2369</v>
      </c>
      <c r="D540" s="565" t="s">
        <v>2370</v>
      </c>
    </row>
    <row r="541" spans="1:4" x14ac:dyDescent="0.3">
      <c r="A541" s="566">
        <v>37226</v>
      </c>
      <c r="B541" s="563" t="s">
        <v>1181</v>
      </c>
      <c r="C541" s="564" t="s">
        <v>2371</v>
      </c>
      <c r="D541" s="565" t="s">
        <v>2372</v>
      </c>
    </row>
    <row r="542" spans="1:4" x14ac:dyDescent="0.3">
      <c r="A542" s="566">
        <v>37198</v>
      </c>
      <c r="B542" s="563" t="s">
        <v>1254</v>
      </c>
      <c r="C542" s="564" t="s">
        <v>2373</v>
      </c>
      <c r="D542" s="565" t="s">
        <v>2374</v>
      </c>
    </row>
    <row r="543" spans="1:4" x14ac:dyDescent="0.3">
      <c r="A543" s="566">
        <v>37191</v>
      </c>
      <c r="B543" s="563" t="s">
        <v>1129</v>
      </c>
      <c r="C543" s="564" t="s">
        <v>2375</v>
      </c>
      <c r="D543" s="565" t="s">
        <v>2376</v>
      </c>
    </row>
    <row r="544" spans="1:4" x14ac:dyDescent="0.3">
      <c r="A544" s="566">
        <v>37184</v>
      </c>
      <c r="B544" s="563" t="s">
        <v>1124</v>
      </c>
      <c r="C544" s="564" t="s">
        <v>2377</v>
      </c>
      <c r="D544" s="565" t="s">
        <v>2378</v>
      </c>
    </row>
    <row r="545" spans="1:4" x14ac:dyDescent="0.3">
      <c r="A545" s="566">
        <v>37164</v>
      </c>
      <c r="B545" s="563" t="s">
        <v>1177</v>
      </c>
      <c r="C545" s="564" t="s">
        <v>2379</v>
      </c>
      <c r="D545" s="565" t="s">
        <v>2380</v>
      </c>
    </row>
    <row r="546" spans="1:4" x14ac:dyDescent="0.3">
      <c r="A546" s="566">
        <v>37163</v>
      </c>
      <c r="B546" s="563" t="s">
        <v>1168</v>
      </c>
      <c r="C546" s="564" t="s">
        <v>2381</v>
      </c>
      <c r="D546" s="565" t="s">
        <v>2382</v>
      </c>
    </row>
    <row r="547" spans="1:4" x14ac:dyDescent="0.3">
      <c r="A547" s="566">
        <v>37150</v>
      </c>
      <c r="B547" s="563" t="s">
        <v>1190</v>
      </c>
      <c r="C547" s="564" t="s">
        <v>2383</v>
      </c>
      <c r="D547" s="565" t="s">
        <v>2384</v>
      </c>
    </row>
    <row r="548" spans="1:4" x14ac:dyDescent="0.3">
      <c r="A548" s="563" t="s">
        <v>2385</v>
      </c>
      <c r="B548" s="563" t="s">
        <v>1127</v>
      </c>
      <c r="C548" s="564" t="s">
        <v>2386</v>
      </c>
      <c r="D548" s="565" t="s">
        <v>2387</v>
      </c>
    </row>
    <row r="549" spans="1:4" x14ac:dyDescent="0.3">
      <c r="A549" s="566">
        <v>37136</v>
      </c>
      <c r="B549" s="563" t="s">
        <v>1245</v>
      </c>
      <c r="C549" s="564" t="s">
        <v>2388</v>
      </c>
      <c r="D549" s="565" t="s">
        <v>2389</v>
      </c>
    </row>
    <row r="550" spans="1:4" x14ac:dyDescent="0.3">
      <c r="A550" s="563" t="s">
        <v>2390</v>
      </c>
      <c r="B550" s="563" t="s">
        <v>1245</v>
      </c>
      <c r="C550" s="564" t="s">
        <v>2391</v>
      </c>
      <c r="D550" s="565" t="s">
        <v>2392</v>
      </c>
    </row>
    <row r="551" spans="1:4" x14ac:dyDescent="0.3">
      <c r="A551" s="566">
        <v>37003</v>
      </c>
      <c r="B551" s="563" t="s">
        <v>1124</v>
      </c>
      <c r="C551" s="564" t="s">
        <v>2393</v>
      </c>
      <c r="D551" s="565" t="s">
        <v>2394</v>
      </c>
    </row>
    <row r="552" spans="1:4" x14ac:dyDescent="0.3">
      <c r="A552" s="566">
        <v>37002</v>
      </c>
      <c r="B552" s="563" t="s">
        <v>2347</v>
      </c>
      <c r="C552" s="564" t="s">
        <v>2395</v>
      </c>
      <c r="D552" s="565" t="s">
        <v>2396</v>
      </c>
    </row>
    <row r="553" spans="1:4" x14ac:dyDescent="0.3">
      <c r="A553" s="566">
        <v>36995</v>
      </c>
      <c r="B553" s="563" t="s">
        <v>1127</v>
      </c>
      <c r="C553" s="564" t="s">
        <v>2397</v>
      </c>
      <c r="D553" s="565" t="s">
        <v>2398</v>
      </c>
    </row>
    <row r="554" spans="1:4" x14ac:dyDescent="0.3">
      <c r="A554" s="566">
        <v>36988</v>
      </c>
      <c r="B554" s="563" t="s">
        <v>1144</v>
      </c>
      <c r="C554" s="564" t="s">
        <v>2399</v>
      </c>
      <c r="D554" s="565" t="s">
        <v>2400</v>
      </c>
    </row>
    <row r="555" spans="1:4" x14ac:dyDescent="0.3">
      <c r="A555" s="566">
        <v>36967</v>
      </c>
      <c r="B555" s="563" t="s">
        <v>1159</v>
      </c>
      <c r="C555" s="564" t="s">
        <v>2401</v>
      </c>
      <c r="D555" s="565" t="s">
        <v>2402</v>
      </c>
    </row>
    <row r="556" spans="1:4" x14ac:dyDescent="0.3">
      <c r="A556" s="566">
        <v>36939</v>
      </c>
      <c r="B556" s="563" t="s">
        <v>2124</v>
      </c>
      <c r="C556" s="564" t="s">
        <v>2403</v>
      </c>
      <c r="D556" s="565" t="s">
        <v>2404</v>
      </c>
    </row>
    <row r="557" spans="1:4" x14ac:dyDescent="0.3">
      <c r="A557" s="563" t="s">
        <v>2405</v>
      </c>
      <c r="B557" s="563" t="s">
        <v>1108</v>
      </c>
      <c r="C557" s="564" t="s">
        <v>2406</v>
      </c>
      <c r="D557" s="565" t="s">
        <v>2407</v>
      </c>
    </row>
    <row r="558" spans="1:4" x14ac:dyDescent="0.3">
      <c r="A558" s="566">
        <v>36925</v>
      </c>
      <c r="B558" s="563" t="s">
        <v>2408</v>
      </c>
      <c r="C558" s="564" t="s">
        <v>2409</v>
      </c>
      <c r="D558" s="565" t="s">
        <v>1115</v>
      </c>
    </row>
    <row r="559" spans="1:4" x14ac:dyDescent="0.3">
      <c r="A559" s="566">
        <v>36911</v>
      </c>
      <c r="B559" s="563" t="s">
        <v>1495</v>
      </c>
      <c r="C559" s="564" t="s">
        <v>2410</v>
      </c>
      <c r="D559" s="565" t="s">
        <v>2411</v>
      </c>
    </row>
    <row r="560" spans="1:4" x14ac:dyDescent="0.3">
      <c r="A560" s="566">
        <v>36897</v>
      </c>
      <c r="B560" s="563" t="s">
        <v>1565</v>
      </c>
      <c r="C560" s="564" t="s">
        <v>2412</v>
      </c>
      <c r="D560" s="565" t="s">
        <v>2413</v>
      </c>
    </row>
    <row r="561" spans="1:4" x14ac:dyDescent="0.3">
      <c r="A561" s="566">
        <v>36869</v>
      </c>
      <c r="B561" s="563" t="s">
        <v>1248</v>
      </c>
      <c r="C561" s="564" t="s">
        <v>2414</v>
      </c>
      <c r="D561" s="565" t="s">
        <v>2415</v>
      </c>
    </row>
    <row r="562" spans="1:4" x14ac:dyDescent="0.3">
      <c r="A562" s="566">
        <v>36862</v>
      </c>
      <c r="B562" s="563" t="s">
        <v>1181</v>
      </c>
      <c r="C562" s="564" t="s">
        <v>2416</v>
      </c>
      <c r="D562" s="565" t="s">
        <v>2417</v>
      </c>
    </row>
    <row r="563" spans="1:4" x14ac:dyDescent="0.3">
      <c r="A563" s="566">
        <v>36855</v>
      </c>
      <c r="B563" s="563" t="s">
        <v>1129</v>
      </c>
      <c r="C563" s="564" t="s">
        <v>2418</v>
      </c>
      <c r="D563" s="565" t="s">
        <v>2419</v>
      </c>
    </row>
    <row r="564" spans="1:4" x14ac:dyDescent="0.3">
      <c r="A564" s="566">
        <v>36834</v>
      </c>
      <c r="B564" s="563" t="s">
        <v>1116</v>
      </c>
      <c r="C564" s="564" t="s">
        <v>2420</v>
      </c>
      <c r="D564" s="565" t="s">
        <v>2421</v>
      </c>
    </row>
    <row r="565" spans="1:4" x14ac:dyDescent="0.3">
      <c r="A565" s="566">
        <v>36827</v>
      </c>
      <c r="B565" s="563" t="s">
        <v>1124</v>
      </c>
      <c r="C565" s="564" t="s">
        <v>2422</v>
      </c>
      <c r="D565" s="565" t="s">
        <v>2423</v>
      </c>
    </row>
    <row r="566" spans="1:4" x14ac:dyDescent="0.3">
      <c r="A566" s="563" t="s">
        <v>2424</v>
      </c>
      <c r="B566" s="563" t="s">
        <v>1127</v>
      </c>
      <c r="C566" s="564" t="s">
        <v>2425</v>
      </c>
      <c r="D566" s="565" t="s">
        <v>2426</v>
      </c>
    </row>
    <row r="567" spans="1:4" x14ac:dyDescent="0.3">
      <c r="A567" s="566">
        <v>36800</v>
      </c>
      <c r="B567" s="563" t="s">
        <v>1177</v>
      </c>
      <c r="C567" s="564" t="s">
        <v>2427</v>
      </c>
      <c r="D567" s="565" t="s">
        <v>2428</v>
      </c>
    </row>
    <row r="568" spans="1:4" x14ac:dyDescent="0.3">
      <c r="A568" s="566">
        <v>36786</v>
      </c>
      <c r="B568" s="563" t="s">
        <v>1127</v>
      </c>
      <c r="C568" s="564" t="s">
        <v>2429</v>
      </c>
      <c r="D568" s="565" t="s">
        <v>2430</v>
      </c>
    </row>
    <row r="569" spans="1:4" x14ac:dyDescent="0.3">
      <c r="A569" s="566">
        <v>36779</v>
      </c>
      <c r="B569" s="563" t="s">
        <v>2408</v>
      </c>
      <c r="C569" s="564" t="s">
        <v>2431</v>
      </c>
      <c r="D569" s="565" t="s">
        <v>2432</v>
      </c>
    </row>
    <row r="570" spans="1:4" x14ac:dyDescent="0.3">
      <c r="A570" s="566">
        <v>36772</v>
      </c>
      <c r="B570" s="563" t="s">
        <v>1245</v>
      </c>
      <c r="C570" s="564" t="s">
        <v>2433</v>
      </c>
      <c r="D570" s="565" t="s">
        <v>2434</v>
      </c>
    </row>
    <row r="571" spans="1:4" x14ac:dyDescent="0.3">
      <c r="A571" s="563" t="s">
        <v>2435</v>
      </c>
      <c r="B571" s="563" t="s">
        <v>1245</v>
      </c>
      <c r="C571" s="564" t="s">
        <v>2436</v>
      </c>
      <c r="D571" s="565" t="s">
        <v>2437</v>
      </c>
    </row>
    <row r="572" spans="1:4" x14ac:dyDescent="0.3">
      <c r="A572" s="566">
        <v>36597</v>
      </c>
      <c r="B572" s="563" t="s">
        <v>1127</v>
      </c>
      <c r="C572" s="564" t="s">
        <v>2438</v>
      </c>
      <c r="D572" s="565" t="s">
        <v>2439</v>
      </c>
    </row>
    <row r="573" spans="1:4" x14ac:dyDescent="0.3">
      <c r="A573" s="566">
        <v>36589</v>
      </c>
      <c r="B573" s="563" t="s">
        <v>1159</v>
      </c>
      <c r="C573" s="564" t="s">
        <v>2440</v>
      </c>
      <c r="D573" s="565" t="s">
        <v>2441</v>
      </c>
    </row>
    <row r="574" spans="1:4" x14ac:dyDescent="0.3">
      <c r="A574" s="566">
        <v>36582</v>
      </c>
      <c r="B574" s="563" t="s">
        <v>2124</v>
      </c>
      <c r="C574" s="564" t="s">
        <v>2442</v>
      </c>
      <c r="D574" s="565" t="s">
        <v>2443</v>
      </c>
    </row>
    <row r="575" spans="1:4" x14ac:dyDescent="0.3">
      <c r="A575" s="566">
        <v>36562</v>
      </c>
      <c r="B575" s="563" t="s">
        <v>1565</v>
      </c>
      <c r="C575" s="564" t="s">
        <v>2444</v>
      </c>
      <c r="D575" s="565" t="s">
        <v>2445</v>
      </c>
    </row>
    <row r="576" spans="1:4" x14ac:dyDescent="0.3">
      <c r="A576" s="566">
        <v>36534</v>
      </c>
      <c r="B576" s="563" t="s">
        <v>1495</v>
      </c>
      <c r="C576" s="564" t="s">
        <v>2446</v>
      </c>
      <c r="D576" s="565" t="s">
        <v>2447</v>
      </c>
    </row>
    <row r="577" spans="1:4" x14ac:dyDescent="0.3">
      <c r="A577" s="566">
        <v>36506</v>
      </c>
      <c r="B577" s="563" t="s">
        <v>1124</v>
      </c>
      <c r="C577" s="564" t="s">
        <v>2448</v>
      </c>
      <c r="D577" s="565" t="s">
        <v>2449</v>
      </c>
    </row>
    <row r="578" spans="1:4" x14ac:dyDescent="0.3">
      <c r="A578" s="566">
        <v>36498</v>
      </c>
      <c r="B578" s="563" t="s">
        <v>1248</v>
      </c>
      <c r="C578" s="564" t="s">
        <v>2450</v>
      </c>
      <c r="D578" s="565" t="s">
        <v>2451</v>
      </c>
    </row>
    <row r="579" spans="1:4" x14ac:dyDescent="0.3">
      <c r="A579" s="566">
        <v>36491</v>
      </c>
      <c r="B579" s="563" t="s">
        <v>1127</v>
      </c>
      <c r="C579" s="564" t="s">
        <v>2452</v>
      </c>
      <c r="D579" s="565" t="s">
        <v>2453</v>
      </c>
    </row>
    <row r="580" spans="1:4" x14ac:dyDescent="0.3">
      <c r="A580" s="566">
        <v>36470</v>
      </c>
      <c r="B580" s="563" t="s">
        <v>1129</v>
      </c>
      <c r="C580" s="564" t="s">
        <v>2454</v>
      </c>
      <c r="D580" s="565" t="s">
        <v>2455</v>
      </c>
    </row>
    <row r="581" spans="1:4" x14ac:dyDescent="0.3">
      <c r="A581" s="566">
        <v>36436</v>
      </c>
      <c r="B581" s="563" t="s">
        <v>1177</v>
      </c>
      <c r="C581" s="564" t="s">
        <v>2456</v>
      </c>
      <c r="D581" s="565" t="s">
        <v>2457</v>
      </c>
    </row>
    <row r="582" spans="1:4" x14ac:dyDescent="0.3">
      <c r="A582" s="566">
        <v>36408</v>
      </c>
      <c r="B582" s="563" t="s">
        <v>1245</v>
      </c>
      <c r="C582" s="564" t="s">
        <v>2458</v>
      </c>
      <c r="D582" s="565" t="s">
        <v>2459</v>
      </c>
    </row>
  </sheetData>
  <mergeCells count="103">
    <mergeCell ref="A507:A508"/>
    <mergeCell ref="B507:B508"/>
    <mergeCell ref="A522:A525"/>
    <mergeCell ref="B522:B525"/>
    <mergeCell ref="A526:A527"/>
    <mergeCell ref="B526:B527"/>
    <mergeCell ref="A476:A477"/>
    <mergeCell ref="B476:B477"/>
    <mergeCell ref="A491:A494"/>
    <mergeCell ref="B491:B494"/>
    <mergeCell ref="A496:A497"/>
    <mergeCell ref="B496:B497"/>
    <mergeCell ref="A439:A440"/>
    <mergeCell ref="B439:B440"/>
    <mergeCell ref="A455:A458"/>
    <mergeCell ref="B455:B458"/>
    <mergeCell ref="A459:A460"/>
    <mergeCell ref="B459:B460"/>
    <mergeCell ref="A401:A402"/>
    <mergeCell ref="B401:B402"/>
    <mergeCell ref="A418:A421"/>
    <mergeCell ref="B418:B421"/>
    <mergeCell ref="A424:A425"/>
    <mergeCell ref="B424:B425"/>
    <mergeCell ref="A376:A380"/>
    <mergeCell ref="B376:B380"/>
    <mergeCell ref="A394:A395"/>
    <mergeCell ref="B394:B395"/>
    <mergeCell ref="A399:A400"/>
    <mergeCell ref="B399:B400"/>
    <mergeCell ref="A334:A335"/>
    <mergeCell ref="B334:B335"/>
    <mergeCell ref="A354:A355"/>
    <mergeCell ref="B354:B355"/>
    <mergeCell ref="A357:A358"/>
    <mergeCell ref="B357:B358"/>
    <mergeCell ref="A298:A299"/>
    <mergeCell ref="B298:B299"/>
    <mergeCell ref="A315:A316"/>
    <mergeCell ref="B315:B316"/>
    <mergeCell ref="A317:A318"/>
    <mergeCell ref="B317:B318"/>
    <mergeCell ref="A261:A262"/>
    <mergeCell ref="B261:B262"/>
    <mergeCell ref="A265:A266"/>
    <mergeCell ref="B265:B266"/>
    <mergeCell ref="A276:A277"/>
    <mergeCell ref="B276:B277"/>
    <mergeCell ref="A217:A218"/>
    <mergeCell ref="B217:B218"/>
    <mergeCell ref="A225:A226"/>
    <mergeCell ref="B225:B226"/>
    <mergeCell ref="A235:A236"/>
    <mergeCell ref="B235:B236"/>
    <mergeCell ref="A180:A181"/>
    <mergeCell ref="B180:B181"/>
    <mergeCell ref="A191:A192"/>
    <mergeCell ref="B191:B192"/>
    <mergeCell ref="A193:A194"/>
    <mergeCell ref="B193:B194"/>
    <mergeCell ref="A144:A145"/>
    <mergeCell ref="B144:B145"/>
    <mergeCell ref="A146:A147"/>
    <mergeCell ref="B146:B147"/>
    <mergeCell ref="A170:A171"/>
    <mergeCell ref="B170:B171"/>
    <mergeCell ref="A101:A102"/>
    <mergeCell ref="B101:B102"/>
    <mergeCell ref="A124:A125"/>
    <mergeCell ref="B124:B125"/>
    <mergeCell ref="A132:A133"/>
    <mergeCell ref="B132:B133"/>
    <mergeCell ref="A85:A86"/>
    <mergeCell ref="B85:B86"/>
    <mergeCell ref="A87:A88"/>
    <mergeCell ref="B87:B88"/>
    <mergeCell ref="A99:A100"/>
    <mergeCell ref="B99:B100"/>
    <mergeCell ref="A68:A69"/>
    <mergeCell ref="B68:B69"/>
    <mergeCell ref="A71:A75"/>
    <mergeCell ref="B71:B75"/>
    <mergeCell ref="A78:A80"/>
    <mergeCell ref="B78:B80"/>
    <mergeCell ref="A44:A48"/>
    <mergeCell ref="B44:B48"/>
    <mergeCell ref="A64:A65"/>
    <mergeCell ref="B64:B65"/>
    <mergeCell ref="A21:A23"/>
    <mergeCell ref="B21:B23"/>
    <mergeCell ref="A29:A30"/>
    <mergeCell ref="B29:B30"/>
    <mergeCell ref="A39:A40"/>
    <mergeCell ref="B39:B40"/>
    <mergeCell ref="A1:D1"/>
    <mergeCell ref="A11:A12"/>
    <mergeCell ref="B11:B12"/>
    <mergeCell ref="A14:A15"/>
    <mergeCell ref="B14:B15"/>
    <mergeCell ref="A17:A18"/>
    <mergeCell ref="B17:B18"/>
    <mergeCell ref="A42:A43"/>
    <mergeCell ref="B42:B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E80"/>
  <sheetViews>
    <sheetView zoomScaleNormal="100" workbookViewId="0">
      <selection activeCell="A4" sqref="A4"/>
    </sheetView>
  </sheetViews>
  <sheetFormatPr defaultRowHeight="14.4" x14ac:dyDescent="0.3"/>
  <cols>
    <col min="1" max="1" width="19.44140625" bestFit="1" customWidth="1"/>
    <col min="2" max="3" width="5.6640625" customWidth="1"/>
    <col min="4" max="4" width="6" customWidth="1"/>
    <col min="5" max="5" width="4" customWidth="1"/>
    <col min="6" max="6" width="6.5546875" customWidth="1"/>
    <col min="7" max="8" width="3" customWidth="1"/>
    <col min="9" max="10" width="4" customWidth="1"/>
    <col min="11" max="11" width="3" style="339" bestFit="1" customWidth="1"/>
    <col min="12" max="19" width="5.109375" bestFit="1" customWidth="1"/>
    <col min="20" max="20" width="6.6640625" bestFit="1" customWidth="1"/>
    <col min="21" max="21" width="4" bestFit="1" customWidth="1"/>
    <col min="22" max="22" width="2.88671875" bestFit="1" customWidth="1"/>
    <col min="23" max="23" width="4" bestFit="1" customWidth="1"/>
    <col min="24" max="24" width="2.88671875" bestFit="1" customWidth="1"/>
    <col min="25" max="25" width="4" bestFit="1" customWidth="1"/>
    <col min="26" max="26" width="2.88671875" bestFit="1" customWidth="1"/>
    <col min="27" max="28" width="5.6640625" bestFit="1" customWidth="1"/>
    <col min="29" max="29" width="7.5546875" bestFit="1" customWidth="1"/>
    <col min="30" max="30" width="5.109375" style="133" bestFit="1" customWidth="1"/>
    <col min="31" max="31" width="7.5546875" bestFit="1" customWidth="1"/>
    <col min="32" max="32" width="3" bestFit="1" customWidth="1"/>
    <col min="33" max="33" width="3.6640625" bestFit="1" customWidth="1"/>
    <col min="34" max="35" width="5.88671875" bestFit="1" customWidth="1"/>
  </cols>
  <sheetData>
    <row r="1" spans="1:31" x14ac:dyDescent="0.3">
      <c r="A1" s="587" t="s">
        <v>2483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101"/>
      <c r="AB1" s="101"/>
      <c r="AC1" s="101"/>
      <c r="AD1" s="101"/>
      <c r="AE1" s="101"/>
    </row>
    <row r="2" spans="1:31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102"/>
      <c r="AB2" s="102"/>
      <c r="AC2" s="102"/>
      <c r="AD2" s="102"/>
      <c r="AE2" s="102"/>
    </row>
    <row r="3" spans="1:31" x14ac:dyDescent="0.3">
      <c r="A3" s="1" t="s">
        <v>0</v>
      </c>
      <c r="B3" s="2" t="s">
        <v>2</v>
      </c>
      <c r="C3" s="61">
        <f>SUM(C4:C11)</f>
        <v>0</v>
      </c>
      <c r="D3" s="1" t="s">
        <v>4</v>
      </c>
      <c r="E3" s="1" t="s">
        <v>5</v>
      </c>
      <c r="F3" s="1" t="s">
        <v>6</v>
      </c>
      <c r="G3" s="1" t="s">
        <v>23</v>
      </c>
      <c r="H3" s="1" t="s">
        <v>24</v>
      </c>
      <c r="I3" s="1" t="s">
        <v>25</v>
      </c>
      <c r="J3" s="1" t="s">
        <v>26</v>
      </c>
      <c r="K3" s="338"/>
      <c r="L3" s="1">
        <v>1</v>
      </c>
      <c r="M3" s="1">
        <v>2</v>
      </c>
      <c r="N3" s="1">
        <v>3</v>
      </c>
      <c r="O3" s="1">
        <v>4</v>
      </c>
      <c r="P3" s="1">
        <v>5</v>
      </c>
      <c r="Q3" s="1">
        <v>6</v>
      </c>
      <c r="R3" s="1">
        <v>7</v>
      </c>
      <c r="S3" s="1">
        <v>8</v>
      </c>
      <c r="T3" s="1" t="s">
        <v>8</v>
      </c>
      <c r="U3" s="1">
        <v>9</v>
      </c>
      <c r="V3" s="1"/>
      <c r="W3" s="1">
        <v>10</v>
      </c>
      <c r="X3" s="1"/>
      <c r="Y3" s="1">
        <v>11</v>
      </c>
      <c r="Z3" s="1"/>
    </row>
    <row r="4" spans="1:31" x14ac:dyDescent="0.3">
      <c r="A4" s="9"/>
      <c r="B4" s="11">
        <v>1</v>
      </c>
      <c r="C4" s="50"/>
      <c r="D4" s="6">
        <f t="shared" ref="D4:D35" si="0">SUM(T4:Y4)</f>
        <v>0</v>
      </c>
      <c r="E4" s="97">
        <f>COUNT(L4,M4,N4,O4,P4,Q4,R4,S4,W4,U4,Y4)</f>
        <v>0</v>
      </c>
      <c r="F4" s="7" t="e">
        <f t="shared" ref="F4:F13" si="1">D4/E4</f>
        <v>#DIV/0!</v>
      </c>
      <c r="G4" s="143">
        <f t="shared" ref="G4:G11" si="2">(COUNTIFS(V4,"W"))+(COUNTIFS(X4,"W"))+(COUNTIFS(Z4,"W"))</f>
        <v>0</v>
      </c>
      <c r="H4" s="143">
        <f t="shared" ref="H4:H11" si="3">(COUNTIFS(V4,"L"))+(COUNTIFS(X4,"L"))+(COUNTIFS(Z4,"L"))</f>
        <v>0</v>
      </c>
      <c r="I4" s="52">
        <f>MAX(L4:S4, U4,W4,Y4)</f>
        <v>0</v>
      </c>
      <c r="J4" s="134">
        <f>MAX((SUM(L4:N4)), (SUM(O4:Q4)), (U4+W4+Y4))</f>
        <v>0</v>
      </c>
      <c r="L4" s="145"/>
      <c r="M4" s="4"/>
      <c r="N4" s="4"/>
      <c r="O4" s="4"/>
      <c r="P4" s="4"/>
      <c r="Q4" s="4"/>
      <c r="R4" s="4"/>
      <c r="S4" s="51"/>
      <c r="T4" s="1">
        <f>SUM(L4:S4)</f>
        <v>0</v>
      </c>
      <c r="U4" s="4"/>
      <c r="V4" s="5"/>
      <c r="W4" s="5"/>
      <c r="X4" s="5"/>
      <c r="Y4" s="5"/>
      <c r="Z4" s="4"/>
    </row>
    <row r="5" spans="1:31" x14ac:dyDescent="0.3">
      <c r="A5" s="9"/>
      <c r="B5" s="11">
        <v>2</v>
      </c>
      <c r="C5" s="50"/>
      <c r="D5" s="6">
        <f t="shared" si="0"/>
        <v>0</v>
      </c>
      <c r="E5" s="97">
        <f t="shared" ref="E5:E47" si="4">COUNT(L5,M5,N5,O5,P5,Q5,R5,S5,W5,U5,Y5)</f>
        <v>0</v>
      </c>
      <c r="F5" s="7" t="e">
        <f t="shared" si="1"/>
        <v>#DIV/0!</v>
      </c>
      <c r="G5" s="143">
        <f t="shared" si="2"/>
        <v>0</v>
      </c>
      <c r="H5" s="143">
        <f t="shared" si="3"/>
        <v>0</v>
      </c>
      <c r="I5" s="52">
        <f t="shared" ref="I5:I47" si="5">MAX(L5:S5, U5,W5,Y5)</f>
        <v>0</v>
      </c>
      <c r="J5" s="333">
        <f t="shared" ref="J5:J47" si="6">MAX((SUM(L5:N5)), (SUM(O5:Q5)), (U5+W5+Y5))</f>
        <v>0</v>
      </c>
      <c r="K5" s="340"/>
      <c r="L5" s="4"/>
      <c r="M5" s="4"/>
      <c r="N5" s="4"/>
      <c r="O5" s="4"/>
      <c r="P5" s="4"/>
      <c r="Q5" s="4"/>
      <c r="R5" s="51"/>
      <c r="S5" s="4"/>
      <c r="T5" s="1">
        <f t="shared" ref="T5:T47" si="7">SUM(L5:S5)</f>
        <v>0</v>
      </c>
      <c r="U5" s="4"/>
      <c r="V5" s="5"/>
      <c r="W5" s="5"/>
      <c r="X5" s="5"/>
      <c r="Y5" s="5"/>
      <c r="Z5" s="4"/>
    </row>
    <row r="6" spans="1:31" x14ac:dyDescent="0.3">
      <c r="A6" s="9"/>
      <c r="B6" s="11">
        <v>3</v>
      </c>
      <c r="C6" s="50"/>
      <c r="D6" s="6">
        <f t="shared" si="0"/>
        <v>0</v>
      </c>
      <c r="E6" s="97">
        <f t="shared" si="4"/>
        <v>0</v>
      </c>
      <c r="F6" s="7" t="e">
        <f t="shared" si="1"/>
        <v>#DIV/0!</v>
      </c>
      <c r="G6" s="143">
        <f t="shared" si="2"/>
        <v>0</v>
      </c>
      <c r="H6" s="143">
        <f t="shared" si="3"/>
        <v>0</v>
      </c>
      <c r="I6" s="52">
        <f t="shared" si="5"/>
        <v>0</v>
      </c>
      <c r="J6" s="333">
        <f t="shared" si="6"/>
        <v>0</v>
      </c>
      <c r="K6" s="340"/>
      <c r="L6" s="4"/>
      <c r="M6" s="4"/>
      <c r="N6" s="4"/>
      <c r="O6" s="4"/>
      <c r="P6" s="4"/>
      <c r="Q6" s="4"/>
      <c r="R6" s="51"/>
      <c r="S6" s="4"/>
      <c r="T6" s="1">
        <f t="shared" si="7"/>
        <v>0</v>
      </c>
      <c r="U6" s="4"/>
      <c r="V6" s="4"/>
      <c r="W6" s="4"/>
      <c r="X6" s="4"/>
    </row>
    <row r="7" spans="1:31" x14ac:dyDescent="0.3">
      <c r="A7" s="9"/>
      <c r="B7" s="11">
        <v>4</v>
      </c>
      <c r="C7" s="50"/>
      <c r="D7" s="6">
        <f t="shared" si="0"/>
        <v>0</v>
      </c>
      <c r="E7" s="97">
        <f t="shared" si="4"/>
        <v>0</v>
      </c>
      <c r="F7" s="7" t="e">
        <f t="shared" si="1"/>
        <v>#DIV/0!</v>
      </c>
      <c r="G7" s="143">
        <f t="shared" si="2"/>
        <v>0</v>
      </c>
      <c r="H7" s="143">
        <f t="shared" si="3"/>
        <v>0</v>
      </c>
      <c r="I7" s="52">
        <f t="shared" si="5"/>
        <v>0</v>
      </c>
      <c r="J7" s="333">
        <f t="shared" si="6"/>
        <v>0</v>
      </c>
      <c r="K7" s="340"/>
      <c r="L7" s="4"/>
      <c r="M7" s="4"/>
      <c r="N7" s="4"/>
      <c r="O7" s="4"/>
      <c r="P7" s="4"/>
      <c r="Q7" s="4"/>
      <c r="R7" s="51"/>
      <c r="S7" s="4"/>
      <c r="T7" s="1">
        <f t="shared" si="7"/>
        <v>0</v>
      </c>
      <c r="U7" s="4"/>
      <c r="V7" s="4"/>
      <c r="W7" s="4"/>
      <c r="X7" s="54"/>
    </row>
    <row r="8" spans="1:31" x14ac:dyDescent="0.3">
      <c r="A8" s="9"/>
      <c r="B8" s="11">
        <v>5</v>
      </c>
      <c r="C8" s="50"/>
      <c r="D8" s="6">
        <f t="shared" si="0"/>
        <v>0</v>
      </c>
      <c r="E8" s="97">
        <f t="shared" si="4"/>
        <v>0</v>
      </c>
      <c r="F8" s="7" t="e">
        <f t="shared" si="1"/>
        <v>#DIV/0!</v>
      </c>
      <c r="G8" s="143">
        <f t="shared" si="2"/>
        <v>0</v>
      </c>
      <c r="H8" s="143">
        <f t="shared" si="3"/>
        <v>0</v>
      </c>
      <c r="I8" s="52">
        <f t="shared" si="5"/>
        <v>0</v>
      </c>
      <c r="J8" s="333">
        <f t="shared" si="6"/>
        <v>0</v>
      </c>
      <c r="K8" s="340"/>
      <c r="L8" s="4"/>
      <c r="M8" s="4"/>
      <c r="N8" s="4"/>
      <c r="O8" s="4"/>
      <c r="P8" s="4"/>
      <c r="Q8" s="4"/>
      <c r="R8" s="51"/>
      <c r="S8" s="4"/>
      <c r="T8" s="1">
        <f t="shared" si="7"/>
        <v>0</v>
      </c>
      <c r="U8" s="4"/>
      <c r="V8" s="54"/>
    </row>
    <row r="9" spans="1:31" x14ac:dyDescent="0.3">
      <c r="A9" s="9"/>
      <c r="B9" s="11">
        <v>6</v>
      </c>
      <c r="C9" s="50"/>
      <c r="D9" s="6">
        <f t="shared" si="0"/>
        <v>0</v>
      </c>
      <c r="E9" s="97">
        <f t="shared" si="4"/>
        <v>0</v>
      </c>
      <c r="F9" s="7" t="e">
        <f t="shared" si="1"/>
        <v>#DIV/0!</v>
      </c>
      <c r="G9" s="143">
        <f t="shared" si="2"/>
        <v>0</v>
      </c>
      <c r="H9" s="143">
        <f t="shared" si="3"/>
        <v>0</v>
      </c>
      <c r="I9" s="52">
        <f t="shared" si="5"/>
        <v>0</v>
      </c>
      <c r="J9" s="333">
        <f t="shared" si="6"/>
        <v>0</v>
      </c>
      <c r="K9" s="340"/>
      <c r="L9" s="4"/>
      <c r="M9" s="4"/>
      <c r="N9" s="4"/>
      <c r="O9" s="4"/>
      <c r="P9" s="4"/>
      <c r="Q9" s="4"/>
      <c r="R9" s="51"/>
      <c r="S9" s="4"/>
      <c r="T9" s="1">
        <f t="shared" si="7"/>
        <v>0</v>
      </c>
      <c r="U9" s="4"/>
      <c r="V9" s="54"/>
    </row>
    <row r="10" spans="1:31" x14ac:dyDescent="0.3">
      <c r="A10" s="9"/>
      <c r="B10" s="11">
        <v>7</v>
      </c>
      <c r="C10" s="50"/>
      <c r="D10" s="6">
        <f t="shared" si="0"/>
        <v>0</v>
      </c>
      <c r="E10" s="97">
        <f t="shared" si="4"/>
        <v>0</v>
      </c>
      <c r="F10" s="7" t="e">
        <f t="shared" si="1"/>
        <v>#DIV/0!</v>
      </c>
      <c r="G10" s="143">
        <f t="shared" si="2"/>
        <v>0</v>
      </c>
      <c r="H10" s="143">
        <f t="shared" si="3"/>
        <v>0</v>
      </c>
      <c r="I10" s="52">
        <f t="shared" si="5"/>
        <v>0</v>
      </c>
      <c r="J10" s="333">
        <f t="shared" si="6"/>
        <v>0</v>
      </c>
      <c r="K10" s="340"/>
      <c r="L10" s="4"/>
      <c r="M10" s="4"/>
      <c r="N10" s="4"/>
      <c r="O10" s="4"/>
      <c r="P10" s="4"/>
      <c r="Q10" s="4"/>
      <c r="R10" s="51"/>
      <c r="S10" s="4"/>
      <c r="T10" s="1">
        <f t="shared" si="7"/>
        <v>0</v>
      </c>
      <c r="U10" s="4"/>
      <c r="V10" s="54"/>
    </row>
    <row r="11" spans="1:31" x14ac:dyDescent="0.3">
      <c r="A11" s="9"/>
      <c r="B11" s="11">
        <v>8</v>
      </c>
      <c r="C11" s="59"/>
      <c r="D11" s="6">
        <f t="shared" si="0"/>
        <v>0</v>
      </c>
      <c r="E11" s="97">
        <f t="shared" si="4"/>
        <v>0</v>
      </c>
      <c r="F11" s="7" t="e">
        <f t="shared" si="1"/>
        <v>#DIV/0!</v>
      </c>
      <c r="G11" s="143">
        <f t="shared" si="2"/>
        <v>0</v>
      </c>
      <c r="H11" s="143">
        <f t="shared" si="3"/>
        <v>0</v>
      </c>
      <c r="I11" s="52">
        <f t="shared" si="5"/>
        <v>0</v>
      </c>
      <c r="J11" s="333">
        <f t="shared" si="6"/>
        <v>0</v>
      </c>
      <c r="K11" s="340"/>
      <c r="L11" s="4"/>
      <c r="M11" s="4"/>
      <c r="N11" s="4"/>
      <c r="O11" s="4"/>
      <c r="P11" s="4"/>
      <c r="Q11" s="4"/>
      <c r="R11" s="51"/>
      <c r="S11" s="4"/>
      <c r="T11" s="1">
        <f t="shared" si="7"/>
        <v>0</v>
      </c>
      <c r="U11" s="4"/>
      <c r="V11" s="54"/>
    </row>
    <row r="12" spans="1:31" x14ac:dyDescent="0.3">
      <c r="A12" s="9"/>
      <c r="B12" s="11">
        <v>9</v>
      </c>
      <c r="C12" s="58"/>
      <c r="D12" s="6">
        <f t="shared" si="0"/>
        <v>0</v>
      </c>
      <c r="E12" s="97">
        <f t="shared" si="4"/>
        <v>0</v>
      </c>
      <c r="F12" s="7" t="e">
        <f t="shared" si="1"/>
        <v>#DIV/0!</v>
      </c>
      <c r="I12" s="52">
        <f t="shared" si="5"/>
        <v>0</v>
      </c>
      <c r="J12" s="333">
        <f t="shared" si="6"/>
        <v>0</v>
      </c>
      <c r="K12" s="340"/>
      <c r="L12" s="4"/>
      <c r="M12" s="4"/>
      <c r="N12" s="4"/>
      <c r="O12" s="4"/>
      <c r="P12" s="4"/>
      <c r="Q12" s="4"/>
      <c r="R12" s="51"/>
      <c r="S12" s="4"/>
      <c r="T12" s="1">
        <f t="shared" si="7"/>
        <v>0</v>
      </c>
    </row>
    <row r="13" spans="1:31" x14ac:dyDescent="0.3">
      <c r="A13" s="9"/>
      <c r="B13" s="11">
        <v>10</v>
      </c>
      <c r="C13" s="58"/>
      <c r="D13" s="6">
        <f t="shared" si="0"/>
        <v>0</v>
      </c>
      <c r="E13" s="97">
        <f t="shared" si="4"/>
        <v>0</v>
      </c>
      <c r="F13" s="7" t="e">
        <f t="shared" si="1"/>
        <v>#DIV/0!</v>
      </c>
      <c r="I13" s="52">
        <f t="shared" si="5"/>
        <v>0</v>
      </c>
      <c r="J13" s="333">
        <f t="shared" si="6"/>
        <v>0</v>
      </c>
      <c r="K13" s="340"/>
      <c r="L13" s="4"/>
      <c r="M13" s="4"/>
      <c r="N13" s="4"/>
      <c r="O13" s="4"/>
      <c r="P13" s="4"/>
      <c r="Q13" s="4"/>
      <c r="R13" s="51"/>
      <c r="S13" s="4"/>
      <c r="T13" s="1">
        <f t="shared" si="7"/>
        <v>0</v>
      </c>
    </row>
    <row r="14" spans="1:31" x14ac:dyDescent="0.3">
      <c r="A14" s="9"/>
      <c r="B14" s="11">
        <v>11</v>
      </c>
      <c r="C14" s="8"/>
      <c r="D14" s="6">
        <f t="shared" si="0"/>
        <v>0</v>
      </c>
      <c r="E14" s="97">
        <f t="shared" si="4"/>
        <v>0</v>
      </c>
      <c r="F14" s="7" t="e">
        <f t="shared" ref="F14:F44" si="8">D14/E14</f>
        <v>#DIV/0!</v>
      </c>
      <c r="I14" s="52">
        <f t="shared" si="5"/>
        <v>0</v>
      </c>
      <c r="J14" s="333">
        <f t="shared" si="6"/>
        <v>0</v>
      </c>
      <c r="K14" s="340"/>
      <c r="L14" s="4"/>
      <c r="M14" s="4"/>
      <c r="N14" s="4"/>
      <c r="O14" s="4"/>
      <c r="P14" s="4"/>
      <c r="Q14" s="4"/>
      <c r="R14" s="51"/>
      <c r="S14" s="4"/>
      <c r="T14" s="1">
        <f t="shared" si="7"/>
        <v>0</v>
      </c>
    </row>
    <row r="15" spans="1:31" x14ac:dyDescent="0.3">
      <c r="A15" s="9"/>
      <c r="B15" s="503">
        <v>12</v>
      </c>
      <c r="C15" s="8"/>
      <c r="D15" s="6">
        <f t="shared" si="0"/>
        <v>0</v>
      </c>
      <c r="E15" s="97">
        <f t="shared" si="4"/>
        <v>0</v>
      </c>
      <c r="F15" s="7" t="e">
        <f t="shared" si="8"/>
        <v>#DIV/0!</v>
      </c>
      <c r="I15" s="52">
        <f t="shared" si="5"/>
        <v>0</v>
      </c>
      <c r="J15" s="333">
        <f t="shared" si="6"/>
        <v>0</v>
      </c>
      <c r="K15" s="340"/>
      <c r="L15" s="4"/>
      <c r="M15" s="4"/>
      <c r="N15" s="4"/>
      <c r="O15" s="4"/>
      <c r="P15" s="4"/>
      <c r="Q15" s="4"/>
      <c r="R15" s="51"/>
      <c r="S15" s="4"/>
      <c r="T15" s="1">
        <f t="shared" si="7"/>
        <v>0</v>
      </c>
    </row>
    <row r="16" spans="1:31" x14ac:dyDescent="0.3">
      <c r="A16" s="9"/>
      <c r="B16" s="503">
        <v>13</v>
      </c>
      <c r="C16" s="8"/>
      <c r="D16" s="6">
        <f t="shared" si="0"/>
        <v>0</v>
      </c>
      <c r="E16" s="97">
        <f t="shared" si="4"/>
        <v>0</v>
      </c>
      <c r="F16" s="7" t="e">
        <f t="shared" si="8"/>
        <v>#DIV/0!</v>
      </c>
      <c r="I16" s="52">
        <f t="shared" si="5"/>
        <v>0</v>
      </c>
      <c r="J16" s="333">
        <f t="shared" si="6"/>
        <v>0</v>
      </c>
      <c r="K16" s="340"/>
      <c r="L16" s="4"/>
      <c r="M16" s="4"/>
      <c r="N16" s="4"/>
      <c r="O16" s="4"/>
      <c r="P16" s="4"/>
      <c r="Q16" s="4"/>
      <c r="R16" s="51"/>
      <c r="S16" s="4"/>
      <c r="T16" s="1">
        <f t="shared" si="7"/>
        <v>0</v>
      </c>
    </row>
    <row r="17" spans="1:20" x14ac:dyDescent="0.3">
      <c r="A17" s="9"/>
      <c r="B17" s="503">
        <v>14</v>
      </c>
      <c r="C17" s="8"/>
      <c r="D17" s="6">
        <f t="shared" si="0"/>
        <v>0</v>
      </c>
      <c r="E17" s="97">
        <f t="shared" si="4"/>
        <v>0</v>
      </c>
      <c r="F17" s="7" t="e">
        <f t="shared" si="8"/>
        <v>#DIV/0!</v>
      </c>
      <c r="I17" s="52">
        <f t="shared" si="5"/>
        <v>0</v>
      </c>
      <c r="J17" s="333">
        <f t="shared" si="6"/>
        <v>0</v>
      </c>
      <c r="K17" s="340"/>
      <c r="L17" s="4"/>
      <c r="M17" s="4"/>
      <c r="N17" s="4"/>
      <c r="O17" s="4"/>
      <c r="P17" s="4"/>
      <c r="Q17" s="4"/>
      <c r="R17" s="51"/>
      <c r="S17" s="4"/>
      <c r="T17" s="1">
        <f t="shared" si="7"/>
        <v>0</v>
      </c>
    </row>
    <row r="18" spans="1:20" x14ac:dyDescent="0.3">
      <c r="A18" s="9"/>
      <c r="B18" s="503">
        <v>15</v>
      </c>
      <c r="C18" s="8"/>
      <c r="D18" s="6">
        <f t="shared" si="0"/>
        <v>0</v>
      </c>
      <c r="E18" s="97">
        <f t="shared" si="4"/>
        <v>0</v>
      </c>
      <c r="F18" s="7" t="e">
        <f t="shared" si="8"/>
        <v>#DIV/0!</v>
      </c>
      <c r="I18" s="52">
        <f t="shared" si="5"/>
        <v>0</v>
      </c>
      <c r="J18" s="333">
        <f t="shared" si="6"/>
        <v>0</v>
      </c>
      <c r="K18" s="340"/>
      <c r="L18" s="4"/>
      <c r="M18" s="4"/>
      <c r="N18" s="4"/>
      <c r="O18" s="4"/>
      <c r="P18" s="4"/>
      <c r="Q18" s="4"/>
      <c r="R18" s="51"/>
      <c r="S18" s="4"/>
      <c r="T18" s="1">
        <f t="shared" si="7"/>
        <v>0</v>
      </c>
    </row>
    <row r="19" spans="1:20" x14ac:dyDescent="0.3">
      <c r="A19" s="9"/>
      <c r="B19" s="503">
        <v>16</v>
      </c>
      <c r="C19" s="8"/>
      <c r="D19" s="6">
        <f t="shared" si="0"/>
        <v>0</v>
      </c>
      <c r="E19" s="97">
        <f t="shared" si="4"/>
        <v>0</v>
      </c>
      <c r="F19" s="7" t="e">
        <f t="shared" si="8"/>
        <v>#DIV/0!</v>
      </c>
      <c r="I19" s="52">
        <f t="shared" si="5"/>
        <v>0</v>
      </c>
      <c r="J19" s="333">
        <f t="shared" si="6"/>
        <v>0</v>
      </c>
      <c r="K19" s="340"/>
      <c r="L19" s="4"/>
      <c r="M19" s="4"/>
      <c r="N19" s="4"/>
      <c r="O19" s="4"/>
      <c r="P19" s="4"/>
      <c r="Q19" s="4"/>
      <c r="R19" s="51"/>
      <c r="S19" s="4"/>
      <c r="T19" s="1">
        <f t="shared" si="7"/>
        <v>0</v>
      </c>
    </row>
    <row r="20" spans="1:20" x14ac:dyDescent="0.3">
      <c r="A20" s="9"/>
      <c r="B20" s="503">
        <v>17</v>
      </c>
      <c r="C20" s="8"/>
      <c r="D20" s="6">
        <f t="shared" si="0"/>
        <v>0</v>
      </c>
      <c r="E20" s="97">
        <f t="shared" si="4"/>
        <v>0</v>
      </c>
      <c r="F20" s="7" t="e">
        <f t="shared" si="8"/>
        <v>#DIV/0!</v>
      </c>
      <c r="I20" s="52">
        <f t="shared" si="5"/>
        <v>0</v>
      </c>
      <c r="J20" s="333">
        <f t="shared" si="6"/>
        <v>0</v>
      </c>
      <c r="K20" s="340"/>
      <c r="L20" s="4"/>
      <c r="M20" s="4"/>
      <c r="N20" s="4"/>
      <c r="O20" s="4"/>
      <c r="P20" s="4"/>
      <c r="Q20" s="4"/>
      <c r="R20" s="51"/>
      <c r="S20" s="4"/>
      <c r="T20" s="1">
        <f t="shared" si="7"/>
        <v>0</v>
      </c>
    </row>
    <row r="21" spans="1:20" x14ac:dyDescent="0.3">
      <c r="A21" s="9"/>
      <c r="B21" s="503">
        <v>18</v>
      </c>
      <c r="C21" s="8"/>
      <c r="D21" s="6">
        <f t="shared" si="0"/>
        <v>0</v>
      </c>
      <c r="E21" s="97">
        <f t="shared" si="4"/>
        <v>0</v>
      </c>
      <c r="F21" s="7" t="e">
        <f t="shared" si="8"/>
        <v>#DIV/0!</v>
      </c>
      <c r="I21" s="52">
        <f t="shared" si="5"/>
        <v>0</v>
      </c>
      <c r="J21" s="333">
        <f t="shared" si="6"/>
        <v>0</v>
      </c>
      <c r="K21" s="340"/>
      <c r="L21" s="4"/>
      <c r="M21" s="4"/>
      <c r="N21" s="4"/>
      <c r="O21" s="4"/>
      <c r="P21" s="4"/>
      <c r="Q21" s="4"/>
      <c r="R21" s="51"/>
      <c r="S21" s="4"/>
      <c r="T21" s="1">
        <f t="shared" si="7"/>
        <v>0</v>
      </c>
    </row>
    <row r="22" spans="1:20" x14ac:dyDescent="0.3">
      <c r="A22" s="9"/>
      <c r="B22" s="503">
        <v>19</v>
      </c>
      <c r="C22" s="8"/>
      <c r="D22" s="6">
        <f t="shared" si="0"/>
        <v>0</v>
      </c>
      <c r="E22" s="97">
        <f t="shared" si="4"/>
        <v>0</v>
      </c>
      <c r="F22" s="7" t="e">
        <f t="shared" si="8"/>
        <v>#DIV/0!</v>
      </c>
      <c r="I22" s="52">
        <f t="shared" si="5"/>
        <v>0</v>
      </c>
      <c r="J22" s="333">
        <f t="shared" si="6"/>
        <v>0</v>
      </c>
      <c r="K22" s="340"/>
      <c r="L22" s="4"/>
      <c r="M22" s="4"/>
      <c r="N22" s="4"/>
      <c r="O22" s="4"/>
      <c r="P22" s="4"/>
      <c r="Q22" s="4"/>
      <c r="R22" s="51"/>
      <c r="S22" s="4"/>
      <c r="T22" s="1">
        <f t="shared" si="7"/>
        <v>0</v>
      </c>
    </row>
    <row r="23" spans="1:20" x14ac:dyDescent="0.3">
      <c r="A23" s="9"/>
      <c r="B23" s="11">
        <v>20</v>
      </c>
      <c r="C23" s="8"/>
      <c r="D23" s="6">
        <f t="shared" si="0"/>
        <v>0</v>
      </c>
      <c r="E23" s="97">
        <f t="shared" si="4"/>
        <v>0</v>
      </c>
      <c r="F23" s="7" t="e">
        <f t="shared" si="8"/>
        <v>#DIV/0!</v>
      </c>
      <c r="I23" s="52">
        <f t="shared" si="5"/>
        <v>0</v>
      </c>
      <c r="J23" s="333">
        <f t="shared" si="6"/>
        <v>0</v>
      </c>
      <c r="K23" s="340"/>
      <c r="L23" s="4"/>
      <c r="M23" s="4"/>
      <c r="N23" s="4"/>
      <c r="O23" s="4"/>
      <c r="P23" s="4"/>
      <c r="Q23" s="4"/>
      <c r="R23" s="51"/>
      <c r="S23" s="4"/>
      <c r="T23" s="1">
        <f t="shared" si="7"/>
        <v>0</v>
      </c>
    </row>
    <row r="24" spans="1:20" x14ac:dyDescent="0.3">
      <c r="A24" s="9"/>
      <c r="B24" s="11">
        <v>21</v>
      </c>
      <c r="C24" s="8"/>
      <c r="D24" s="6">
        <f t="shared" si="0"/>
        <v>0</v>
      </c>
      <c r="E24" s="97">
        <f t="shared" si="4"/>
        <v>0</v>
      </c>
      <c r="F24" s="7" t="e">
        <f t="shared" si="8"/>
        <v>#DIV/0!</v>
      </c>
      <c r="I24" s="52">
        <f t="shared" si="5"/>
        <v>0</v>
      </c>
      <c r="J24" s="333">
        <f t="shared" si="6"/>
        <v>0</v>
      </c>
      <c r="K24" s="340"/>
      <c r="L24" s="4"/>
      <c r="M24" s="4"/>
      <c r="N24" s="4"/>
      <c r="O24" s="4"/>
      <c r="P24" s="4"/>
      <c r="Q24" s="4"/>
      <c r="R24" s="51"/>
      <c r="S24" s="4"/>
      <c r="T24" s="1">
        <f t="shared" si="7"/>
        <v>0</v>
      </c>
    </row>
    <row r="25" spans="1:20" x14ac:dyDescent="0.3">
      <c r="A25" s="9"/>
      <c r="B25" s="11">
        <v>22</v>
      </c>
      <c r="C25" s="8"/>
      <c r="D25" s="6">
        <f t="shared" si="0"/>
        <v>0</v>
      </c>
      <c r="E25" s="97">
        <f t="shared" si="4"/>
        <v>0</v>
      </c>
      <c r="F25" s="7" t="e">
        <f t="shared" si="8"/>
        <v>#DIV/0!</v>
      </c>
      <c r="I25" s="52">
        <f t="shared" si="5"/>
        <v>0</v>
      </c>
      <c r="J25" s="333">
        <f t="shared" si="6"/>
        <v>0</v>
      </c>
      <c r="K25" s="340"/>
      <c r="L25" s="4"/>
      <c r="M25" s="4"/>
      <c r="N25" s="4"/>
      <c r="O25" s="4"/>
      <c r="P25" s="4"/>
      <c r="Q25" s="4"/>
      <c r="R25" s="51"/>
      <c r="S25" s="4"/>
      <c r="T25" s="1">
        <f t="shared" si="7"/>
        <v>0</v>
      </c>
    </row>
    <row r="26" spans="1:20" x14ac:dyDescent="0.3">
      <c r="A26" s="9"/>
      <c r="B26" s="11">
        <v>23</v>
      </c>
      <c r="C26" s="8"/>
      <c r="D26" s="6">
        <f t="shared" si="0"/>
        <v>0</v>
      </c>
      <c r="E26" s="97">
        <f t="shared" si="4"/>
        <v>0</v>
      </c>
      <c r="F26" s="7" t="e">
        <f t="shared" si="8"/>
        <v>#DIV/0!</v>
      </c>
      <c r="I26" s="52">
        <f t="shared" si="5"/>
        <v>0</v>
      </c>
      <c r="J26" s="333">
        <f t="shared" si="6"/>
        <v>0</v>
      </c>
      <c r="K26" s="340"/>
      <c r="L26" s="4"/>
      <c r="M26" s="4"/>
      <c r="N26" s="4"/>
      <c r="O26" s="4"/>
      <c r="P26" s="4"/>
      <c r="Q26" s="4"/>
      <c r="R26" s="51"/>
      <c r="S26" s="4"/>
      <c r="T26" s="1">
        <f t="shared" si="7"/>
        <v>0</v>
      </c>
    </row>
    <row r="27" spans="1:20" x14ac:dyDescent="0.3">
      <c r="A27" s="9"/>
      <c r="B27" s="11">
        <v>24</v>
      </c>
      <c r="C27" s="8"/>
      <c r="D27" s="6">
        <f t="shared" si="0"/>
        <v>0</v>
      </c>
      <c r="E27" s="97">
        <f t="shared" si="4"/>
        <v>0</v>
      </c>
      <c r="F27" s="7" t="e">
        <f t="shared" si="8"/>
        <v>#DIV/0!</v>
      </c>
      <c r="I27" s="52">
        <f t="shared" si="5"/>
        <v>0</v>
      </c>
      <c r="J27" s="333">
        <f t="shared" si="6"/>
        <v>0</v>
      </c>
      <c r="K27" s="340"/>
      <c r="L27" s="4"/>
      <c r="M27" s="4"/>
      <c r="N27" s="4"/>
      <c r="O27" s="4"/>
      <c r="P27" s="4"/>
      <c r="Q27" s="4"/>
      <c r="R27" s="51"/>
      <c r="S27" s="4"/>
      <c r="T27" s="1">
        <f t="shared" si="7"/>
        <v>0</v>
      </c>
    </row>
    <row r="28" spans="1:20" x14ac:dyDescent="0.3">
      <c r="A28" s="9"/>
      <c r="B28" s="11">
        <v>25</v>
      </c>
      <c r="C28" s="8"/>
      <c r="D28" s="6">
        <f t="shared" si="0"/>
        <v>0</v>
      </c>
      <c r="E28" s="97">
        <f t="shared" si="4"/>
        <v>0</v>
      </c>
      <c r="F28" s="7" t="e">
        <f t="shared" si="8"/>
        <v>#DIV/0!</v>
      </c>
      <c r="I28" s="52">
        <f t="shared" si="5"/>
        <v>0</v>
      </c>
      <c r="J28" s="333">
        <f t="shared" si="6"/>
        <v>0</v>
      </c>
      <c r="K28" s="340"/>
      <c r="L28" s="4"/>
      <c r="M28" s="4"/>
      <c r="N28" s="4"/>
      <c r="O28" s="4"/>
      <c r="P28" s="4"/>
      <c r="Q28" s="4"/>
      <c r="R28" s="51"/>
      <c r="S28" s="4"/>
      <c r="T28" s="1">
        <f t="shared" si="7"/>
        <v>0</v>
      </c>
    </row>
    <row r="29" spans="1:20" x14ac:dyDescent="0.3">
      <c r="A29" s="9"/>
      <c r="B29" s="11">
        <v>26</v>
      </c>
      <c r="C29" s="8"/>
      <c r="D29" s="6">
        <f t="shared" si="0"/>
        <v>0</v>
      </c>
      <c r="E29" s="97">
        <f t="shared" si="4"/>
        <v>0</v>
      </c>
      <c r="F29" s="7" t="e">
        <f t="shared" si="8"/>
        <v>#DIV/0!</v>
      </c>
      <c r="I29" s="52">
        <f t="shared" si="5"/>
        <v>0</v>
      </c>
      <c r="J29" s="333">
        <f t="shared" si="6"/>
        <v>0</v>
      </c>
      <c r="K29" s="340"/>
      <c r="L29" s="4"/>
      <c r="M29" s="4"/>
      <c r="N29" s="4"/>
      <c r="O29" s="4"/>
      <c r="P29" s="4"/>
      <c r="Q29" s="4"/>
      <c r="R29" s="51"/>
      <c r="S29" s="4"/>
      <c r="T29" s="1">
        <f t="shared" si="7"/>
        <v>0</v>
      </c>
    </row>
    <row r="30" spans="1:20" x14ac:dyDescent="0.3">
      <c r="A30" s="9"/>
      <c r="B30" s="11">
        <v>27</v>
      </c>
      <c r="C30" s="8"/>
      <c r="D30" s="6">
        <f t="shared" si="0"/>
        <v>0</v>
      </c>
      <c r="E30" s="97">
        <f t="shared" si="4"/>
        <v>0</v>
      </c>
      <c r="F30" s="7" t="e">
        <f t="shared" si="8"/>
        <v>#DIV/0!</v>
      </c>
      <c r="I30" s="52">
        <f t="shared" si="5"/>
        <v>0</v>
      </c>
      <c r="J30" s="333">
        <f t="shared" si="6"/>
        <v>0</v>
      </c>
      <c r="K30" s="340"/>
      <c r="L30" s="4"/>
      <c r="M30" s="4"/>
      <c r="N30" s="4"/>
      <c r="O30" s="4"/>
      <c r="P30" s="4"/>
      <c r="Q30" s="4"/>
      <c r="R30" s="51"/>
      <c r="S30" s="4"/>
      <c r="T30" s="1">
        <f t="shared" si="7"/>
        <v>0</v>
      </c>
    </row>
    <row r="31" spans="1:20" x14ac:dyDescent="0.3">
      <c r="A31" s="9"/>
      <c r="B31" s="11">
        <v>28</v>
      </c>
      <c r="C31" s="8"/>
      <c r="D31" s="6">
        <f t="shared" si="0"/>
        <v>0</v>
      </c>
      <c r="E31" s="97">
        <f t="shared" si="4"/>
        <v>0</v>
      </c>
      <c r="F31" s="7" t="e">
        <f t="shared" si="8"/>
        <v>#DIV/0!</v>
      </c>
      <c r="I31" s="52">
        <f t="shared" si="5"/>
        <v>0</v>
      </c>
      <c r="J31" s="333">
        <f t="shared" si="6"/>
        <v>0</v>
      </c>
      <c r="K31" s="340"/>
      <c r="L31" s="4"/>
      <c r="M31" s="4"/>
      <c r="N31" s="4"/>
      <c r="O31" s="4"/>
      <c r="P31" s="4"/>
      <c r="Q31" s="4"/>
      <c r="R31" s="51"/>
      <c r="S31" s="4"/>
      <c r="T31" s="1">
        <f t="shared" si="7"/>
        <v>0</v>
      </c>
    </row>
    <row r="32" spans="1:20" x14ac:dyDescent="0.3">
      <c r="A32" s="9"/>
      <c r="B32" s="11">
        <v>29</v>
      </c>
      <c r="C32" s="8"/>
      <c r="D32" s="6">
        <f t="shared" si="0"/>
        <v>0</v>
      </c>
      <c r="E32" s="97">
        <f t="shared" si="4"/>
        <v>0</v>
      </c>
      <c r="F32" s="7" t="e">
        <f t="shared" si="8"/>
        <v>#DIV/0!</v>
      </c>
      <c r="I32" s="52">
        <f t="shared" si="5"/>
        <v>0</v>
      </c>
      <c r="J32" s="333">
        <f t="shared" si="6"/>
        <v>0</v>
      </c>
      <c r="K32" s="340"/>
      <c r="L32" s="4"/>
      <c r="M32" s="4"/>
      <c r="N32" s="4"/>
      <c r="O32" s="4"/>
      <c r="P32" s="4"/>
      <c r="Q32" s="4"/>
      <c r="R32" s="4"/>
      <c r="S32" s="4"/>
      <c r="T32" s="1">
        <f t="shared" si="7"/>
        <v>0</v>
      </c>
    </row>
    <row r="33" spans="1:25" x14ac:dyDescent="0.3">
      <c r="A33" s="9"/>
      <c r="B33" s="11">
        <v>30</v>
      </c>
      <c r="C33" s="8"/>
      <c r="D33" s="6">
        <f t="shared" si="0"/>
        <v>0</v>
      </c>
      <c r="E33" s="97">
        <f t="shared" si="4"/>
        <v>0</v>
      </c>
      <c r="F33" s="7" t="e">
        <f t="shared" si="8"/>
        <v>#DIV/0!</v>
      </c>
      <c r="I33" s="52">
        <f t="shared" si="5"/>
        <v>0</v>
      </c>
      <c r="J33" s="333">
        <f t="shared" si="6"/>
        <v>0</v>
      </c>
      <c r="K33" s="340"/>
      <c r="L33" s="4"/>
      <c r="M33" s="4"/>
      <c r="N33" s="4"/>
      <c r="O33" s="4"/>
      <c r="P33" s="4"/>
      <c r="Q33" s="4"/>
      <c r="R33" s="4"/>
      <c r="S33" s="4"/>
      <c r="T33" s="1">
        <f t="shared" si="7"/>
        <v>0</v>
      </c>
    </row>
    <row r="34" spans="1:25" x14ac:dyDescent="0.3">
      <c r="A34" s="9"/>
      <c r="B34" s="11">
        <v>31</v>
      </c>
      <c r="C34" s="8"/>
      <c r="D34" s="6">
        <f t="shared" si="0"/>
        <v>0</v>
      </c>
      <c r="E34" s="97">
        <f t="shared" si="4"/>
        <v>0</v>
      </c>
      <c r="F34" s="7" t="e">
        <f t="shared" si="8"/>
        <v>#DIV/0!</v>
      </c>
      <c r="I34" s="52">
        <f t="shared" si="5"/>
        <v>0</v>
      </c>
      <c r="J34" s="333">
        <f t="shared" si="6"/>
        <v>0</v>
      </c>
      <c r="K34" s="340"/>
      <c r="L34" s="4"/>
      <c r="M34" s="4"/>
      <c r="N34" s="4"/>
      <c r="O34" s="4"/>
      <c r="P34" s="4"/>
      <c r="Q34" s="4"/>
      <c r="R34" s="4"/>
      <c r="S34" s="4"/>
      <c r="T34" s="1">
        <f t="shared" si="7"/>
        <v>0</v>
      </c>
    </row>
    <row r="35" spans="1:25" x14ac:dyDescent="0.3">
      <c r="A35" s="9"/>
      <c r="B35" s="11">
        <v>32</v>
      </c>
      <c r="C35" s="8"/>
      <c r="D35" s="6">
        <f t="shared" si="0"/>
        <v>0</v>
      </c>
      <c r="E35" s="97">
        <f t="shared" si="4"/>
        <v>0</v>
      </c>
      <c r="F35" s="7" t="e">
        <f t="shared" si="8"/>
        <v>#DIV/0!</v>
      </c>
      <c r="I35" s="52">
        <f t="shared" si="5"/>
        <v>0</v>
      </c>
      <c r="J35" s="333">
        <f t="shared" si="6"/>
        <v>0</v>
      </c>
      <c r="K35" s="340"/>
      <c r="L35" s="4"/>
      <c r="M35" s="4"/>
      <c r="N35" s="4"/>
      <c r="O35" s="4"/>
      <c r="P35" s="4"/>
      <c r="Q35" s="4"/>
      <c r="R35" s="4"/>
      <c r="S35" s="4"/>
      <c r="T35" s="1">
        <f t="shared" si="7"/>
        <v>0</v>
      </c>
    </row>
    <row r="36" spans="1:25" x14ac:dyDescent="0.3">
      <c r="A36" s="9"/>
      <c r="B36" s="11">
        <v>33</v>
      </c>
      <c r="C36" s="8"/>
      <c r="D36" s="6">
        <f t="shared" ref="D36:D47" si="9">SUM(T36:Y36)</f>
        <v>0</v>
      </c>
      <c r="E36" s="97">
        <f t="shared" si="4"/>
        <v>0</v>
      </c>
      <c r="F36" s="7" t="e">
        <f t="shared" si="8"/>
        <v>#DIV/0!</v>
      </c>
      <c r="I36" s="52">
        <f t="shared" si="5"/>
        <v>0</v>
      </c>
      <c r="J36" s="333">
        <f t="shared" si="6"/>
        <v>0</v>
      </c>
      <c r="K36" s="340"/>
      <c r="L36" s="4"/>
      <c r="M36" s="4"/>
      <c r="N36" s="4"/>
      <c r="O36" s="4"/>
      <c r="P36" s="4"/>
      <c r="Q36" s="4"/>
      <c r="R36" s="4"/>
      <c r="S36" s="4"/>
      <c r="T36" s="1">
        <f t="shared" si="7"/>
        <v>0</v>
      </c>
    </row>
    <row r="37" spans="1:25" x14ac:dyDescent="0.3">
      <c r="A37" s="9"/>
      <c r="B37" s="11">
        <v>34</v>
      </c>
      <c r="C37" s="8"/>
      <c r="D37" s="6">
        <f t="shared" si="9"/>
        <v>0</v>
      </c>
      <c r="E37" s="97">
        <f t="shared" si="4"/>
        <v>0</v>
      </c>
      <c r="F37" s="7" t="e">
        <f t="shared" si="8"/>
        <v>#DIV/0!</v>
      </c>
      <c r="I37" s="52">
        <f t="shared" si="5"/>
        <v>0</v>
      </c>
      <c r="J37" s="333">
        <f t="shared" si="6"/>
        <v>0</v>
      </c>
      <c r="K37" s="340"/>
      <c r="L37" s="4"/>
      <c r="M37" s="4"/>
      <c r="N37" s="4"/>
      <c r="O37" s="4"/>
      <c r="P37" s="4"/>
      <c r="Q37" s="4"/>
      <c r="R37" s="4"/>
      <c r="S37" s="4"/>
      <c r="T37" s="1">
        <f t="shared" si="7"/>
        <v>0</v>
      </c>
    </row>
    <row r="38" spans="1:25" x14ac:dyDescent="0.3">
      <c r="A38" s="9"/>
      <c r="B38" s="11">
        <v>35</v>
      </c>
      <c r="C38" s="8"/>
      <c r="D38" s="6">
        <f t="shared" si="9"/>
        <v>0</v>
      </c>
      <c r="E38" s="97">
        <f t="shared" si="4"/>
        <v>0</v>
      </c>
      <c r="F38" s="7" t="e">
        <f t="shared" si="8"/>
        <v>#DIV/0!</v>
      </c>
      <c r="I38" s="52">
        <f t="shared" si="5"/>
        <v>0</v>
      </c>
      <c r="J38" s="333">
        <f t="shared" si="6"/>
        <v>0</v>
      </c>
      <c r="K38" s="340"/>
      <c r="L38" s="4"/>
      <c r="M38" s="4"/>
      <c r="N38" s="4"/>
      <c r="O38" s="4"/>
      <c r="P38" s="4"/>
      <c r="Q38" s="4"/>
      <c r="R38" s="4"/>
      <c r="S38" s="4"/>
      <c r="T38" s="1">
        <f t="shared" si="7"/>
        <v>0</v>
      </c>
    </row>
    <row r="39" spans="1:25" x14ac:dyDescent="0.3">
      <c r="A39" s="9"/>
      <c r="B39" s="503">
        <v>36</v>
      </c>
      <c r="C39" s="8"/>
      <c r="D39" s="6">
        <f t="shared" si="9"/>
        <v>0</v>
      </c>
      <c r="E39" s="97">
        <f t="shared" si="4"/>
        <v>0</v>
      </c>
      <c r="F39" s="7" t="e">
        <f t="shared" si="8"/>
        <v>#DIV/0!</v>
      </c>
      <c r="I39" s="52">
        <f t="shared" si="5"/>
        <v>0</v>
      </c>
      <c r="J39" s="333">
        <f t="shared" si="6"/>
        <v>0</v>
      </c>
      <c r="K39" s="340"/>
      <c r="L39" s="4"/>
      <c r="M39" s="4"/>
      <c r="N39" s="4"/>
      <c r="O39" s="4"/>
      <c r="P39" s="4"/>
      <c r="Q39" s="4"/>
      <c r="R39" s="4"/>
      <c r="S39" s="4"/>
      <c r="T39" s="1">
        <f t="shared" si="7"/>
        <v>0</v>
      </c>
    </row>
    <row r="40" spans="1:25" x14ac:dyDescent="0.3">
      <c r="A40" s="9"/>
      <c r="B40" s="503">
        <v>37</v>
      </c>
      <c r="C40" s="8"/>
      <c r="D40" s="6">
        <f t="shared" si="9"/>
        <v>0</v>
      </c>
      <c r="E40" s="97">
        <f t="shared" si="4"/>
        <v>0</v>
      </c>
      <c r="F40" s="7" t="e">
        <f t="shared" si="8"/>
        <v>#DIV/0!</v>
      </c>
      <c r="I40" s="52">
        <f t="shared" si="5"/>
        <v>0</v>
      </c>
      <c r="J40" s="333">
        <f t="shared" si="6"/>
        <v>0</v>
      </c>
      <c r="K40" s="340"/>
      <c r="L40" s="4"/>
      <c r="M40" s="4"/>
      <c r="N40" s="4"/>
      <c r="O40" s="4"/>
      <c r="P40" s="4"/>
      <c r="Q40" s="4"/>
      <c r="R40" s="4"/>
      <c r="S40" s="4"/>
      <c r="T40" s="1">
        <f t="shared" si="7"/>
        <v>0</v>
      </c>
    </row>
    <row r="41" spans="1:25" x14ac:dyDescent="0.3">
      <c r="A41" s="9"/>
      <c r="B41" s="503">
        <v>38</v>
      </c>
      <c r="C41" s="8"/>
      <c r="D41" s="6">
        <f t="shared" si="9"/>
        <v>0</v>
      </c>
      <c r="E41" s="97">
        <f t="shared" si="4"/>
        <v>0</v>
      </c>
      <c r="F41" s="7" t="e">
        <f t="shared" si="8"/>
        <v>#DIV/0!</v>
      </c>
      <c r="I41" s="52">
        <f t="shared" si="5"/>
        <v>0</v>
      </c>
      <c r="J41" s="333">
        <f t="shared" si="6"/>
        <v>0</v>
      </c>
      <c r="K41" s="340"/>
      <c r="L41" s="4"/>
      <c r="M41" s="4"/>
      <c r="N41" s="4"/>
      <c r="O41" s="4"/>
      <c r="P41" s="4"/>
      <c r="Q41" s="4"/>
      <c r="R41" s="4"/>
      <c r="S41" s="4"/>
      <c r="T41" s="1">
        <f t="shared" si="7"/>
        <v>0</v>
      </c>
    </row>
    <row r="42" spans="1:25" x14ac:dyDescent="0.3">
      <c r="A42" s="9"/>
      <c r="B42" s="503">
        <v>39</v>
      </c>
      <c r="C42" s="8"/>
      <c r="D42" s="6">
        <f t="shared" si="9"/>
        <v>0</v>
      </c>
      <c r="E42" s="97">
        <f t="shared" si="4"/>
        <v>0</v>
      </c>
      <c r="F42" s="7" t="e">
        <f t="shared" si="8"/>
        <v>#DIV/0!</v>
      </c>
      <c r="I42" s="52">
        <f t="shared" si="5"/>
        <v>0</v>
      </c>
      <c r="J42" s="333">
        <f t="shared" si="6"/>
        <v>0</v>
      </c>
      <c r="K42" s="340"/>
      <c r="L42" s="4"/>
      <c r="M42" s="4"/>
      <c r="N42" s="4"/>
      <c r="O42" s="4"/>
      <c r="P42" s="4"/>
      <c r="Q42" s="4"/>
      <c r="R42" s="4"/>
      <c r="S42" s="4"/>
      <c r="T42" s="1">
        <f t="shared" si="7"/>
        <v>0</v>
      </c>
    </row>
    <row r="43" spans="1:25" x14ac:dyDescent="0.3">
      <c r="A43" s="9"/>
      <c r="B43" s="11">
        <v>40</v>
      </c>
      <c r="C43" s="8"/>
      <c r="D43" s="6">
        <f t="shared" si="9"/>
        <v>0</v>
      </c>
      <c r="E43" s="97">
        <f t="shared" si="4"/>
        <v>0</v>
      </c>
      <c r="F43" s="7" t="e">
        <f t="shared" si="8"/>
        <v>#DIV/0!</v>
      </c>
      <c r="I43" s="52">
        <f t="shared" si="5"/>
        <v>0</v>
      </c>
      <c r="J43" s="333">
        <f t="shared" si="6"/>
        <v>0</v>
      </c>
      <c r="K43" s="340"/>
      <c r="L43" s="4"/>
      <c r="M43" s="4"/>
      <c r="N43" s="4"/>
      <c r="O43" s="4"/>
      <c r="P43" s="4"/>
      <c r="Q43" s="4"/>
      <c r="R43" s="4"/>
      <c r="S43" s="4"/>
      <c r="T43" s="1">
        <f t="shared" si="7"/>
        <v>0</v>
      </c>
    </row>
    <row r="44" spans="1:25" x14ac:dyDescent="0.3">
      <c r="A44" s="9"/>
      <c r="B44" s="11">
        <v>41</v>
      </c>
      <c r="C44" s="8"/>
      <c r="D44" s="6">
        <f t="shared" si="9"/>
        <v>0</v>
      </c>
      <c r="E44" s="97">
        <f t="shared" si="4"/>
        <v>0</v>
      </c>
      <c r="F44" s="7" t="e">
        <f t="shared" si="8"/>
        <v>#DIV/0!</v>
      </c>
      <c r="I44" s="52">
        <f t="shared" si="5"/>
        <v>0</v>
      </c>
      <c r="J44" s="333">
        <f t="shared" si="6"/>
        <v>0</v>
      </c>
      <c r="K44" s="340"/>
      <c r="L44" s="4"/>
      <c r="M44" s="4"/>
      <c r="N44" s="4"/>
      <c r="O44" s="4"/>
      <c r="P44" s="4"/>
      <c r="Q44" s="4"/>
      <c r="R44" s="4"/>
      <c r="S44" s="4"/>
      <c r="T44" s="1">
        <f t="shared" si="7"/>
        <v>0</v>
      </c>
    </row>
    <row r="45" spans="1:25" x14ac:dyDescent="0.3">
      <c r="A45" s="9"/>
      <c r="B45" s="11">
        <v>42</v>
      </c>
      <c r="D45" s="6">
        <f t="shared" si="9"/>
        <v>0</v>
      </c>
      <c r="E45" s="97">
        <f t="shared" si="4"/>
        <v>0</v>
      </c>
      <c r="F45" s="7" t="e">
        <f>D45/E45</f>
        <v>#DIV/0!</v>
      </c>
      <c r="I45" s="52">
        <f t="shared" si="5"/>
        <v>0</v>
      </c>
      <c r="J45" s="333">
        <f t="shared" si="6"/>
        <v>0</v>
      </c>
      <c r="K45" s="341"/>
      <c r="L45" s="54"/>
      <c r="M45" s="54"/>
      <c r="N45" s="54"/>
      <c r="O45" s="54"/>
      <c r="P45" s="54"/>
      <c r="Q45" s="54"/>
      <c r="R45" s="54"/>
      <c r="S45" s="54"/>
      <c r="T45" s="1">
        <f t="shared" si="7"/>
        <v>0</v>
      </c>
    </row>
    <row r="46" spans="1:25" x14ac:dyDescent="0.3">
      <c r="A46" s="9"/>
      <c r="B46" s="11">
        <v>43</v>
      </c>
      <c r="D46" s="6">
        <f t="shared" si="9"/>
        <v>0</v>
      </c>
      <c r="E46" s="97">
        <f t="shared" si="4"/>
        <v>0</v>
      </c>
      <c r="F46" s="7" t="e">
        <f>D46/E46</f>
        <v>#DIV/0!</v>
      </c>
      <c r="I46" s="52">
        <f t="shared" si="5"/>
        <v>0</v>
      </c>
      <c r="J46" s="333">
        <f t="shared" si="6"/>
        <v>0</v>
      </c>
      <c r="K46" s="341"/>
      <c r="L46" s="54"/>
      <c r="M46" s="54"/>
      <c r="N46" s="54"/>
      <c r="O46" s="54"/>
      <c r="P46" s="54"/>
      <c r="Q46" s="54"/>
      <c r="R46" s="54"/>
      <c r="S46" s="54"/>
      <c r="T46" s="1">
        <f t="shared" si="7"/>
        <v>0</v>
      </c>
    </row>
    <row r="47" spans="1:25" x14ac:dyDescent="0.3">
      <c r="A47" s="9"/>
      <c r="B47" s="11">
        <v>44</v>
      </c>
      <c r="D47" s="6">
        <f t="shared" si="9"/>
        <v>0</v>
      </c>
      <c r="E47" s="97">
        <f t="shared" si="4"/>
        <v>0</v>
      </c>
      <c r="F47" s="7" t="e">
        <f>D47/E47</f>
        <v>#DIV/0!</v>
      </c>
      <c r="I47" s="52">
        <f t="shared" si="5"/>
        <v>0</v>
      </c>
      <c r="J47" s="333">
        <f t="shared" si="6"/>
        <v>0</v>
      </c>
      <c r="K47" s="341"/>
      <c r="L47" s="54"/>
      <c r="M47" s="54"/>
      <c r="N47" s="54"/>
      <c r="O47" s="54"/>
      <c r="P47" s="54"/>
      <c r="Q47" s="54"/>
      <c r="R47" s="54"/>
      <c r="S47" s="54"/>
      <c r="T47" s="1">
        <f t="shared" si="7"/>
        <v>0</v>
      </c>
    </row>
    <row r="48" spans="1:25" x14ac:dyDescent="0.3">
      <c r="D48" s="48">
        <f>SUM(D4:D47)</f>
        <v>0</v>
      </c>
      <c r="E48" s="63">
        <f>SUM(E4:E47)</f>
        <v>0</v>
      </c>
      <c r="F48" s="49" t="e">
        <f>D48/E48</f>
        <v>#DIV/0!</v>
      </c>
      <c r="L48" t="e">
        <f>AVERAGE(L4:L47)</f>
        <v>#DIV/0!</v>
      </c>
      <c r="M48" t="e">
        <f t="shared" ref="M48:Y48" si="10">AVERAGE(M4:M47)</f>
        <v>#DIV/0!</v>
      </c>
      <c r="N48" t="e">
        <f t="shared" si="10"/>
        <v>#DIV/0!</v>
      </c>
      <c r="O48" t="e">
        <f t="shared" si="10"/>
        <v>#DIV/0!</v>
      </c>
      <c r="P48" t="e">
        <f t="shared" si="10"/>
        <v>#DIV/0!</v>
      </c>
      <c r="Q48" t="e">
        <f t="shared" si="10"/>
        <v>#DIV/0!</v>
      </c>
      <c r="R48" t="e">
        <f t="shared" si="10"/>
        <v>#DIV/0!</v>
      </c>
      <c r="S48" t="e">
        <f t="shared" si="10"/>
        <v>#DIV/0!</v>
      </c>
      <c r="U48" t="e">
        <f t="shared" si="10"/>
        <v>#DIV/0!</v>
      </c>
      <c r="W48" t="e">
        <f t="shared" si="10"/>
        <v>#DIV/0!</v>
      </c>
      <c r="Y48" t="e">
        <f t="shared" si="10"/>
        <v>#DIV/0!</v>
      </c>
    </row>
    <row r="50" spans="1:31" x14ac:dyDescent="0.3">
      <c r="A50" s="587" t="s">
        <v>2484</v>
      </c>
      <c r="B50" s="587"/>
      <c r="C50" s="587"/>
      <c r="D50" s="587"/>
      <c r="E50" s="587"/>
      <c r="F50" s="587"/>
      <c r="G50" s="587"/>
      <c r="H50" s="587"/>
      <c r="I50" s="587"/>
      <c r="J50" s="587"/>
      <c r="K50" s="587"/>
      <c r="L50" s="587"/>
      <c r="M50" s="587"/>
      <c r="N50" s="587"/>
      <c r="O50" s="587"/>
      <c r="P50" s="587"/>
      <c r="Q50" s="587"/>
      <c r="R50" s="587"/>
      <c r="S50" s="587"/>
      <c r="T50" s="587"/>
      <c r="U50" s="587"/>
      <c r="V50" s="587"/>
      <c r="W50" s="587"/>
      <c r="X50" s="587"/>
      <c r="Y50" s="587"/>
      <c r="Z50" s="587"/>
      <c r="AA50" s="158"/>
      <c r="AB50" s="158"/>
      <c r="AC50" s="158"/>
      <c r="AD50" s="158"/>
      <c r="AE50" s="158"/>
    </row>
    <row r="51" spans="1:31" x14ac:dyDescent="0.3">
      <c r="A51" s="587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158"/>
      <c r="AB51" s="158"/>
      <c r="AC51" s="158"/>
      <c r="AD51" s="158"/>
      <c r="AE51" s="158"/>
    </row>
    <row r="52" spans="1:31" x14ac:dyDescent="0.3">
      <c r="A52" s="10" t="s">
        <v>0</v>
      </c>
      <c r="B52" s="10" t="s">
        <v>2</v>
      </c>
      <c r="C52" s="77">
        <f>SUM(C53:C60)</f>
        <v>0</v>
      </c>
      <c r="D52" s="11" t="s">
        <v>4</v>
      </c>
      <c r="E52" s="10" t="s">
        <v>5</v>
      </c>
      <c r="F52" s="10" t="s">
        <v>6</v>
      </c>
      <c r="G52" s="1" t="s">
        <v>23</v>
      </c>
      <c r="H52" s="1" t="s">
        <v>24</v>
      </c>
      <c r="I52" s="1" t="s">
        <v>25</v>
      </c>
      <c r="J52" s="1" t="s">
        <v>26</v>
      </c>
      <c r="K52" s="97" t="s">
        <v>9</v>
      </c>
      <c r="L52" s="10">
        <v>1</v>
      </c>
      <c r="M52" s="10">
        <v>2</v>
      </c>
      <c r="N52" s="10">
        <v>3</v>
      </c>
      <c r="O52" s="10">
        <v>4</v>
      </c>
      <c r="P52" s="10">
        <v>5</v>
      </c>
      <c r="Q52" s="10">
        <v>6</v>
      </c>
      <c r="R52" s="10">
        <v>7</v>
      </c>
      <c r="S52" s="10">
        <v>8</v>
      </c>
      <c r="T52" s="10" t="s">
        <v>8</v>
      </c>
      <c r="U52" s="10">
        <v>9</v>
      </c>
      <c r="V52" s="10"/>
      <c r="W52" s="10">
        <v>10</v>
      </c>
      <c r="X52" s="10"/>
      <c r="Y52" s="10">
        <v>11</v>
      </c>
      <c r="Z52" s="10"/>
    </row>
    <row r="53" spans="1:31" x14ac:dyDescent="0.3">
      <c r="A53" s="17"/>
      <c r="B53" s="10">
        <v>1</v>
      </c>
      <c r="C53" s="50"/>
      <c r="D53" s="314">
        <f>SUM(L53:S53)+U53+W53+Y53</f>
        <v>0</v>
      </c>
      <c r="E53" s="97">
        <f>COUNT(L53,M53,N53,O53,P53,Q53,R53,S53,W53,U53,Y53)</f>
        <v>0</v>
      </c>
      <c r="F53" s="306" t="e">
        <f>D53/E53</f>
        <v>#DIV/0!</v>
      </c>
      <c r="G53" s="143">
        <f t="shared" ref="G53:G60" si="11">(COUNTIFS(V53,"W"))+(COUNTIFS(X53,"W"))+(COUNTIFS(Z53,"W"))</f>
        <v>0</v>
      </c>
      <c r="H53" s="143">
        <f t="shared" ref="H53:H60" si="12">(COUNTIFS(V53,"L"))+(COUNTIFS(X53,"L"))+(COUNTIFS(Z53,"L"))</f>
        <v>0</v>
      </c>
      <c r="I53" s="52">
        <f>MAX(L53:S53,U53,W53,Y53)</f>
        <v>0</v>
      </c>
      <c r="J53" s="134">
        <f>MAX((SUM(L53:N53)), (SUM(O53:Q53)), (U53+W53+Y53))</f>
        <v>0</v>
      </c>
      <c r="K53" s="331"/>
      <c r="L53" s="162"/>
      <c r="M53" s="162"/>
      <c r="N53" s="162"/>
      <c r="O53" s="162"/>
      <c r="P53" s="162"/>
      <c r="Q53" s="162"/>
      <c r="R53" s="162"/>
      <c r="S53" s="162"/>
      <c r="T53" s="10">
        <f t="shared" ref="T53:T59" si="13">SUM(L53:S53)+(K53*8)</f>
        <v>0</v>
      </c>
      <c r="U53" s="13"/>
      <c r="V53" s="13"/>
      <c r="W53" s="13"/>
      <c r="X53" s="13"/>
      <c r="Y53" s="13"/>
      <c r="Z53" s="13"/>
    </row>
    <row r="54" spans="1:31" x14ac:dyDescent="0.3">
      <c r="A54" s="9"/>
      <c r="B54" s="10">
        <v>2</v>
      </c>
      <c r="C54" s="50"/>
      <c r="D54" s="314">
        <f>SUM(L54:S54)+U54+W54+Y54</f>
        <v>0</v>
      </c>
      <c r="E54" s="97">
        <f t="shared" ref="E54:E79" si="14">COUNT(L54,M54,N54,O54,P54,Q54,R54,S54,W54,U54,Y54)</f>
        <v>0</v>
      </c>
      <c r="F54" s="306" t="e">
        <f t="shared" ref="F54:F80" si="15">D54/E54</f>
        <v>#DIV/0!</v>
      </c>
      <c r="G54" s="143">
        <f t="shared" si="11"/>
        <v>0</v>
      </c>
      <c r="H54" s="143">
        <f t="shared" si="12"/>
        <v>0</v>
      </c>
      <c r="I54" s="52">
        <f t="shared" ref="I54:I79" si="16">MAX(L54:S54,U54,W54,Y54)</f>
        <v>0</v>
      </c>
      <c r="J54" s="333">
        <f t="shared" ref="J54:J79" si="17">MAX((SUM(L54:N54)), (SUM(O54:Q54)), (U54+W54+Y54))</f>
        <v>0</v>
      </c>
      <c r="K54" s="332"/>
      <c r="L54" s="162"/>
      <c r="M54" s="162"/>
      <c r="N54" s="162"/>
      <c r="O54" s="162"/>
      <c r="P54" s="162"/>
      <c r="Q54" s="162"/>
      <c r="R54" s="162"/>
      <c r="S54" s="162"/>
      <c r="T54" s="10">
        <f t="shared" si="13"/>
        <v>0</v>
      </c>
      <c r="U54" s="13"/>
      <c r="V54" s="13"/>
      <c r="W54" s="13"/>
      <c r="X54" s="13"/>
      <c r="Y54" s="13"/>
      <c r="Z54" s="13"/>
    </row>
    <row r="55" spans="1:31" x14ac:dyDescent="0.3">
      <c r="A55" s="9"/>
      <c r="B55" s="10">
        <v>3</v>
      </c>
      <c r="C55" s="50"/>
      <c r="D55" s="314">
        <f>SUM(L55:S55)+U55+W55+Y55</f>
        <v>0</v>
      </c>
      <c r="E55" s="97">
        <f t="shared" si="14"/>
        <v>0</v>
      </c>
      <c r="F55" s="306" t="e">
        <f t="shared" si="15"/>
        <v>#DIV/0!</v>
      </c>
      <c r="G55" s="143">
        <f t="shared" si="11"/>
        <v>0</v>
      </c>
      <c r="H55" s="143">
        <f t="shared" si="12"/>
        <v>0</v>
      </c>
      <c r="I55" s="52">
        <f t="shared" si="16"/>
        <v>0</v>
      </c>
      <c r="J55" s="333">
        <f t="shared" si="17"/>
        <v>0</v>
      </c>
      <c r="K55" s="332"/>
      <c r="L55" s="162"/>
      <c r="M55" s="162"/>
      <c r="N55" s="162"/>
      <c r="O55" s="162"/>
      <c r="P55" s="162"/>
      <c r="Q55" s="162"/>
      <c r="R55" s="162"/>
      <c r="S55" s="162"/>
      <c r="T55" s="10">
        <f t="shared" si="13"/>
        <v>0</v>
      </c>
      <c r="U55" s="13"/>
      <c r="V55" s="13"/>
      <c r="W55" s="110"/>
      <c r="X55" s="134"/>
      <c r="Y55" s="109"/>
      <c r="Z55" s="133"/>
    </row>
    <row r="56" spans="1:31" x14ac:dyDescent="0.3">
      <c r="A56" s="9"/>
      <c r="B56" s="10">
        <v>4</v>
      </c>
      <c r="C56" s="50"/>
      <c r="D56" s="314">
        <f>SUM(L56:S56)+U56+W56+Y56</f>
        <v>0</v>
      </c>
      <c r="E56" s="97">
        <f t="shared" si="14"/>
        <v>0</v>
      </c>
      <c r="F56" s="306" t="e">
        <f t="shared" si="15"/>
        <v>#DIV/0!</v>
      </c>
      <c r="G56" s="143">
        <f t="shared" si="11"/>
        <v>0</v>
      </c>
      <c r="H56" s="143">
        <f t="shared" si="12"/>
        <v>0</v>
      </c>
      <c r="I56" s="52">
        <f t="shared" si="16"/>
        <v>0</v>
      </c>
      <c r="J56" s="333">
        <f t="shared" si="17"/>
        <v>0</v>
      </c>
      <c r="K56" s="332"/>
      <c r="L56" s="162"/>
      <c r="M56" s="162"/>
      <c r="N56" s="162"/>
      <c r="O56" s="162"/>
      <c r="P56" s="162"/>
      <c r="Q56" s="162"/>
      <c r="R56" s="162"/>
      <c r="S56" s="162"/>
      <c r="T56" s="10">
        <f t="shared" si="13"/>
        <v>0</v>
      </c>
      <c r="U56" s="13"/>
      <c r="V56" s="13"/>
      <c r="W56" s="110"/>
      <c r="X56" s="134"/>
      <c r="Y56" s="109"/>
      <c r="Z56" s="133"/>
    </row>
    <row r="57" spans="1:31" x14ac:dyDescent="0.3">
      <c r="A57" s="9"/>
      <c r="B57" s="10">
        <v>5</v>
      </c>
      <c r="C57" s="50"/>
      <c r="D57" s="314">
        <f>SUM(M57:S57)+U57+W57+Y57</f>
        <v>0</v>
      </c>
      <c r="E57" s="97">
        <f t="shared" si="14"/>
        <v>0</v>
      </c>
      <c r="F57" s="306" t="e">
        <f t="shared" si="15"/>
        <v>#DIV/0!</v>
      </c>
      <c r="G57" s="143">
        <f t="shared" si="11"/>
        <v>0</v>
      </c>
      <c r="H57" s="143">
        <f t="shared" si="12"/>
        <v>0</v>
      </c>
      <c r="I57" s="52">
        <f t="shared" si="16"/>
        <v>0</v>
      </c>
      <c r="J57" s="333">
        <f t="shared" si="17"/>
        <v>0</v>
      </c>
      <c r="K57" s="342"/>
      <c r="L57" s="157"/>
      <c r="M57" s="162"/>
      <c r="N57" s="162"/>
      <c r="O57" s="162"/>
      <c r="P57" s="162"/>
      <c r="Q57" s="162"/>
      <c r="R57" s="162"/>
      <c r="S57" s="162"/>
      <c r="T57" s="10">
        <f t="shared" si="13"/>
        <v>0</v>
      </c>
      <c r="U57" s="110"/>
      <c r="V57" s="134"/>
      <c r="W57" s="109"/>
      <c r="X57" s="133"/>
      <c r="Y57" s="109"/>
      <c r="Z57" s="133"/>
    </row>
    <row r="58" spans="1:31" x14ac:dyDescent="0.3">
      <c r="A58" s="9"/>
      <c r="B58" s="10">
        <v>6</v>
      </c>
      <c r="C58" s="50"/>
      <c r="D58" s="314">
        <f t="shared" ref="D58:D69" si="18">SUM(L58:S58)+U58+W58+Y58</f>
        <v>0</v>
      </c>
      <c r="E58" s="97">
        <f t="shared" si="14"/>
        <v>0</v>
      </c>
      <c r="F58" s="306" t="e">
        <f t="shared" si="15"/>
        <v>#DIV/0!</v>
      </c>
      <c r="G58" s="143">
        <f t="shared" si="11"/>
        <v>0</v>
      </c>
      <c r="H58" s="143">
        <f t="shared" si="12"/>
        <v>0</v>
      </c>
      <c r="I58" s="52">
        <f t="shared" si="16"/>
        <v>0</v>
      </c>
      <c r="J58" s="333">
        <f t="shared" si="17"/>
        <v>0</v>
      </c>
      <c r="K58" s="332"/>
      <c r="L58" s="162"/>
      <c r="M58" s="162"/>
      <c r="N58" s="162"/>
      <c r="O58" s="162"/>
      <c r="P58" s="162"/>
      <c r="Q58" s="162"/>
      <c r="R58" s="162"/>
      <c r="S58" s="162"/>
      <c r="T58" s="10">
        <f t="shared" si="13"/>
        <v>0</v>
      </c>
      <c r="U58" s="110"/>
      <c r="V58" s="134"/>
      <c r="W58" s="109"/>
      <c r="X58" s="133"/>
      <c r="Y58" s="109"/>
      <c r="Z58" s="133"/>
    </row>
    <row r="59" spans="1:31" x14ac:dyDescent="0.3">
      <c r="A59" s="9"/>
      <c r="B59" s="10">
        <v>7</v>
      </c>
      <c r="C59" s="50"/>
      <c r="D59" s="314">
        <f t="shared" si="18"/>
        <v>0</v>
      </c>
      <c r="E59" s="97">
        <f t="shared" si="14"/>
        <v>0</v>
      </c>
      <c r="F59" s="306" t="e">
        <f t="shared" si="15"/>
        <v>#DIV/0!</v>
      </c>
      <c r="G59" s="143">
        <f t="shared" si="11"/>
        <v>0</v>
      </c>
      <c r="H59" s="143">
        <f t="shared" si="12"/>
        <v>0</v>
      </c>
      <c r="I59" s="52">
        <f t="shared" si="16"/>
        <v>0</v>
      </c>
      <c r="J59" s="333">
        <f t="shared" si="17"/>
        <v>0</v>
      </c>
      <c r="K59" s="332"/>
      <c r="L59" s="162"/>
      <c r="M59" s="162"/>
      <c r="N59" s="162"/>
      <c r="O59" s="162"/>
      <c r="P59" s="162"/>
      <c r="Q59" s="162"/>
      <c r="R59" s="162"/>
      <c r="S59" s="162"/>
      <c r="T59" s="10">
        <f t="shared" si="13"/>
        <v>0</v>
      </c>
      <c r="U59" s="110"/>
      <c r="V59" s="134"/>
      <c r="W59" s="109"/>
      <c r="X59" s="133"/>
      <c r="Y59" s="109"/>
      <c r="Z59" s="133"/>
    </row>
    <row r="60" spans="1:31" x14ac:dyDescent="0.3">
      <c r="A60" s="9"/>
      <c r="B60" s="10">
        <v>8</v>
      </c>
      <c r="C60" s="59"/>
      <c r="D60" s="314">
        <f t="shared" si="18"/>
        <v>0</v>
      </c>
      <c r="E60" s="97">
        <f t="shared" si="14"/>
        <v>0</v>
      </c>
      <c r="F60" s="306" t="e">
        <f t="shared" si="15"/>
        <v>#DIV/0!</v>
      </c>
      <c r="G60" s="143">
        <f t="shared" si="11"/>
        <v>0</v>
      </c>
      <c r="H60" s="143">
        <f t="shared" si="12"/>
        <v>0</v>
      </c>
      <c r="I60" s="52">
        <f t="shared" si="16"/>
        <v>0</v>
      </c>
      <c r="J60" s="333">
        <f t="shared" si="17"/>
        <v>0</v>
      </c>
      <c r="K60" s="332"/>
      <c r="L60" s="162"/>
      <c r="M60" s="162"/>
      <c r="N60" s="162"/>
      <c r="O60" s="162"/>
      <c r="P60" s="162"/>
      <c r="Q60" s="162"/>
      <c r="R60" s="162"/>
      <c r="S60" s="162"/>
      <c r="T60" s="10">
        <f t="shared" ref="T60:T79" si="19">SUM(L60:S60)+(K60*8)</f>
        <v>0</v>
      </c>
      <c r="U60" s="110"/>
      <c r="V60" s="134"/>
      <c r="W60" s="109"/>
      <c r="X60" s="133"/>
      <c r="Y60" s="109"/>
      <c r="Z60" s="133"/>
    </row>
    <row r="61" spans="1:31" x14ac:dyDescent="0.3">
      <c r="A61" s="9"/>
      <c r="B61" s="10">
        <v>9</v>
      </c>
      <c r="C61" s="18"/>
      <c r="D61" s="314">
        <f t="shared" si="18"/>
        <v>0</v>
      </c>
      <c r="E61" s="97">
        <f t="shared" si="14"/>
        <v>0</v>
      </c>
      <c r="F61" s="306" t="e">
        <f t="shared" si="15"/>
        <v>#DIV/0!</v>
      </c>
      <c r="I61" s="52">
        <f t="shared" si="16"/>
        <v>0</v>
      </c>
      <c r="J61" s="333">
        <f t="shared" si="17"/>
        <v>0</v>
      </c>
      <c r="K61" s="332"/>
      <c r="L61" s="162"/>
      <c r="M61" s="162"/>
      <c r="N61" s="162"/>
      <c r="O61" s="162"/>
      <c r="P61" s="162"/>
      <c r="Q61" s="162"/>
      <c r="R61" s="162"/>
      <c r="S61" s="162"/>
      <c r="T61" s="10">
        <f t="shared" si="19"/>
        <v>0</v>
      </c>
      <c r="U61" s="111"/>
      <c r="V61" s="135"/>
      <c r="W61" s="109"/>
      <c r="X61" s="133"/>
      <c r="Y61" s="109"/>
      <c r="Z61" s="133"/>
    </row>
    <row r="62" spans="1:31" x14ac:dyDescent="0.3">
      <c r="A62" s="9"/>
      <c r="B62" s="10">
        <v>10</v>
      </c>
      <c r="C62" s="18"/>
      <c r="D62" s="314">
        <f t="shared" si="18"/>
        <v>0</v>
      </c>
      <c r="E62" s="97">
        <f t="shared" si="14"/>
        <v>0</v>
      </c>
      <c r="F62" s="306" t="e">
        <f t="shared" si="15"/>
        <v>#DIV/0!</v>
      </c>
      <c r="I62" s="52">
        <f t="shared" si="16"/>
        <v>0</v>
      </c>
      <c r="J62" s="333">
        <f t="shared" si="17"/>
        <v>0</v>
      </c>
      <c r="K62" s="332"/>
      <c r="L62" s="162"/>
      <c r="M62" s="162"/>
      <c r="N62" s="162"/>
      <c r="O62" s="162"/>
      <c r="P62" s="162"/>
      <c r="Q62" s="162"/>
      <c r="R62" s="162"/>
      <c r="S62" s="162"/>
      <c r="T62" s="10">
        <f t="shared" si="19"/>
        <v>0</v>
      </c>
      <c r="U62" s="109"/>
      <c r="V62" s="133"/>
      <c r="W62" s="109"/>
      <c r="X62" s="133"/>
      <c r="Y62" s="109"/>
      <c r="Z62" s="133"/>
    </row>
    <row r="63" spans="1:31" x14ac:dyDescent="0.3">
      <c r="A63" s="9"/>
      <c r="B63" s="10">
        <v>11</v>
      </c>
      <c r="C63" s="109"/>
      <c r="D63" s="314">
        <f t="shared" si="18"/>
        <v>0</v>
      </c>
      <c r="E63" s="97">
        <f t="shared" si="14"/>
        <v>0</v>
      </c>
      <c r="F63" s="306" t="e">
        <f t="shared" si="15"/>
        <v>#DIV/0!</v>
      </c>
      <c r="I63" s="52">
        <f t="shared" si="16"/>
        <v>0</v>
      </c>
      <c r="J63" s="333">
        <f t="shared" si="17"/>
        <v>0</v>
      </c>
      <c r="K63" s="332"/>
      <c r="L63" s="162"/>
      <c r="M63" s="162"/>
      <c r="N63" s="162"/>
      <c r="O63" s="162"/>
      <c r="P63" s="162"/>
      <c r="Q63" s="162"/>
      <c r="R63" s="162"/>
      <c r="S63" s="162"/>
      <c r="T63" s="10">
        <f t="shared" si="19"/>
        <v>0</v>
      </c>
      <c r="U63" s="109"/>
      <c r="V63" s="133"/>
      <c r="W63" s="109"/>
      <c r="X63" s="133"/>
      <c r="Y63" s="109"/>
      <c r="Z63" s="133"/>
    </row>
    <row r="64" spans="1:31" x14ac:dyDescent="0.3">
      <c r="A64" s="9"/>
      <c r="B64" s="10">
        <v>12</v>
      </c>
      <c r="C64" s="109"/>
      <c r="D64" s="314">
        <f t="shared" si="18"/>
        <v>0</v>
      </c>
      <c r="E64" s="97">
        <f t="shared" si="14"/>
        <v>0</v>
      </c>
      <c r="F64" s="306" t="e">
        <f t="shared" si="15"/>
        <v>#DIV/0!</v>
      </c>
      <c r="I64" s="52">
        <f t="shared" si="16"/>
        <v>0</v>
      </c>
      <c r="J64" s="333">
        <f t="shared" si="17"/>
        <v>0</v>
      </c>
      <c r="K64" s="332"/>
      <c r="L64" s="162"/>
      <c r="M64" s="162"/>
      <c r="N64" s="162"/>
      <c r="O64" s="162"/>
      <c r="P64" s="162"/>
      <c r="Q64" s="162"/>
      <c r="R64" s="162"/>
      <c r="S64" s="162"/>
      <c r="T64" s="10">
        <f t="shared" si="19"/>
        <v>0</v>
      </c>
      <c r="U64" s="109"/>
      <c r="V64" s="133"/>
      <c r="W64" s="109"/>
      <c r="X64" s="133"/>
      <c r="Y64" s="109"/>
      <c r="Z64" s="133"/>
    </row>
    <row r="65" spans="1:26" x14ac:dyDescent="0.3">
      <c r="A65" s="9"/>
      <c r="B65" s="10">
        <v>13</v>
      </c>
      <c r="C65" s="109"/>
      <c r="D65" s="314">
        <f t="shared" si="18"/>
        <v>0</v>
      </c>
      <c r="E65" s="97">
        <f t="shared" si="14"/>
        <v>0</v>
      </c>
      <c r="F65" s="306" t="e">
        <f t="shared" si="15"/>
        <v>#DIV/0!</v>
      </c>
      <c r="I65" s="52">
        <f t="shared" si="16"/>
        <v>0</v>
      </c>
      <c r="J65" s="333">
        <f t="shared" si="17"/>
        <v>0</v>
      </c>
      <c r="K65" s="332"/>
      <c r="L65" s="162"/>
      <c r="M65" s="162"/>
      <c r="N65" s="162"/>
      <c r="O65" s="162"/>
      <c r="P65" s="162"/>
      <c r="Q65" s="162"/>
      <c r="R65" s="162"/>
      <c r="S65" s="162"/>
      <c r="T65" s="10">
        <f t="shared" si="19"/>
        <v>0</v>
      </c>
      <c r="U65" s="109"/>
      <c r="V65" s="133"/>
      <c r="W65" s="109"/>
      <c r="X65" s="133"/>
      <c r="Y65" s="109"/>
      <c r="Z65" s="133"/>
    </row>
    <row r="66" spans="1:26" x14ac:dyDescent="0.3">
      <c r="A66" s="9"/>
      <c r="B66" s="10">
        <v>14</v>
      </c>
      <c r="C66" s="109"/>
      <c r="D66" s="314">
        <f t="shared" si="18"/>
        <v>0</v>
      </c>
      <c r="E66" s="97">
        <f t="shared" si="14"/>
        <v>0</v>
      </c>
      <c r="F66" s="306" t="e">
        <f t="shared" si="15"/>
        <v>#DIV/0!</v>
      </c>
      <c r="I66" s="52">
        <f t="shared" si="16"/>
        <v>0</v>
      </c>
      <c r="J66" s="333">
        <f t="shared" si="17"/>
        <v>0</v>
      </c>
      <c r="K66" s="332"/>
      <c r="L66" s="162"/>
      <c r="M66" s="162"/>
      <c r="N66" s="162"/>
      <c r="O66" s="162"/>
      <c r="P66" s="162"/>
      <c r="Q66" s="162"/>
      <c r="R66" s="162"/>
      <c r="S66" s="162"/>
      <c r="T66" s="10">
        <f t="shared" si="19"/>
        <v>0</v>
      </c>
      <c r="U66" s="109"/>
      <c r="V66" s="133"/>
      <c r="W66" s="109"/>
      <c r="X66" s="133"/>
      <c r="Y66" s="109"/>
      <c r="Z66" s="133"/>
    </row>
    <row r="67" spans="1:26" x14ac:dyDescent="0.3">
      <c r="A67" s="9"/>
      <c r="B67" s="10">
        <v>15</v>
      </c>
      <c r="C67" s="109"/>
      <c r="D67" s="314">
        <f t="shared" si="18"/>
        <v>0</v>
      </c>
      <c r="E67" s="97">
        <f t="shared" si="14"/>
        <v>0</v>
      </c>
      <c r="F67" s="306" t="e">
        <f t="shared" si="15"/>
        <v>#DIV/0!</v>
      </c>
      <c r="I67" s="52">
        <f t="shared" si="16"/>
        <v>0</v>
      </c>
      <c r="J67" s="333">
        <f t="shared" si="17"/>
        <v>0</v>
      </c>
      <c r="K67" s="332"/>
      <c r="L67" s="162"/>
      <c r="M67" s="162"/>
      <c r="N67" s="162"/>
      <c r="O67" s="162"/>
      <c r="P67" s="162"/>
      <c r="Q67" s="162"/>
      <c r="R67" s="162"/>
      <c r="S67" s="162"/>
      <c r="T67" s="10">
        <f t="shared" si="19"/>
        <v>0</v>
      </c>
      <c r="U67" s="109"/>
      <c r="V67" s="133"/>
      <c r="W67" s="109"/>
      <c r="X67" s="133"/>
      <c r="Y67" s="109"/>
      <c r="Z67" s="133"/>
    </row>
    <row r="68" spans="1:26" x14ac:dyDescent="0.3">
      <c r="A68" s="9"/>
      <c r="B68" s="10">
        <v>16</v>
      </c>
      <c r="C68" s="109"/>
      <c r="D68" s="314">
        <f t="shared" si="18"/>
        <v>0</v>
      </c>
      <c r="E68" s="97">
        <f t="shared" si="14"/>
        <v>0</v>
      </c>
      <c r="F68" s="306" t="e">
        <f t="shared" si="15"/>
        <v>#DIV/0!</v>
      </c>
      <c r="I68" s="52">
        <f t="shared" si="16"/>
        <v>0</v>
      </c>
      <c r="J68" s="333">
        <f t="shared" si="17"/>
        <v>0</v>
      </c>
      <c r="K68" s="332"/>
      <c r="L68" s="162"/>
      <c r="M68" s="162"/>
      <c r="N68" s="162"/>
      <c r="O68" s="162"/>
      <c r="P68" s="162"/>
      <c r="Q68" s="162"/>
      <c r="R68" s="162"/>
      <c r="S68" s="162"/>
      <c r="T68" s="10">
        <f t="shared" si="19"/>
        <v>0</v>
      </c>
      <c r="U68" s="109"/>
      <c r="V68" s="133"/>
      <c r="W68" s="109"/>
      <c r="X68" s="133"/>
      <c r="Y68" s="109"/>
      <c r="Z68" s="133"/>
    </row>
    <row r="69" spans="1:26" x14ac:dyDescent="0.3">
      <c r="A69" s="9"/>
      <c r="B69" s="10">
        <v>17</v>
      </c>
      <c r="C69" s="109"/>
      <c r="D69" s="314">
        <f t="shared" si="18"/>
        <v>0</v>
      </c>
      <c r="E69" s="97">
        <f t="shared" si="14"/>
        <v>0</v>
      </c>
      <c r="F69" s="306" t="e">
        <f t="shared" si="15"/>
        <v>#DIV/0!</v>
      </c>
      <c r="I69" s="52">
        <f t="shared" si="16"/>
        <v>0</v>
      </c>
      <c r="J69" s="333">
        <f t="shared" si="17"/>
        <v>0</v>
      </c>
      <c r="K69" s="332"/>
      <c r="L69" s="162"/>
      <c r="M69" s="162"/>
      <c r="N69" s="162"/>
      <c r="O69" s="162"/>
      <c r="P69" s="162"/>
      <c r="Q69" s="162"/>
      <c r="R69" s="162"/>
      <c r="S69" s="162"/>
      <c r="T69" s="10">
        <f t="shared" si="19"/>
        <v>0</v>
      </c>
      <c r="U69" s="109"/>
      <c r="V69" s="133"/>
      <c r="W69" s="109"/>
      <c r="X69" s="133"/>
      <c r="Y69" s="109"/>
      <c r="Z69" s="133"/>
    </row>
    <row r="70" spans="1:26" x14ac:dyDescent="0.3">
      <c r="A70" s="9"/>
      <c r="B70" s="10">
        <v>18</v>
      </c>
      <c r="C70" s="109"/>
      <c r="D70" s="314">
        <f>SUM(M70:S70)+U70+W70+Y70</f>
        <v>0</v>
      </c>
      <c r="E70" s="97">
        <f t="shared" si="14"/>
        <v>0</v>
      </c>
      <c r="F70" s="306" t="e">
        <f t="shared" si="15"/>
        <v>#DIV/0!</v>
      </c>
      <c r="I70" s="52">
        <f t="shared" si="16"/>
        <v>0</v>
      </c>
      <c r="J70" s="333">
        <f t="shared" si="17"/>
        <v>0</v>
      </c>
      <c r="K70" s="343"/>
      <c r="L70" s="157"/>
      <c r="M70" s="162"/>
      <c r="N70" s="162"/>
      <c r="O70" s="162"/>
      <c r="P70" s="162"/>
      <c r="Q70" s="162"/>
      <c r="R70" s="162"/>
      <c r="S70" s="162"/>
      <c r="T70" s="10">
        <f t="shared" si="19"/>
        <v>0</v>
      </c>
      <c r="U70" s="109"/>
      <c r="V70" s="133"/>
      <c r="W70" s="109"/>
      <c r="X70" s="133"/>
      <c r="Y70" s="109"/>
      <c r="Z70" s="133"/>
    </row>
    <row r="71" spans="1:26" x14ac:dyDescent="0.3">
      <c r="A71" s="9"/>
      <c r="B71" s="10">
        <v>19</v>
      </c>
      <c r="C71" s="109"/>
      <c r="D71" s="314">
        <f t="shared" ref="D71:D79" si="20">SUM(L71:S71)+U71+W71+Y71</f>
        <v>0</v>
      </c>
      <c r="E71" s="97">
        <f t="shared" si="14"/>
        <v>0</v>
      </c>
      <c r="F71" s="306" t="e">
        <f t="shared" si="15"/>
        <v>#DIV/0!</v>
      </c>
      <c r="I71" s="52">
        <f t="shared" si="16"/>
        <v>0</v>
      </c>
      <c r="J71" s="333">
        <f t="shared" si="17"/>
        <v>0</v>
      </c>
      <c r="K71" s="332"/>
      <c r="L71" s="162"/>
      <c r="M71" s="162"/>
      <c r="N71" s="162"/>
      <c r="O71" s="162"/>
      <c r="P71" s="162"/>
      <c r="Q71" s="162"/>
      <c r="R71" s="162"/>
      <c r="S71" s="162"/>
      <c r="T71" s="10">
        <f t="shared" si="19"/>
        <v>0</v>
      </c>
      <c r="U71" s="109"/>
      <c r="V71" s="133"/>
      <c r="W71" s="109"/>
      <c r="X71" s="133"/>
      <c r="Y71" s="109"/>
      <c r="Z71" s="133"/>
    </row>
    <row r="72" spans="1:26" x14ac:dyDescent="0.3">
      <c r="A72" s="9"/>
      <c r="B72" s="10">
        <v>20</v>
      </c>
      <c r="C72" s="109"/>
      <c r="D72" s="314">
        <f t="shared" si="20"/>
        <v>0</v>
      </c>
      <c r="E72" s="97">
        <f t="shared" si="14"/>
        <v>0</v>
      </c>
      <c r="F72" s="306" t="e">
        <f t="shared" si="15"/>
        <v>#DIV/0!</v>
      </c>
      <c r="I72" s="52">
        <f t="shared" si="16"/>
        <v>0</v>
      </c>
      <c r="J72" s="333">
        <f t="shared" si="17"/>
        <v>0</v>
      </c>
      <c r="K72" s="332"/>
      <c r="L72" s="162"/>
      <c r="M72" s="162"/>
      <c r="N72" s="162"/>
      <c r="O72" s="162"/>
      <c r="P72" s="162"/>
      <c r="Q72" s="162"/>
      <c r="R72" s="162"/>
      <c r="S72" s="162"/>
      <c r="T72" s="10">
        <f t="shared" si="19"/>
        <v>0</v>
      </c>
      <c r="U72" s="109"/>
      <c r="V72" s="133"/>
      <c r="W72" s="109"/>
      <c r="X72" s="133"/>
      <c r="Y72" s="109"/>
      <c r="Z72" s="133"/>
    </row>
    <row r="73" spans="1:26" x14ac:dyDescent="0.3">
      <c r="A73" s="9"/>
      <c r="B73" s="10">
        <v>21</v>
      </c>
      <c r="C73" s="109"/>
      <c r="D73" s="314">
        <f t="shared" si="20"/>
        <v>0</v>
      </c>
      <c r="E73" s="97">
        <f t="shared" si="14"/>
        <v>0</v>
      </c>
      <c r="F73" s="306" t="e">
        <f t="shared" si="15"/>
        <v>#DIV/0!</v>
      </c>
      <c r="I73" s="52">
        <f t="shared" si="16"/>
        <v>0</v>
      </c>
      <c r="J73" s="333">
        <f t="shared" si="17"/>
        <v>0</v>
      </c>
      <c r="K73" s="332"/>
      <c r="L73" s="162"/>
      <c r="M73" s="162"/>
      <c r="N73" s="162"/>
      <c r="O73" s="162"/>
      <c r="P73" s="162"/>
      <c r="Q73" s="162"/>
      <c r="R73" s="162"/>
      <c r="S73" s="162"/>
      <c r="T73" s="10">
        <f t="shared" si="19"/>
        <v>0</v>
      </c>
      <c r="U73" s="109"/>
      <c r="V73" s="133"/>
      <c r="W73" s="109"/>
      <c r="X73" s="133"/>
      <c r="Y73" s="109"/>
      <c r="Z73" s="133"/>
    </row>
    <row r="74" spans="1:26" x14ac:dyDescent="0.3">
      <c r="A74" s="9"/>
      <c r="B74" s="10">
        <v>22</v>
      </c>
      <c r="C74" s="109"/>
      <c r="D74" s="314">
        <f t="shared" si="20"/>
        <v>0</v>
      </c>
      <c r="E74" s="97">
        <f t="shared" si="14"/>
        <v>0</v>
      </c>
      <c r="F74" s="306" t="e">
        <f t="shared" si="15"/>
        <v>#DIV/0!</v>
      </c>
      <c r="I74" s="52">
        <f t="shared" si="16"/>
        <v>0</v>
      </c>
      <c r="J74" s="333">
        <f t="shared" si="17"/>
        <v>0</v>
      </c>
      <c r="K74" s="332"/>
      <c r="L74" s="162"/>
      <c r="M74" s="162"/>
      <c r="N74" s="162"/>
      <c r="O74" s="162"/>
      <c r="P74" s="162"/>
      <c r="Q74" s="162"/>
      <c r="R74" s="162"/>
      <c r="S74" s="162"/>
      <c r="T74" s="10">
        <f t="shared" si="19"/>
        <v>0</v>
      </c>
      <c r="U74" s="109"/>
      <c r="V74" s="133"/>
      <c r="W74" s="109"/>
      <c r="X74" s="133"/>
      <c r="Y74" s="109"/>
      <c r="Z74" s="133"/>
    </row>
    <row r="75" spans="1:26" x14ac:dyDescent="0.3">
      <c r="A75" s="9"/>
      <c r="B75" s="10">
        <v>23</v>
      </c>
      <c r="C75" s="109"/>
      <c r="D75" s="314">
        <f t="shared" si="20"/>
        <v>0</v>
      </c>
      <c r="E75" s="97">
        <f t="shared" si="14"/>
        <v>0</v>
      </c>
      <c r="F75" s="306" t="e">
        <f t="shared" si="15"/>
        <v>#DIV/0!</v>
      </c>
      <c r="I75" s="52">
        <f t="shared" si="16"/>
        <v>0</v>
      </c>
      <c r="J75" s="333">
        <f t="shared" si="17"/>
        <v>0</v>
      </c>
      <c r="K75" s="332"/>
      <c r="L75" s="162"/>
      <c r="M75" s="162"/>
      <c r="N75" s="162"/>
      <c r="O75" s="162"/>
      <c r="P75" s="162"/>
      <c r="Q75" s="162"/>
      <c r="R75" s="162"/>
      <c r="S75" s="162"/>
      <c r="T75" s="10">
        <f t="shared" si="19"/>
        <v>0</v>
      </c>
      <c r="U75" s="109"/>
      <c r="V75" s="133"/>
      <c r="W75" s="109"/>
      <c r="X75" s="133"/>
      <c r="Y75" s="109"/>
      <c r="Z75" s="133"/>
    </row>
    <row r="76" spans="1:26" x14ac:dyDescent="0.3">
      <c r="A76" s="9"/>
      <c r="B76" s="10">
        <v>24</v>
      </c>
      <c r="C76" s="109"/>
      <c r="D76" s="314">
        <f t="shared" si="20"/>
        <v>0</v>
      </c>
      <c r="E76" s="97">
        <f t="shared" si="14"/>
        <v>0</v>
      </c>
      <c r="F76" s="306" t="e">
        <f t="shared" si="15"/>
        <v>#DIV/0!</v>
      </c>
      <c r="I76" s="52">
        <f t="shared" si="16"/>
        <v>0</v>
      </c>
      <c r="J76" s="333">
        <f t="shared" si="17"/>
        <v>0</v>
      </c>
      <c r="K76" s="332"/>
      <c r="L76" s="162"/>
      <c r="M76" s="162"/>
      <c r="N76" s="162"/>
      <c r="O76" s="162"/>
      <c r="P76" s="162"/>
      <c r="Q76" s="162"/>
      <c r="R76" s="162"/>
      <c r="S76" s="162"/>
      <c r="T76" s="10">
        <f t="shared" si="19"/>
        <v>0</v>
      </c>
      <c r="U76" s="109"/>
      <c r="V76" s="133"/>
      <c r="W76" s="109"/>
      <c r="X76" s="133"/>
      <c r="Y76" s="109"/>
      <c r="Z76" s="133"/>
    </row>
    <row r="77" spans="1:26" x14ac:dyDescent="0.3">
      <c r="A77" s="9"/>
      <c r="B77" s="10">
        <v>25</v>
      </c>
      <c r="C77" s="109"/>
      <c r="D77" s="314">
        <f t="shared" si="20"/>
        <v>0</v>
      </c>
      <c r="E77" s="97">
        <f t="shared" si="14"/>
        <v>0</v>
      </c>
      <c r="F77" s="306" t="e">
        <f t="shared" si="15"/>
        <v>#DIV/0!</v>
      </c>
      <c r="I77" s="52">
        <f t="shared" si="16"/>
        <v>0</v>
      </c>
      <c r="J77" s="333">
        <f t="shared" si="17"/>
        <v>0</v>
      </c>
      <c r="K77" s="332"/>
      <c r="L77" s="162"/>
      <c r="M77" s="162"/>
      <c r="N77" s="162"/>
      <c r="O77" s="162"/>
      <c r="P77" s="162"/>
      <c r="Q77" s="162"/>
      <c r="R77" s="162"/>
      <c r="S77" s="162"/>
      <c r="T77" s="10">
        <f t="shared" si="19"/>
        <v>0</v>
      </c>
      <c r="U77" s="109"/>
      <c r="V77" s="133"/>
      <c r="W77" s="109"/>
      <c r="X77" s="133"/>
      <c r="Y77" s="109"/>
      <c r="Z77" s="133"/>
    </row>
    <row r="78" spans="1:26" x14ac:dyDescent="0.3">
      <c r="A78" s="9"/>
      <c r="B78" s="10">
        <v>26</v>
      </c>
      <c r="C78" s="109"/>
      <c r="D78" s="314">
        <f t="shared" si="20"/>
        <v>0</v>
      </c>
      <c r="E78" s="97">
        <f t="shared" si="14"/>
        <v>0</v>
      </c>
      <c r="F78" s="306" t="e">
        <f t="shared" si="15"/>
        <v>#DIV/0!</v>
      </c>
      <c r="I78" s="52">
        <f t="shared" si="16"/>
        <v>0</v>
      </c>
      <c r="J78" s="333">
        <f t="shared" si="17"/>
        <v>0</v>
      </c>
      <c r="K78" s="332"/>
      <c r="L78" s="162"/>
      <c r="M78" s="162"/>
      <c r="N78" s="162"/>
      <c r="O78" s="162"/>
      <c r="P78" s="162"/>
      <c r="Q78" s="162"/>
      <c r="R78" s="162"/>
      <c r="S78" s="162"/>
      <c r="T78" s="10">
        <f t="shared" si="19"/>
        <v>0</v>
      </c>
      <c r="U78" s="109"/>
      <c r="V78" s="133"/>
      <c r="W78" s="109"/>
      <c r="X78" s="133"/>
      <c r="Y78" s="109"/>
      <c r="Z78" s="133"/>
    </row>
    <row r="79" spans="1:26" x14ac:dyDescent="0.3">
      <c r="A79" s="9"/>
      <c r="B79" s="10">
        <v>27</v>
      </c>
      <c r="C79" s="109"/>
      <c r="D79" s="314">
        <f t="shared" si="20"/>
        <v>0</v>
      </c>
      <c r="E79" s="97">
        <f t="shared" si="14"/>
        <v>0</v>
      </c>
      <c r="F79" s="306" t="e">
        <f t="shared" si="15"/>
        <v>#DIV/0!</v>
      </c>
      <c r="I79" s="52">
        <f t="shared" si="16"/>
        <v>0</v>
      </c>
      <c r="J79" s="333">
        <f t="shared" si="17"/>
        <v>0</v>
      </c>
      <c r="K79" s="332"/>
      <c r="L79" s="162"/>
      <c r="M79" s="162"/>
      <c r="N79" s="162"/>
      <c r="O79" s="162"/>
      <c r="P79" s="162"/>
      <c r="Q79" s="162"/>
      <c r="R79" s="162"/>
      <c r="S79" s="162"/>
      <c r="T79" s="10">
        <f t="shared" si="19"/>
        <v>0</v>
      </c>
      <c r="U79" s="109"/>
      <c r="V79" s="133"/>
      <c r="W79" s="109"/>
      <c r="X79" s="133"/>
      <c r="Y79" s="109"/>
      <c r="Z79" s="133"/>
    </row>
    <row r="80" spans="1:26" x14ac:dyDescent="0.3">
      <c r="D80" s="64">
        <f>SUM(D53:D79)</f>
        <v>0</v>
      </c>
      <c r="E80" s="63">
        <f>SUM(E53:E79)</f>
        <v>0</v>
      </c>
      <c r="F80" s="65" t="e">
        <f t="shared" si="15"/>
        <v>#DIV/0!</v>
      </c>
      <c r="L80" t="e">
        <f>AVERAGE(L53:L79)</f>
        <v>#DIV/0!</v>
      </c>
      <c r="M80" t="e">
        <f t="shared" ref="M80:Y80" si="21">AVERAGE(M53:M79)</f>
        <v>#DIV/0!</v>
      </c>
      <c r="N80" t="e">
        <f t="shared" si="21"/>
        <v>#DIV/0!</v>
      </c>
      <c r="O80" t="e">
        <f t="shared" si="21"/>
        <v>#DIV/0!</v>
      </c>
      <c r="P80" t="e">
        <f t="shared" si="21"/>
        <v>#DIV/0!</v>
      </c>
      <c r="Q80" t="e">
        <f t="shared" si="21"/>
        <v>#DIV/0!</v>
      </c>
      <c r="R80" t="e">
        <f t="shared" si="21"/>
        <v>#DIV/0!</v>
      </c>
      <c r="S80" t="e">
        <f t="shared" si="21"/>
        <v>#DIV/0!</v>
      </c>
      <c r="U80" t="e">
        <f t="shared" si="21"/>
        <v>#DIV/0!</v>
      </c>
      <c r="W80" t="e">
        <f t="shared" si="21"/>
        <v>#DIV/0!</v>
      </c>
      <c r="Y80" t="e">
        <f t="shared" si="21"/>
        <v>#DIV/0!</v>
      </c>
    </row>
  </sheetData>
  <sortState ref="A4:AC12">
    <sortCondition ref="AA12"/>
  </sortState>
  <mergeCells count="2">
    <mergeCell ref="A1:Z2"/>
    <mergeCell ref="A50:Z51"/>
  </mergeCells>
  <pageMargins left="0.7" right="0.7" top="0.75" bottom="0.75" header="0.3" footer="0.3"/>
  <pageSetup scale="75" orientation="portrait" r:id="rId1"/>
  <rowBreaks count="1" manualBreakCount="1">
    <brk id="49" max="16383" man="1"/>
  </rowBreaks>
  <ignoredErrors>
    <ignoredError sqref="D55" formulaRange="1"/>
    <ignoredError sqref="D5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L103"/>
  <sheetViews>
    <sheetView zoomScaleNormal="100" workbookViewId="0">
      <selection activeCell="M4" sqref="M4"/>
    </sheetView>
  </sheetViews>
  <sheetFormatPr defaultRowHeight="14.4" x14ac:dyDescent="0.3"/>
  <cols>
    <col min="1" max="1" width="16.5546875" bestFit="1" customWidth="1"/>
    <col min="2" max="2" width="3" bestFit="1" customWidth="1"/>
    <col min="3" max="3" width="3.109375" bestFit="1" customWidth="1"/>
    <col min="4" max="5" width="5.6640625" customWidth="1"/>
    <col min="6" max="6" width="6" customWidth="1"/>
    <col min="7" max="7" width="4" customWidth="1"/>
    <col min="8" max="8" width="6.5546875" customWidth="1"/>
    <col min="9" max="10" width="3.5546875" customWidth="1"/>
    <col min="11" max="12" width="4" customWidth="1"/>
    <col min="13" max="13" width="5.6640625" style="96" customWidth="1"/>
    <col min="14" max="14" width="5.109375" customWidth="1"/>
    <col min="15" max="19" width="5.109375" bestFit="1" customWidth="1"/>
    <col min="20" max="20" width="9" bestFit="1" customWidth="1"/>
    <col min="21" max="21" width="5.109375" bestFit="1" customWidth="1"/>
    <col min="22" max="22" width="4" bestFit="1" customWidth="1"/>
    <col min="23" max="23" width="5.109375" bestFit="1" customWidth="1"/>
    <col min="24" max="24" width="4" bestFit="1" customWidth="1"/>
    <col min="25" max="25" width="5.109375" bestFit="1" customWidth="1"/>
    <col min="26" max="26" width="3" bestFit="1" customWidth="1"/>
    <col min="27" max="27" width="6.5546875" bestFit="1" customWidth="1"/>
    <col min="28" max="28" width="4" bestFit="1" customWidth="1"/>
    <col min="29" max="29" width="4" customWidth="1"/>
    <col min="30" max="30" width="4" bestFit="1" customWidth="1"/>
    <col min="31" max="31" width="2.88671875" bestFit="1" customWidth="1"/>
    <col min="32" max="32" width="4" bestFit="1" customWidth="1"/>
    <col min="33" max="33" width="2.88671875" bestFit="1" customWidth="1"/>
    <col min="34" max="35" width="5.6640625" bestFit="1" customWidth="1"/>
    <col min="36" max="36" width="6" bestFit="1" customWidth="1"/>
    <col min="37" max="37" width="4" bestFit="1" customWidth="1"/>
    <col min="38" max="38" width="6.5546875" bestFit="1" customWidth="1"/>
    <col min="39" max="39" width="2.88671875" bestFit="1" customWidth="1"/>
    <col min="40" max="40" width="2" bestFit="1" customWidth="1"/>
    <col min="41" max="42" width="5" bestFit="1" customWidth="1"/>
  </cols>
  <sheetData>
    <row r="1" spans="1:38" x14ac:dyDescent="0.3">
      <c r="A1" s="587" t="s">
        <v>31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101"/>
      <c r="AI1" s="101"/>
      <c r="AJ1" s="101"/>
      <c r="AK1" s="101"/>
      <c r="AL1" s="101"/>
    </row>
    <row r="2" spans="1:38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102"/>
      <c r="AI2" s="102"/>
      <c r="AJ2" s="102"/>
      <c r="AK2" s="102"/>
      <c r="AL2" s="102"/>
    </row>
    <row r="3" spans="1:38" x14ac:dyDescent="0.3">
      <c r="A3" s="1" t="s">
        <v>0</v>
      </c>
      <c r="B3" s="1" t="s">
        <v>22</v>
      </c>
      <c r="C3" s="1"/>
      <c r="D3" s="2" t="s">
        <v>2</v>
      </c>
      <c r="E3" s="61">
        <f>SUM(E4:E13)</f>
        <v>0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>
        <v>6</v>
      </c>
      <c r="T3" s="1" t="s">
        <v>8</v>
      </c>
      <c r="U3" s="1">
        <v>7</v>
      </c>
      <c r="V3" s="1" t="s">
        <v>1</v>
      </c>
      <c r="W3" s="1">
        <v>8</v>
      </c>
      <c r="X3" s="1" t="s">
        <v>1</v>
      </c>
      <c r="Y3" s="1">
        <v>9</v>
      </c>
      <c r="Z3" s="1" t="s">
        <v>1</v>
      </c>
      <c r="AA3" s="1" t="s">
        <v>8</v>
      </c>
      <c r="AB3" s="1">
        <v>10</v>
      </c>
      <c r="AC3" s="1"/>
      <c r="AD3" s="1">
        <v>11</v>
      </c>
      <c r="AE3" s="1"/>
      <c r="AF3" s="1">
        <v>12</v>
      </c>
      <c r="AG3" s="1"/>
    </row>
    <row r="4" spans="1:38" x14ac:dyDescent="0.3">
      <c r="A4" s="9"/>
      <c r="B4" s="9"/>
      <c r="C4" s="9"/>
      <c r="D4" s="11">
        <v>1</v>
      </c>
      <c r="E4" s="50"/>
      <c r="F4" s="6">
        <f>SUM(N4:S4)+U4+W4+Y4+AB4+AD4+AF4</f>
        <v>0</v>
      </c>
      <c r="G4" s="6">
        <f xml:space="preserve"> COUNT(N4,O4,P4,Q4,R4,S4,U4,W4,Y4,AB4,AD4, AF4,#REF!)</f>
        <v>0</v>
      </c>
      <c r="H4" s="7" t="e">
        <f t="shared" ref="H4:H46" si="0">F4/G4</f>
        <v>#DIV/0!</v>
      </c>
      <c r="I4" s="159">
        <f>(SUM(V4+X4+Z4)/30)+(COUNTIFS(AE4,"W"))+(COUNTIFS(AG4,"W"))+(COUNTIFS(AC4,"W"))</f>
        <v>0</v>
      </c>
      <c r="J4" s="159">
        <f>(3-(SUM(V4+X4+Z4)/30))+(COUNTIFS(AE4,"L")+(COUNTIFS(AG4,"L"))+(COUNTIFS(AC4,"L")))</f>
        <v>3</v>
      </c>
      <c r="K4" s="52">
        <f t="shared" ref="K4:K49" si="1">MAX(N4:S4,U4:Z4,AB4:AG4)</f>
        <v>0</v>
      </c>
      <c r="L4" s="148">
        <f t="shared" ref="L4:L35" si="2">MAX((SUM(N4:P4)), (SUM(Q4:S4)), (SUM(U4,W4,Y4)))</f>
        <v>0</v>
      </c>
      <c r="M4" s="373"/>
      <c r="N4" s="4"/>
      <c r="O4" s="4"/>
      <c r="P4" s="4"/>
      <c r="Q4" s="4"/>
      <c r="R4" s="4"/>
      <c r="S4" s="4"/>
      <c r="T4" s="10">
        <f t="shared" ref="T4:T35" si="3">SUM(N4:S4)</f>
        <v>0</v>
      </c>
      <c r="U4" s="51"/>
      <c r="V4" s="4"/>
      <c r="W4" s="4"/>
      <c r="X4" s="4"/>
      <c r="Y4" s="4"/>
      <c r="Z4" s="4"/>
      <c r="AA4" s="10">
        <f t="shared" ref="AA4:AA21" si="4">SUM(T4:Z4)</f>
        <v>0</v>
      </c>
      <c r="AB4" s="51"/>
      <c r="AC4" s="146"/>
      <c r="AD4" s="5"/>
      <c r="AE4" s="5"/>
      <c r="AF4" s="5"/>
      <c r="AG4" s="4"/>
    </row>
    <row r="5" spans="1:38" x14ac:dyDescent="0.3">
      <c r="A5" s="9"/>
      <c r="B5" s="9"/>
      <c r="C5" s="9"/>
      <c r="D5" s="11">
        <v>2</v>
      </c>
      <c r="E5" s="50"/>
      <c r="F5" s="6">
        <f t="shared" ref="F5:F49" si="5">SUM(N5:S5)+U5+W5+Y5+AB5+AD5+AF5</f>
        <v>0</v>
      </c>
      <c r="G5" s="6">
        <f xml:space="preserve"> COUNT(N5,O5,P5,Q5,R5,S5,U5,W5,Y5,AB5,AD5, AF5,#REF!)</f>
        <v>0</v>
      </c>
      <c r="H5" s="7" t="e">
        <f t="shared" si="0"/>
        <v>#DIV/0!</v>
      </c>
      <c r="I5" s="159">
        <f t="shared" ref="I5:I21" si="6">(SUM(V5+X5+Z5)/30)+(COUNTIFS(AE5,"W"))+(COUNTIFS(AG5,"W"))+(COUNTIFS(AC5,"W"))</f>
        <v>0</v>
      </c>
      <c r="J5" s="159">
        <f t="shared" ref="J5:J21" si="7">(3-(SUM(V5+X5+Z5)/30))+(COUNTIFS(AE5,"L")+(COUNTIFS(AG5,"L"))+(COUNTIFS(AC5,"L")))</f>
        <v>3</v>
      </c>
      <c r="K5" s="52">
        <f t="shared" si="1"/>
        <v>0</v>
      </c>
      <c r="L5" s="148">
        <f t="shared" si="2"/>
        <v>0</v>
      </c>
      <c r="M5" s="373"/>
      <c r="N5" s="4"/>
      <c r="O5" s="4"/>
      <c r="P5" s="4"/>
      <c r="Q5" s="4"/>
      <c r="R5" s="4"/>
      <c r="S5" s="4"/>
      <c r="T5" s="10">
        <f t="shared" si="3"/>
        <v>0</v>
      </c>
      <c r="U5" s="51"/>
      <c r="V5" s="4"/>
      <c r="W5" s="4"/>
      <c r="X5" s="4"/>
      <c r="Y5" s="4"/>
      <c r="Z5" s="4"/>
      <c r="AA5" s="10">
        <f t="shared" si="4"/>
        <v>0</v>
      </c>
      <c r="AB5" s="51"/>
      <c r="AC5" s="146"/>
      <c r="AD5" s="5"/>
      <c r="AE5" s="5"/>
      <c r="AF5" s="5"/>
      <c r="AG5" s="4"/>
    </row>
    <row r="6" spans="1:38" x14ac:dyDescent="0.3">
      <c r="A6" s="9"/>
      <c r="B6" s="9"/>
      <c r="C6" s="9"/>
      <c r="D6" s="11">
        <v>3</v>
      </c>
      <c r="E6" s="50"/>
      <c r="F6" s="6">
        <f t="shared" si="5"/>
        <v>0</v>
      </c>
      <c r="G6" s="6">
        <f xml:space="preserve"> COUNT(N6,O6,P6,Q6,R6,S6,U6,W6,Y6,AB6,AD6, AF6,#REF!)</f>
        <v>0</v>
      </c>
      <c r="H6" s="7" t="e">
        <f t="shared" si="0"/>
        <v>#DIV/0!</v>
      </c>
      <c r="I6" s="159">
        <f t="shared" si="6"/>
        <v>0</v>
      </c>
      <c r="J6" s="159">
        <f t="shared" si="7"/>
        <v>3</v>
      </c>
      <c r="K6" s="52">
        <f t="shared" si="1"/>
        <v>0</v>
      </c>
      <c r="L6" s="148">
        <f t="shared" si="2"/>
        <v>0</v>
      </c>
      <c r="M6" s="373"/>
      <c r="N6" s="4"/>
      <c r="O6" s="4"/>
      <c r="P6" s="4"/>
      <c r="Q6" s="4"/>
      <c r="R6" s="4"/>
      <c r="S6" s="4"/>
      <c r="T6" s="10">
        <f t="shared" si="3"/>
        <v>0</v>
      </c>
      <c r="U6" s="51"/>
      <c r="V6" s="4"/>
      <c r="W6" s="4"/>
      <c r="X6" s="4"/>
      <c r="Y6" s="4"/>
      <c r="Z6" s="4"/>
      <c r="AA6" s="10">
        <f t="shared" si="4"/>
        <v>0</v>
      </c>
      <c r="AB6" s="51"/>
      <c r="AC6" s="51"/>
      <c r="AD6" s="4"/>
      <c r="AE6" s="4"/>
      <c r="AF6" s="334"/>
      <c r="AG6" s="26"/>
    </row>
    <row r="7" spans="1:38" x14ac:dyDescent="0.3">
      <c r="A7" s="9"/>
      <c r="B7" s="9"/>
      <c r="C7" s="9"/>
      <c r="D7" s="11">
        <v>4</v>
      </c>
      <c r="E7" s="50"/>
      <c r="F7" s="6">
        <f t="shared" si="5"/>
        <v>0</v>
      </c>
      <c r="G7" s="6">
        <f xml:space="preserve"> COUNT(N7,O7,P7,Q7,R7,S7,U7,W7,Y7,AB7,AD7, AF7,#REF!)</f>
        <v>0</v>
      </c>
      <c r="H7" s="7" t="e">
        <f t="shared" si="0"/>
        <v>#DIV/0!</v>
      </c>
      <c r="I7" s="159">
        <f t="shared" si="6"/>
        <v>0</v>
      </c>
      <c r="J7" s="159">
        <f t="shared" si="7"/>
        <v>3</v>
      </c>
      <c r="K7" s="52">
        <f t="shared" si="1"/>
        <v>0</v>
      </c>
      <c r="L7" s="148">
        <f t="shared" si="2"/>
        <v>0</v>
      </c>
      <c r="M7" s="373"/>
      <c r="N7" s="4"/>
      <c r="O7" s="4"/>
      <c r="P7" s="4"/>
      <c r="Q7" s="4"/>
      <c r="R7" s="4"/>
      <c r="S7" s="4"/>
      <c r="T7" s="10">
        <f t="shared" si="3"/>
        <v>0</v>
      </c>
      <c r="U7" s="51"/>
      <c r="V7" s="4"/>
      <c r="W7" s="4"/>
      <c r="X7" s="4"/>
      <c r="Y7" s="4"/>
      <c r="Z7" s="4"/>
      <c r="AA7" s="10">
        <f t="shared" si="4"/>
        <v>0</v>
      </c>
      <c r="AB7" s="51"/>
      <c r="AC7" s="51"/>
      <c r="AD7" s="4"/>
      <c r="AE7" s="4"/>
      <c r="AF7" s="165"/>
      <c r="AG7" s="19"/>
    </row>
    <row r="8" spans="1:38" x14ac:dyDescent="0.3">
      <c r="A8" s="9"/>
      <c r="B8" s="9"/>
      <c r="C8" s="9"/>
      <c r="D8" s="11">
        <v>5</v>
      </c>
      <c r="E8" s="50"/>
      <c r="F8" s="6">
        <f t="shared" si="5"/>
        <v>0</v>
      </c>
      <c r="G8" s="6">
        <f xml:space="preserve"> COUNT(N8,O8,P8,Q8,R8,S8,U8,W8,Y8,AB8,AD8, AF8,#REF!)</f>
        <v>0</v>
      </c>
      <c r="H8" s="7" t="e">
        <f t="shared" si="0"/>
        <v>#DIV/0!</v>
      </c>
      <c r="I8" s="159">
        <f t="shared" si="6"/>
        <v>0</v>
      </c>
      <c r="J8" s="159">
        <f t="shared" si="7"/>
        <v>3</v>
      </c>
      <c r="K8" s="52">
        <f t="shared" si="1"/>
        <v>0</v>
      </c>
      <c r="L8" s="148">
        <f t="shared" si="2"/>
        <v>0</v>
      </c>
      <c r="M8" s="373"/>
      <c r="N8" s="4"/>
      <c r="O8" s="4"/>
      <c r="P8" s="4"/>
      <c r="Q8" s="4"/>
      <c r="R8" s="4"/>
      <c r="S8" s="4"/>
      <c r="T8" s="10">
        <f t="shared" si="3"/>
        <v>0</v>
      </c>
      <c r="U8" s="51"/>
      <c r="V8" s="4"/>
      <c r="W8" s="4"/>
      <c r="X8" s="4"/>
      <c r="Y8" s="4"/>
      <c r="Z8" s="4"/>
      <c r="AA8" s="10">
        <f t="shared" si="4"/>
        <v>0</v>
      </c>
      <c r="AB8" s="51"/>
      <c r="AC8" s="51"/>
      <c r="AD8" s="334"/>
      <c r="AE8" s="28"/>
    </row>
    <row r="9" spans="1:38" x14ac:dyDescent="0.3">
      <c r="A9" s="9"/>
      <c r="B9" s="9"/>
      <c r="C9" s="9"/>
      <c r="D9" s="11">
        <v>6</v>
      </c>
      <c r="E9" s="50"/>
      <c r="F9" s="6">
        <f t="shared" si="5"/>
        <v>0</v>
      </c>
      <c r="G9" s="6">
        <f xml:space="preserve"> COUNT(N9,O9,P9,Q9,R9,S9,U9,W9,Y9,AB9,AD9, AF9,#REF!)</f>
        <v>0</v>
      </c>
      <c r="H9" s="7" t="e">
        <f t="shared" si="0"/>
        <v>#DIV/0!</v>
      </c>
      <c r="I9" s="159">
        <f t="shared" si="6"/>
        <v>0</v>
      </c>
      <c r="J9" s="159">
        <f t="shared" si="7"/>
        <v>3</v>
      </c>
      <c r="K9" s="52">
        <f t="shared" si="1"/>
        <v>0</v>
      </c>
      <c r="L9" s="148">
        <f t="shared" si="2"/>
        <v>0</v>
      </c>
      <c r="M9" s="373"/>
      <c r="N9" s="4"/>
      <c r="O9" s="4"/>
      <c r="P9" s="4"/>
      <c r="Q9" s="4"/>
      <c r="R9" s="4"/>
      <c r="S9" s="4"/>
      <c r="T9" s="10">
        <f t="shared" si="3"/>
        <v>0</v>
      </c>
      <c r="U9" s="51"/>
      <c r="V9" s="4"/>
      <c r="W9" s="4"/>
      <c r="X9" s="4"/>
      <c r="Y9" s="4"/>
      <c r="Z9" s="4"/>
      <c r="AA9" s="10">
        <f t="shared" si="4"/>
        <v>0</v>
      </c>
      <c r="AB9" s="51"/>
      <c r="AC9" s="51"/>
      <c r="AD9" s="165"/>
      <c r="AE9" s="19"/>
    </row>
    <row r="10" spans="1:38" x14ac:dyDescent="0.3">
      <c r="A10" s="9"/>
      <c r="B10" s="9"/>
      <c r="C10" s="9"/>
      <c r="D10" s="11">
        <v>7</v>
      </c>
      <c r="E10" s="50"/>
      <c r="F10" s="6">
        <f t="shared" si="5"/>
        <v>0</v>
      </c>
      <c r="G10" s="6">
        <f xml:space="preserve"> COUNT(N10,O10,P10,Q10,R10,S10,U10,W10,Y10,AB10,AD10, AF10,#REF!)</f>
        <v>0</v>
      </c>
      <c r="H10" s="7" t="e">
        <f t="shared" si="0"/>
        <v>#DIV/0!</v>
      </c>
      <c r="I10" s="159">
        <f t="shared" si="6"/>
        <v>0</v>
      </c>
      <c r="J10" s="159">
        <f t="shared" si="7"/>
        <v>3</v>
      </c>
      <c r="K10" s="52">
        <f t="shared" si="1"/>
        <v>0</v>
      </c>
      <c r="L10" s="148">
        <f t="shared" si="2"/>
        <v>0</v>
      </c>
      <c r="M10" s="373"/>
      <c r="N10" s="4"/>
      <c r="O10" s="4"/>
      <c r="P10" s="4"/>
      <c r="Q10" s="4"/>
      <c r="R10" s="4"/>
      <c r="S10" s="4"/>
      <c r="T10" s="10">
        <f t="shared" si="3"/>
        <v>0</v>
      </c>
      <c r="U10" s="51"/>
      <c r="V10" s="4"/>
      <c r="W10" s="4"/>
      <c r="X10" s="4"/>
      <c r="Y10" s="4"/>
      <c r="Z10" s="4"/>
      <c r="AA10" s="10">
        <f t="shared" si="4"/>
        <v>0</v>
      </c>
      <c r="AB10" s="51"/>
      <c r="AC10" s="51"/>
      <c r="AD10" s="165"/>
      <c r="AE10" s="19"/>
    </row>
    <row r="11" spans="1:38" x14ac:dyDescent="0.3">
      <c r="A11" s="9"/>
      <c r="B11" s="9"/>
      <c r="C11" s="9"/>
      <c r="D11" s="11">
        <v>8</v>
      </c>
      <c r="E11" s="59"/>
      <c r="F11" s="6">
        <f t="shared" si="5"/>
        <v>0</v>
      </c>
      <c r="G11" s="6">
        <f xml:space="preserve"> COUNT(N11,O11,P11,Q11,R11,S11,U11,W11,Y11,AB11,AD11, AF11,#REF!)</f>
        <v>0</v>
      </c>
      <c r="H11" s="7" t="e">
        <f t="shared" si="0"/>
        <v>#DIV/0!</v>
      </c>
      <c r="I11" s="159">
        <f t="shared" si="6"/>
        <v>0</v>
      </c>
      <c r="J11" s="159">
        <f t="shared" si="7"/>
        <v>3</v>
      </c>
      <c r="K11" s="52">
        <f t="shared" si="1"/>
        <v>0</v>
      </c>
      <c r="L11" s="148">
        <f t="shared" si="2"/>
        <v>0</v>
      </c>
      <c r="M11" s="373"/>
      <c r="N11" s="4"/>
      <c r="O11" s="4"/>
      <c r="P11" s="4"/>
      <c r="Q11" s="4"/>
      <c r="R11" s="4"/>
      <c r="S11" s="4"/>
      <c r="T11" s="10">
        <f t="shared" si="3"/>
        <v>0</v>
      </c>
      <c r="U11" s="51"/>
      <c r="V11" s="4"/>
      <c r="W11" s="4"/>
      <c r="X11" s="4"/>
      <c r="Y11" s="4"/>
      <c r="Z11" s="4"/>
      <c r="AA11" s="10">
        <f t="shared" si="4"/>
        <v>0</v>
      </c>
      <c r="AB11" s="51"/>
      <c r="AC11" s="51"/>
      <c r="AD11" s="165"/>
      <c r="AE11" s="19"/>
    </row>
    <row r="12" spans="1:38" x14ac:dyDescent="0.3">
      <c r="A12" s="9"/>
      <c r="B12" s="9"/>
      <c r="C12" s="9"/>
      <c r="D12" s="11">
        <v>9</v>
      </c>
      <c r="E12" s="58"/>
      <c r="F12" s="6">
        <f t="shared" si="5"/>
        <v>0</v>
      </c>
      <c r="G12" s="6">
        <f xml:space="preserve"> COUNT(N12,O12,P12,Q12,R12,S12,U12,W12,Y12,AB12,AD12, AF12,#REF!)</f>
        <v>0</v>
      </c>
      <c r="H12" s="7" t="e">
        <f t="shared" si="0"/>
        <v>#DIV/0!</v>
      </c>
      <c r="I12" s="159">
        <f t="shared" si="6"/>
        <v>0</v>
      </c>
      <c r="J12" s="159">
        <f t="shared" si="7"/>
        <v>3</v>
      </c>
      <c r="K12" s="52">
        <f t="shared" si="1"/>
        <v>0</v>
      </c>
      <c r="L12" s="148">
        <f t="shared" si="2"/>
        <v>0</v>
      </c>
      <c r="M12" s="155"/>
      <c r="N12" s="4"/>
      <c r="O12" s="4"/>
      <c r="P12" s="4"/>
      <c r="Q12" s="4"/>
      <c r="R12" s="4"/>
      <c r="S12" s="4"/>
      <c r="T12" s="10">
        <f t="shared" si="3"/>
        <v>0</v>
      </c>
      <c r="U12" s="51"/>
      <c r="V12" s="4"/>
      <c r="W12" s="4"/>
      <c r="X12" s="4"/>
      <c r="Y12" s="4"/>
      <c r="Z12" s="4"/>
      <c r="AA12" s="10">
        <f t="shared" si="4"/>
        <v>0</v>
      </c>
    </row>
    <row r="13" spans="1:38" x14ac:dyDescent="0.3">
      <c r="A13" s="9"/>
      <c r="B13" s="9"/>
      <c r="C13" s="9"/>
      <c r="D13" s="11">
        <v>10</v>
      </c>
      <c r="E13" s="58"/>
      <c r="F13" s="6">
        <f t="shared" si="5"/>
        <v>0</v>
      </c>
      <c r="G13" s="6">
        <f xml:space="preserve"> COUNT(N13,O13,P13,Q13,R13,S13,U13,W13,Y13,AB13,AD13, AF13,#REF!)</f>
        <v>0</v>
      </c>
      <c r="H13" s="7" t="e">
        <f t="shared" si="0"/>
        <v>#DIV/0!</v>
      </c>
      <c r="I13" s="159">
        <f t="shared" si="6"/>
        <v>0</v>
      </c>
      <c r="J13" s="159">
        <f t="shared" si="7"/>
        <v>3</v>
      </c>
      <c r="K13" s="52">
        <f t="shared" si="1"/>
        <v>0</v>
      </c>
      <c r="L13" s="148">
        <f t="shared" si="2"/>
        <v>0</v>
      </c>
      <c r="M13" s="155"/>
      <c r="N13" s="4"/>
      <c r="O13" s="4"/>
      <c r="P13" s="4"/>
      <c r="Q13" s="4"/>
      <c r="R13" s="4"/>
      <c r="S13" s="4"/>
      <c r="T13" s="10">
        <f t="shared" si="3"/>
        <v>0</v>
      </c>
      <c r="U13" s="51"/>
      <c r="V13" s="4"/>
      <c r="W13" s="4"/>
      <c r="X13" s="4"/>
      <c r="Y13" s="4"/>
      <c r="Z13" s="4"/>
      <c r="AA13" s="10">
        <f t="shared" si="4"/>
        <v>0</v>
      </c>
    </row>
    <row r="14" spans="1:38" x14ac:dyDescent="0.3">
      <c r="A14" s="9"/>
      <c r="B14" s="9"/>
      <c r="C14" s="9"/>
      <c r="D14" s="11">
        <v>11</v>
      </c>
      <c r="E14" s="8"/>
      <c r="F14" s="6">
        <f t="shared" si="5"/>
        <v>0</v>
      </c>
      <c r="G14" s="6">
        <f xml:space="preserve"> COUNT(N14,O14,P14,Q14,R14,S14,U14,W14,Y14,AB14,AD14, AF14,#REF!)</f>
        <v>0</v>
      </c>
      <c r="H14" s="7" t="e">
        <f t="shared" si="0"/>
        <v>#DIV/0!</v>
      </c>
      <c r="I14" s="159">
        <f t="shared" si="6"/>
        <v>0</v>
      </c>
      <c r="J14" s="159">
        <f t="shared" si="7"/>
        <v>3</v>
      </c>
      <c r="K14" s="52">
        <f t="shared" si="1"/>
        <v>0</v>
      </c>
      <c r="L14" s="148">
        <f t="shared" si="2"/>
        <v>0</v>
      </c>
      <c r="M14" s="155"/>
      <c r="N14" s="4"/>
      <c r="O14" s="4"/>
      <c r="P14" s="4"/>
      <c r="Q14" s="4"/>
      <c r="R14" s="4"/>
      <c r="S14" s="4"/>
      <c r="T14" s="10">
        <f t="shared" si="3"/>
        <v>0</v>
      </c>
      <c r="U14" s="51"/>
      <c r="V14" s="4"/>
      <c r="W14" s="4"/>
      <c r="X14" s="4"/>
      <c r="Y14" s="4"/>
      <c r="Z14" s="4"/>
      <c r="AA14" s="10">
        <f t="shared" si="4"/>
        <v>0</v>
      </c>
    </row>
    <row r="15" spans="1:38" x14ac:dyDescent="0.3">
      <c r="A15" s="9"/>
      <c r="B15" s="9"/>
      <c r="C15" s="9"/>
      <c r="D15" s="11">
        <v>12</v>
      </c>
      <c r="E15" s="8"/>
      <c r="F15" s="6">
        <f t="shared" si="5"/>
        <v>0</v>
      </c>
      <c r="G15" s="6">
        <f xml:space="preserve"> COUNT(N15,O15,P15,Q15,R15,S15,U15,W15,Y15,AB15,AD15, AF15,#REF!)</f>
        <v>0</v>
      </c>
      <c r="H15" s="7" t="e">
        <f t="shared" si="0"/>
        <v>#DIV/0!</v>
      </c>
      <c r="I15" s="159">
        <f t="shared" si="6"/>
        <v>0</v>
      </c>
      <c r="J15" s="159">
        <f t="shared" si="7"/>
        <v>3</v>
      </c>
      <c r="K15" s="52">
        <f t="shared" si="1"/>
        <v>0</v>
      </c>
      <c r="L15" s="148">
        <f t="shared" si="2"/>
        <v>0</v>
      </c>
      <c r="M15" s="155"/>
      <c r="N15" s="4"/>
      <c r="O15" s="4"/>
      <c r="P15" s="4"/>
      <c r="Q15" s="4"/>
      <c r="R15" s="4"/>
      <c r="S15" s="4"/>
      <c r="T15" s="10">
        <f t="shared" si="3"/>
        <v>0</v>
      </c>
      <c r="U15" s="51"/>
      <c r="V15" s="4"/>
      <c r="W15" s="4"/>
      <c r="X15" s="4"/>
      <c r="Y15" s="4"/>
      <c r="Z15" s="4"/>
      <c r="AA15" s="10">
        <f t="shared" si="4"/>
        <v>0</v>
      </c>
    </row>
    <row r="16" spans="1:38" x14ac:dyDescent="0.3">
      <c r="A16" s="9"/>
      <c r="B16" s="9"/>
      <c r="C16" s="9"/>
      <c r="D16" s="11">
        <v>13</v>
      </c>
      <c r="E16" s="8"/>
      <c r="F16" s="6">
        <f t="shared" si="5"/>
        <v>0</v>
      </c>
      <c r="G16" s="6">
        <f xml:space="preserve"> COUNT(N16,O16,P16,Q16,R16,S16,U16,W16,Y16,AB16,AD16, AF16,#REF!)</f>
        <v>0</v>
      </c>
      <c r="H16" s="7" t="e">
        <f t="shared" si="0"/>
        <v>#DIV/0!</v>
      </c>
      <c r="I16" s="159">
        <f t="shared" si="6"/>
        <v>0</v>
      </c>
      <c r="J16" s="159">
        <f t="shared" si="7"/>
        <v>3</v>
      </c>
      <c r="K16" s="52">
        <f t="shared" si="1"/>
        <v>0</v>
      </c>
      <c r="L16" s="148">
        <f t="shared" si="2"/>
        <v>0</v>
      </c>
      <c r="M16" s="155"/>
      <c r="N16" s="4"/>
      <c r="O16" s="4"/>
      <c r="P16" s="4"/>
      <c r="Q16" s="4"/>
      <c r="R16" s="4"/>
      <c r="S16" s="4"/>
      <c r="T16" s="10">
        <f t="shared" si="3"/>
        <v>0</v>
      </c>
      <c r="U16" s="51"/>
      <c r="V16" s="4"/>
      <c r="W16" s="4"/>
      <c r="X16" s="4"/>
      <c r="Y16" s="4"/>
      <c r="Z16" s="4"/>
      <c r="AA16" s="10">
        <f t="shared" si="4"/>
        <v>0</v>
      </c>
    </row>
    <row r="17" spans="1:27" x14ac:dyDescent="0.3">
      <c r="A17" s="9"/>
      <c r="B17" s="9"/>
      <c r="C17" s="9"/>
      <c r="D17" s="11">
        <v>14</v>
      </c>
      <c r="E17" s="8"/>
      <c r="F17" s="6">
        <f t="shared" si="5"/>
        <v>0</v>
      </c>
      <c r="G17" s="6">
        <f xml:space="preserve"> COUNT(N17,O17,P17,Q17,R17,S17,U17,W17,Y17,AB17,AD17, AF17,#REF!)</f>
        <v>0</v>
      </c>
      <c r="H17" s="7" t="e">
        <f t="shared" si="0"/>
        <v>#DIV/0!</v>
      </c>
      <c r="I17" s="159">
        <f t="shared" si="6"/>
        <v>0</v>
      </c>
      <c r="J17" s="159">
        <f t="shared" si="7"/>
        <v>3</v>
      </c>
      <c r="K17" s="52">
        <f t="shared" si="1"/>
        <v>0</v>
      </c>
      <c r="L17" s="148">
        <f t="shared" si="2"/>
        <v>0</v>
      </c>
      <c r="M17" s="155"/>
      <c r="N17" s="4"/>
      <c r="O17" s="4"/>
      <c r="P17" s="4"/>
      <c r="Q17" s="4"/>
      <c r="R17" s="4"/>
      <c r="S17" s="4"/>
      <c r="T17" s="10">
        <f t="shared" si="3"/>
        <v>0</v>
      </c>
      <c r="U17" s="43"/>
      <c r="V17" s="55"/>
      <c r="W17" s="55"/>
      <c r="X17" s="55"/>
      <c r="Y17" s="55"/>
      <c r="Z17" s="55"/>
      <c r="AA17" s="10">
        <f t="shared" si="4"/>
        <v>0</v>
      </c>
    </row>
    <row r="18" spans="1:27" x14ac:dyDescent="0.3">
      <c r="A18" s="9"/>
      <c r="B18" s="9"/>
      <c r="C18" s="9"/>
      <c r="D18" s="11">
        <v>15</v>
      </c>
      <c r="E18" s="8"/>
      <c r="F18" s="6">
        <f t="shared" si="5"/>
        <v>0</v>
      </c>
      <c r="G18" s="6">
        <f xml:space="preserve"> COUNT(N18,O18,P18,Q18,R18,S18,U18,W18,Y18,AB18,AD18, AF18,#REF!)</f>
        <v>0</v>
      </c>
      <c r="H18" s="7" t="e">
        <f t="shared" si="0"/>
        <v>#DIV/0!</v>
      </c>
      <c r="I18" s="159">
        <f t="shared" si="6"/>
        <v>0</v>
      </c>
      <c r="J18" s="159">
        <f t="shared" si="7"/>
        <v>3</v>
      </c>
      <c r="K18" s="52">
        <f t="shared" si="1"/>
        <v>0</v>
      </c>
      <c r="L18" s="148">
        <f t="shared" si="2"/>
        <v>0</v>
      </c>
      <c r="M18" s="155"/>
      <c r="N18" s="4"/>
      <c r="O18" s="4"/>
      <c r="P18" s="4"/>
      <c r="Q18" s="4"/>
      <c r="R18" s="4"/>
      <c r="S18" s="4"/>
      <c r="T18" s="10">
        <f t="shared" si="3"/>
        <v>0</v>
      </c>
      <c r="U18" s="4"/>
      <c r="V18" s="4"/>
      <c r="W18" s="4"/>
      <c r="X18" s="4"/>
      <c r="Y18" s="4"/>
      <c r="Z18" s="4"/>
      <c r="AA18" s="10">
        <f t="shared" si="4"/>
        <v>0</v>
      </c>
    </row>
    <row r="19" spans="1:27" x14ac:dyDescent="0.3">
      <c r="A19" s="9"/>
      <c r="B19" s="9"/>
      <c r="C19" s="9"/>
      <c r="D19" s="11" t="s">
        <v>217</v>
      </c>
      <c r="E19" s="8"/>
      <c r="F19" s="6">
        <f t="shared" si="5"/>
        <v>0</v>
      </c>
      <c r="G19" s="6">
        <f xml:space="preserve"> COUNT(N19,O19,P19,Q19,R19,S19,U19,W19,Y19,AB19,AD19, AF19,#REF!)</f>
        <v>0</v>
      </c>
      <c r="H19" s="7" t="e">
        <f t="shared" si="0"/>
        <v>#DIV/0!</v>
      </c>
      <c r="I19" s="159">
        <f t="shared" si="6"/>
        <v>0</v>
      </c>
      <c r="J19" s="159">
        <f t="shared" si="7"/>
        <v>3</v>
      </c>
      <c r="K19" s="52">
        <f t="shared" si="1"/>
        <v>0</v>
      </c>
      <c r="L19" s="148">
        <f t="shared" si="2"/>
        <v>0</v>
      </c>
      <c r="M19" s="155"/>
      <c r="N19" s="4"/>
      <c r="O19" s="4"/>
      <c r="P19" s="4"/>
      <c r="Q19" s="4"/>
      <c r="R19" s="4"/>
      <c r="S19" s="4"/>
      <c r="T19" s="10">
        <f t="shared" si="3"/>
        <v>0</v>
      </c>
      <c r="U19" s="4"/>
      <c r="V19" s="4"/>
      <c r="W19" s="4"/>
      <c r="X19" s="4"/>
      <c r="Y19" s="4"/>
      <c r="Z19" s="4"/>
      <c r="AA19" s="10">
        <f t="shared" si="4"/>
        <v>0</v>
      </c>
    </row>
    <row r="20" spans="1:27" x14ac:dyDescent="0.3">
      <c r="A20" s="9"/>
      <c r="B20" s="9"/>
      <c r="C20" s="9"/>
      <c r="D20" s="11" t="s">
        <v>217</v>
      </c>
      <c r="E20" s="8"/>
      <c r="F20" s="6">
        <f t="shared" si="5"/>
        <v>0</v>
      </c>
      <c r="G20" s="6">
        <f xml:space="preserve"> COUNT(N20,O20,P20,Q20,R20,S20,U20,W20,Y20,AB20,AD20, AF20,#REF!)</f>
        <v>0</v>
      </c>
      <c r="H20" s="7" t="e">
        <f t="shared" si="0"/>
        <v>#DIV/0!</v>
      </c>
      <c r="I20" s="159">
        <f t="shared" si="6"/>
        <v>0</v>
      </c>
      <c r="J20" s="159">
        <f t="shared" si="7"/>
        <v>3</v>
      </c>
      <c r="K20" s="52">
        <f t="shared" si="1"/>
        <v>0</v>
      </c>
      <c r="L20" s="148">
        <f t="shared" si="2"/>
        <v>0</v>
      </c>
      <c r="M20" s="155"/>
      <c r="N20" s="4"/>
      <c r="O20" s="4"/>
      <c r="P20" s="4"/>
      <c r="Q20" s="4"/>
      <c r="R20" s="4"/>
      <c r="S20" s="4"/>
      <c r="T20" s="10">
        <f t="shared" si="3"/>
        <v>0</v>
      </c>
      <c r="U20" s="4"/>
      <c r="V20" s="4"/>
      <c r="W20" s="4"/>
      <c r="X20" s="4"/>
      <c r="Y20" s="4"/>
      <c r="Z20" s="4"/>
      <c r="AA20" s="10">
        <f t="shared" si="4"/>
        <v>0</v>
      </c>
    </row>
    <row r="21" spans="1:27" x14ac:dyDescent="0.3">
      <c r="A21" s="9"/>
      <c r="B21" s="9"/>
      <c r="C21" s="9"/>
      <c r="D21" s="11">
        <v>18</v>
      </c>
      <c r="E21" s="8"/>
      <c r="F21" s="6">
        <f t="shared" si="5"/>
        <v>0</v>
      </c>
      <c r="G21" s="6">
        <f xml:space="preserve"> COUNT(N21,O21,P21,Q21,R21,S21,U21,W21,Y21,AB21,AD21, AF21,#REF!)</f>
        <v>0</v>
      </c>
      <c r="H21" s="7" t="e">
        <f t="shared" si="0"/>
        <v>#DIV/0!</v>
      </c>
      <c r="I21" s="159">
        <f t="shared" si="6"/>
        <v>0</v>
      </c>
      <c r="J21" s="159">
        <f t="shared" si="7"/>
        <v>3</v>
      </c>
      <c r="K21" s="52">
        <f t="shared" si="1"/>
        <v>0</v>
      </c>
      <c r="L21" s="148">
        <f t="shared" si="2"/>
        <v>0</v>
      </c>
      <c r="M21" s="155"/>
      <c r="N21" s="4"/>
      <c r="O21" s="4"/>
      <c r="P21" s="4"/>
      <c r="Q21" s="4"/>
      <c r="R21" s="4"/>
      <c r="S21" s="4"/>
      <c r="T21" s="10">
        <f t="shared" si="3"/>
        <v>0</v>
      </c>
      <c r="U21" s="4"/>
      <c r="V21" s="4"/>
      <c r="W21" s="4"/>
      <c r="X21" s="4"/>
      <c r="Y21" s="4"/>
      <c r="Z21" s="4"/>
      <c r="AA21" s="10">
        <f t="shared" si="4"/>
        <v>0</v>
      </c>
    </row>
    <row r="22" spans="1:27" x14ac:dyDescent="0.3">
      <c r="A22" s="9"/>
      <c r="B22" s="9"/>
      <c r="C22" s="9"/>
      <c r="D22" s="11">
        <v>19</v>
      </c>
      <c r="E22" s="8"/>
      <c r="F22" s="6">
        <f t="shared" si="5"/>
        <v>0</v>
      </c>
      <c r="G22" s="6">
        <f xml:space="preserve"> COUNT(N22,O22,P22,Q22,R22,S22,U22,W22,Y22,AB22,AD22, AF22,#REF!)</f>
        <v>0</v>
      </c>
      <c r="H22" s="7" t="e">
        <f t="shared" si="0"/>
        <v>#DIV/0!</v>
      </c>
      <c r="I22" s="159"/>
      <c r="J22" s="159"/>
      <c r="K22" s="52">
        <f t="shared" si="1"/>
        <v>0</v>
      </c>
      <c r="L22" s="148">
        <f t="shared" si="2"/>
        <v>0</v>
      </c>
      <c r="M22" s="155"/>
      <c r="N22" s="4"/>
      <c r="O22" s="4"/>
      <c r="P22" s="4"/>
      <c r="Q22" s="4"/>
      <c r="R22" s="4"/>
      <c r="S22" s="4"/>
      <c r="T22" s="10">
        <f t="shared" si="3"/>
        <v>0</v>
      </c>
      <c r="U22" s="334"/>
      <c r="V22" s="26"/>
      <c r="W22" s="26"/>
      <c r="X22" s="26"/>
      <c r="Y22" s="26"/>
      <c r="Z22" s="26"/>
      <c r="AA22" s="365"/>
    </row>
    <row r="23" spans="1:27" x14ac:dyDescent="0.3">
      <c r="A23" s="9"/>
      <c r="B23" s="9"/>
      <c r="C23" s="9"/>
      <c r="D23" s="11">
        <v>20</v>
      </c>
      <c r="E23" s="8"/>
      <c r="F23" s="6">
        <f t="shared" si="5"/>
        <v>0</v>
      </c>
      <c r="G23" s="6">
        <f xml:space="preserve"> COUNT(N23,O23,P23,Q23,R23,S23,U23,W23,Y23,AB23,AD23, AF23,#REF!)</f>
        <v>0</v>
      </c>
      <c r="H23" s="7" t="e">
        <f t="shared" si="0"/>
        <v>#DIV/0!</v>
      </c>
      <c r="I23" s="159"/>
      <c r="J23" s="159"/>
      <c r="K23" s="52">
        <f t="shared" si="1"/>
        <v>0</v>
      </c>
      <c r="L23" s="148">
        <f t="shared" si="2"/>
        <v>0</v>
      </c>
      <c r="M23" s="155"/>
      <c r="N23" s="4"/>
      <c r="O23" s="4"/>
      <c r="P23" s="4"/>
      <c r="Q23" s="4"/>
      <c r="R23" s="4"/>
      <c r="S23" s="4"/>
      <c r="T23" s="10">
        <f t="shared" si="3"/>
        <v>0</v>
      </c>
      <c r="U23" s="165"/>
      <c r="V23" s="16"/>
      <c r="W23" s="16"/>
      <c r="X23" s="16"/>
      <c r="Y23" s="16"/>
      <c r="Z23" s="16"/>
      <c r="AA23" s="356"/>
    </row>
    <row r="24" spans="1:27" x14ac:dyDescent="0.3">
      <c r="A24" s="9"/>
      <c r="B24" s="9"/>
      <c r="C24" s="9"/>
      <c r="D24" s="11">
        <v>21</v>
      </c>
      <c r="E24" s="8"/>
      <c r="F24" s="6">
        <f t="shared" si="5"/>
        <v>0</v>
      </c>
      <c r="G24" s="6">
        <f xml:space="preserve"> COUNT(N24,O24,P24,Q24,R24,S24,U24,W24,Y24,AB24,AD24, AF24,#REF!)</f>
        <v>0</v>
      </c>
      <c r="H24" s="7" t="e">
        <f t="shared" si="0"/>
        <v>#DIV/0!</v>
      </c>
      <c r="I24" s="159"/>
      <c r="J24" s="159"/>
      <c r="K24" s="52">
        <f t="shared" si="1"/>
        <v>0</v>
      </c>
      <c r="L24" s="148">
        <f t="shared" si="2"/>
        <v>0</v>
      </c>
      <c r="M24" s="155"/>
      <c r="N24" s="4"/>
      <c r="O24" s="4"/>
      <c r="P24" s="4"/>
      <c r="Q24" s="4"/>
      <c r="R24" s="4"/>
      <c r="S24" s="4"/>
      <c r="T24" s="10">
        <f t="shared" si="3"/>
        <v>0</v>
      </c>
      <c r="U24" s="165"/>
      <c r="V24" s="16"/>
      <c r="W24" s="16"/>
      <c r="X24" s="16"/>
      <c r="Y24" s="16"/>
      <c r="Z24" s="16"/>
      <c r="AA24" s="356"/>
    </row>
    <row r="25" spans="1:27" x14ac:dyDescent="0.3">
      <c r="A25" s="9"/>
      <c r="B25" s="9"/>
      <c r="C25" s="9"/>
      <c r="D25" s="11">
        <v>22</v>
      </c>
      <c r="E25" s="8"/>
      <c r="F25" s="6">
        <f t="shared" si="5"/>
        <v>0</v>
      </c>
      <c r="G25" s="6">
        <f xml:space="preserve"> COUNT(N25,O25,P25,Q25,R25,S25,U25,W25,Y25,AB25,AD25, AF25,#REF!)</f>
        <v>0</v>
      </c>
      <c r="H25" s="7" t="e">
        <f t="shared" si="0"/>
        <v>#DIV/0!</v>
      </c>
      <c r="I25" s="159"/>
      <c r="J25" s="159"/>
      <c r="K25" s="52">
        <f t="shared" si="1"/>
        <v>0</v>
      </c>
      <c r="L25" s="148">
        <f t="shared" si="2"/>
        <v>0</v>
      </c>
      <c r="M25" s="155"/>
      <c r="N25" s="4"/>
      <c r="O25" s="4"/>
      <c r="P25" s="4"/>
      <c r="Q25" s="4"/>
      <c r="R25" s="4"/>
      <c r="S25" s="4"/>
      <c r="T25" s="10">
        <f t="shared" si="3"/>
        <v>0</v>
      </c>
      <c r="U25" s="165"/>
      <c r="V25" s="16"/>
      <c r="W25" s="16"/>
      <c r="X25" s="16"/>
      <c r="Y25" s="16"/>
      <c r="Z25" s="16"/>
      <c r="AA25" s="356"/>
    </row>
    <row r="26" spans="1:27" x14ac:dyDescent="0.3">
      <c r="A26" s="9"/>
      <c r="B26" s="9"/>
      <c r="C26" s="9"/>
      <c r="D26" s="11">
        <v>23</v>
      </c>
      <c r="E26" s="8"/>
      <c r="F26" s="6">
        <f t="shared" si="5"/>
        <v>0</v>
      </c>
      <c r="G26" s="6">
        <f xml:space="preserve"> COUNT(N26,O26,P26,Q26,R26,S26,U26,W26,Y26,AB26,AD26, AF26,#REF!)</f>
        <v>0</v>
      </c>
      <c r="H26" s="7" t="e">
        <f t="shared" si="0"/>
        <v>#DIV/0!</v>
      </c>
      <c r="I26" s="159"/>
      <c r="J26" s="159"/>
      <c r="K26" s="52">
        <f t="shared" si="1"/>
        <v>0</v>
      </c>
      <c r="L26" s="148">
        <f t="shared" si="2"/>
        <v>0</v>
      </c>
      <c r="M26" s="155"/>
      <c r="N26" s="4"/>
      <c r="O26" s="4"/>
      <c r="P26" s="4"/>
      <c r="Q26" s="4"/>
      <c r="R26" s="4"/>
      <c r="S26" s="4"/>
      <c r="T26" s="10">
        <f t="shared" si="3"/>
        <v>0</v>
      </c>
      <c r="U26" s="165"/>
      <c r="V26" s="16"/>
      <c r="W26" s="16"/>
      <c r="X26" s="16"/>
      <c r="Y26" s="16"/>
      <c r="Z26" s="16"/>
      <c r="AA26" s="356"/>
    </row>
    <row r="27" spans="1:27" x14ac:dyDescent="0.3">
      <c r="A27" s="9"/>
      <c r="B27" s="9"/>
      <c r="C27" s="9"/>
      <c r="D27" s="11">
        <v>24</v>
      </c>
      <c r="E27" s="8"/>
      <c r="F27" s="6">
        <f t="shared" si="5"/>
        <v>0</v>
      </c>
      <c r="G27" s="6">
        <f xml:space="preserve"> COUNT(N27,O27,P27,Q27,R27,S27,U27,W27,Y27,AB27,AD27, AF27,#REF!)</f>
        <v>0</v>
      </c>
      <c r="H27" s="7" t="e">
        <f t="shared" si="0"/>
        <v>#DIV/0!</v>
      </c>
      <c r="I27" s="159"/>
      <c r="J27" s="159"/>
      <c r="K27" s="52">
        <f t="shared" si="1"/>
        <v>0</v>
      </c>
      <c r="L27" s="148">
        <f t="shared" si="2"/>
        <v>0</v>
      </c>
      <c r="M27" s="155"/>
      <c r="N27" s="4"/>
      <c r="O27" s="4"/>
      <c r="P27" s="4"/>
      <c r="Q27" s="4"/>
      <c r="R27" s="4"/>
      <c r="S27" s="4"/>
      <c r="T27" s="10">
        <f t="shared" si="3"/>
        <v>0</v>
      </c>
      <c r="U27" s="165"/>
      <c r="V27" s="16"/>
      <c r="W27" s="16"/>
      <c r="X27" s="16"/>
      <c r="Y27" s="16"/>
      <c r="Z27" s="16"/>
      <c r="AA27" s="356"/>
    </row>
    <row r="28" spans="1:27" x14ac:dyDescent="0.3">
      <c r="A28" s="9"/>
      <c r="B28" s="9"/>
      <c r="C28" s="9"/>
      <c r="D28" s="11">
        <v>25</v>
      </c>
      <c r="E28" s="8"/>
      <c r="F28" s="6">
        <f t="shared" si="5"/>
        <v>0</v>
      </c>
      <c r="G28" s="6">
        <f xml:space="preserve"> COUNT(N28,O28,P28,Q28,R28,S28,U28,W28,Y28,AB28,AD28, AF28,#REF!)</f>
        <v>0</v>
      </c>
      <c r="H28" s="7" t="e">
        <f t="shared" si="0"/>
        <v>#DIV/0!</v>
      </c>
      <c r="I28" s="159"/>
      <c r="J28" s="159"/>
      <c r="K28" s="52">
        <f t="shared" si="1"/>
        <v>0</v>
      </c>
      <c r="L28" s="148">
        <f t="shared" si="2"/>
        <v>0</v>
      </c>
      <c r="M28" s="155"/>
      <c r="N28" s="4"/>
      <c r="O28" s="4"/>
      <c r="P28" s="4"/>
      <c r="Q28" s="4"/>
      <c r="R28" s="4"/>
      <c r="S28" s="4"/>
      <c r="T28" s="10">
        <f t="shared" si="3"/>
        <v>0</v>
      </c>
      <c r="U28" s="165"/>
      <c r="V28" s="16"/>
      <c r="W28" s="16"/>
      <c r="X28" s="16"/>
      <c r="Y28" s="16"/>
      <c r="Z28" s="16"/>
      <c r="AA28" s="356"/>
    </row>
    <row r="29" spans="1:27" x14ac:dyDescent="0.3">
      <c r="A29" s="9"/>
      <c r="B29" s="9"/>
      <c r="C29" s="9"/>
      <c r="D29" s="11">
        <v>26</v>
      </c>
      <c r="E29" s="8"/>
      <c r="F29" s="6">
        <f t="shared" si="5"/>
        <v>0</v>
      </c>
      <c r="G29" s="6">
        <f xml:space="preserve"> COUNT(N29,O29,P29,Q29,R29,S29,U29,W29,Y29,AB29,AD29, AF29,#REF!)</f>
        <v>0</v>
      </c>
      <c r="H29" s="7" t="e">
        <f t="shared" si="0"/>
        <v>#DIV/0!</v>
      </c>
      <c r="I29" s="159"/>
      <c r="J29" s="159"/>
      <c r="K29" s="52">
        <f t="shared" si="1"/>
        <v>0</v>
      </c>
      <c r="L29" s="148">
        <f t="shared" si="2"/>
        <v>0</v>
      </c>
      <c r="M29" s="155"/>
      <c r="N29" s="4"/>
      <c r="O29" s="4"/>
      <c r="P29" s="4"/>
      <c r="Q29" s="4"/>
      <c r="R29" s="4"/>
      <c r="S29" s="4"/>
      <c r="T29" s="10">
        <f t="shared" si="3"/>
        <v>0</v>
      </c>
      <c r="U29" s="165"/>
      <c r="V29" s="16"/>
      <c r="W29" s="16"/>
      <c r="X29" s="16"/>
      <c r="Y29" s="16"/>
      <c r="Z29" s="16"/>
      <c r="AA29" s="356"/>
    </row>
    <row r="30" spans="1:27" x14ac:dyDescent="0.3">
      <c r="A30" s="9"/>
      <c r="B30" s="9"/>
      <c r="C30" s="9"/>
      <c r="D30" s="11">
        <v>27</v>
      </c>
      <c r="E30" s="8"/>
      <c r="F30" s="6">
        <f t="shared" si="5"/>
        <v>0</v>
      </c>
      <c r="G30" s="6">
        <f xml:space="preserve"> COUNT(N30,O30,P30,Q30,R30,S30,U30,W30,Y30,AB30,AD30, AF30,#REF!)</f>
        <v>0</v>
      </c>
      <c r="H30" s="7" t="e">
        <f t="shared" si="0"/>
        <v>#DIV/0!</v>
      </c>
      <c r="I30" s="143"/>
      <c r="J30" s="143"/>
      <c r="K30" s="52">
        <f t="shared" si="1"/>
        <v>0</v>
      </c>
      <c r="L30" s="148">
        <f t="shared" si="2"/>
        <v>0</v>
      </c>
      <c r="M30" s="155"/>
      <c r="N30" s="4"/>
      <c r="O30" s="4"/>
      <c r="P30" s="4"/>
      <c r="Q30" s="4"/>
      <c r="R30" s="4"/>
      <c r="S30" s="4"/>
      <c r="T30" s="10">
        <f t="shared" si="3"/>
        <v>0</v>
      </c>
      <c r="U30" s="19"/>
      <c r="V30" s="19"/>
      <c r="W30" s="19"/>
      <c r="X30" s="19"/>
      <c r="Y30" s="19"/>
      <c r="Z30" s="19"/>
      <c r="AA30" s="56"/>
    </row>
    <row r="31" spans="1:27" x14ac:dyDescent="0.3">
      <c r="A31" s="9"/>
      <c r="B31" s="9"/>
      <c r="C31" s="9"/>
      <c r="D31" s="11">
        <v>28</v>
      </c>
      <c r="E31" s="8"/>
      <c r="F31" s="6">
        <f t="shared" si="5"/>
        <v>0</v>
      </c>
      <c r="G31" s="6">
        <f xml:space="preserve"> COUNT(N31,O31,P31,Q31,R31,S31,U31,W31,Y31,AB31,AD31, AF31,#REF!)</f>
        <v>0</v>
      </c>
      <c r="H31" s="7" t="e">
        <f t="shared" si="0"/>
        <v>#DIV/0!</v>
      </c>
      <c r="I31" s="143"/>
      <c r="J31" s="143"/>
      <c r="K31" s="52">
        <f t="shared" si="1"/>
        <v>0</v>
      </c>
      <c r="L31" s="148">
        <f t="shared" si="2"/>
        <v>0</v>
      </c>
      <c r="M31" s="155"/>
      <c r="N31" s="4"/>
      <c r="O31" s="4"/>
      <c r="P31" s="4"/>
      <c r="Q31" s="4"/>
      <c r="R31" s="4"/>
      <c r="S31" s="4"/>
      <c r="T31" s="10">
        <f t="shared" si="3"/>
        <v>0</v>
      </c>
    </row>
    <row r="32" spans="1:27" x14ac:dyDescent="0.3">
      <c r="A32" s="9"/>
      <c r="B32" s="9"/>
      <c r="C32" s="9"/>
      <c r="D32" s="11">
        <v>29</v>
      </c>
      <c r="E32" s="8"/>
      <c r="F32" s="6">
        <f t="shared" si="5"/>
        <v>0</v>
      </c>
      <c r="G32" s="6">
        <f xml:space="preserve"> COUNT(N32,O32,P32,Q32,R32,S32,U32,W32,Y32,AB32,AD32, AF32,#REF!)</f>
        <v>0</v>
      </c>
      <c r="H32" s="7" t="e">
        <f t="shared" si="0"/>
        <v>#DIV/0!</v>
      </c>
      <c r="I32" s="143"/>
      <c r="J32" s="143"/>
      <c r="K32" s="52">
        <f t="shared" si="1"/>
        <v>0</v>
      </c>
      <c r="L32" s="148">
        <f t="shared" si="2"/>
        <v>0</v>
      </c>
      <c r="M32" s="155"/>
      <c r="N32" s="4"/>
      <c r="O32" s="4"/>
      <c r="P32" s="4"/>
      <c r="Q32" s="4"/>
      <c r="R32" s="4"/>
      <c r="S32" s="4"/>
      <c r="T32" s="10">
        <f t="shared" si="3"/>
        <v>0</v>
      </c>
    </row>
    <row r="33" spans="1:27" x14ac:dyDescent="0.3">
      <c r="A33" s="9"/>
      <c r="B33" s="9"/>
      <c r="C33" s="9"/>
      <c r="D33" s="11">
        <v>30</v>
      </c>
      <c r="E33" s="8"/>
      <c r="F33" s="6">
        <f t="shared" si="5"/>
        <v>0</v>
      </c>
      <c r="G33" s="6">
        <f xml:space="preserve"> COUNT(N33,O33,P33,Q33,R33,S33,U33,W33,Y33,AB33,AD33, AF33,#REF!)</f>
        <v>0</v>
      </c>
      <c r="H33" s="7" t="e">
        <f t="shared" si="0"/>
        <v>#DIV/0!</v>
      </c>
      <c r="I33" s="143"/>
      <c r="J33" s="143"/>
      <c r="K33" s="52">
        <f t="shared" si="1"/>
        <v>0</v>
      </c>
      <c r="L33" s="148">
        <f t="shared" si="2"/>
        <v>0</v>
      </c>
      <c r="M33" s="155"/>
      <c r="N33" s="4"/>
      <c r="O33" s="4"/>
      <c r="P33" s="4"/>
      <c r="Q33" s="4"/>
      <c r="R33" s="4"/>
      <c r="S33" s="4"/>
      <c r="T33" s="10">
        <f t="shared" si="3"/>
        <v>0</v>
      </c>
      <c r="U33" s="71"/>
      <c r="V33" s="71"/>
      <c r="W33" s="71"/>
      <c r="X33" s="71"/>
      <c r="Y33" s="71"/>
      <c r="Z33" s="71"/>
      <c r="AA33" s="118"/>
    </row>
    <row r="34" spans="1:27" x14ac:dyDescent="0.3">
      <c r="A34" s="9"/>
      <c r="B34" s="9"/>
      <c r="C34" s="9"/>
      <c r="D34" s="11" t="s">
        <v>13</v>
      </c>
      <c r="E34" s="8"/>
      <c r="F34" s="6">
        <f t="shared" si="5"/>
        <v>0</v>
      </c>
      <c r="G34" s="6">
        <f xml:space="preserve"> COUNT(N34,O34,P34,Q34,R34,S34,U34,W34,Y34,AB34,AD34, AF34,#REF!)</f>
        <v>0</v>
      </c>
      <c r="H34" s="7" t="e">
        <f t="shared" si="0"/>
        <v>#DIV/0!</v>
      </c>
      <c r="I34" s="143"/>
      <c r="J34" s="143"/>
      <c r="K34" s="52">
        <f t="shared" si="1"/>
        <v>0</v>
      </c>
      <c r="L34" s="148">
        <f t="shared" si="2"/>
        <v>0</v>
      </c>
      <c r="M34" s="155"/>
      <c r="N34" s="4"/>
      <c r="O34" s="4"/>
      <c r="P34" s="4"/>
      <c r="Q34" s="4"/>
      <c r="R34" s="4"/>
      <c r="S34" s="4"/>
      <c r="T34" s="10">
        <f t="shared" si="3"/>
        <v>0</v>
      </c>
    </row>
    <row r="35" spans="1:27" x14ac:dyDescent="0.3">
      <c r="A35" s="9"/>
      <c r="B35" s="9"/>
      <c r="C35" s="9"/>
      <c r="D35" s="11" t="s">
        <v>13</v>
      </c>
      <c r="E35" s="8"/>
      <c r="F35" s="6">
        <f t="shared" si="5"/>
        <v>0</v>
      </c>
      <c r="G35" s="6">
        <f xml:space="preserve"> COUNT(N35,O35,P35,Q35,R35,S35,U35,W35,Y35,AB35,AD35, AF35,#REF!)</f>
        <v>0</v>
      </c>
      <c r="H35" s="7" t="e">
        <f t="shared" si="0"/>
        <v>#DIV/0!</v>
      </c>
      <c r="I35" s="143"/>
      <c r="J35" s="143"/>
      <c r="K35" s="52">
        <f t="shared" si="1"/>
        <v>0</v>
      </c>
      <c r="L35" s="148">
        <f t="shared" si="2"/>
        <v>0</v>
      </c>
      <c r="M35" s="155"/>
      <c r="N35" s="4"/>
      <c r="O35" s="4"/>
      <c r="P35" s="4"/>
      <c r="Q35" s="4"/>
      <c r="R35" s="4"/>
      <c r="S35" s="4"/>
      <c r="T35" s="10">
        <f t="shared" si="3"/>
        <v>0</v>
      </c>
    </row>
    <row r="36" spans="1:27" x14ac:dyDescent="0.3">
      <c r="A36" s="9"/>
      <c r="B36" s="9"/>
      <c r="C36" s="9"/>
      <c r="D36" s="11">
        <v>33</v>
      </c>
      <c r="E36" s="8"/>
      <c r="F36" s="6">
        <f t="shared" si="5"/>
        <v>0</v>
      </c>
      <c r="G36" s="6">
        <f xml:space="preserve"> COUNT(N36,O36,P36,Q36,R36,S36,U36,W36,Y36,AB36,AD36, AF36,#REF!)</f>
        <v>0</v>
      </c>
      <c r="H36" s="7" t="e">
        <f t="shared" si="0"/>
        <v>#DIV/0!</v>
      </c>
      <c r="I36" s="143"/>
      <c r="J36" s="143"/>
      <c r="K36" s="52">
        <f t="shared" si="1"/>
        <v>0</v>
      </c>
      <c r="L36" s="148">
        <f t="shared" ref="L36:L48" si="8">MAX((SUM(N36:P36)), (SUM(Q36:S36)), (SUM(U36,W36,Y36)))</f>
        <v>0</v>
      </c>
      <c r="M36" s="155"/>
      <c r="N36" s="4"/>
      <c r="O36" s="4"/>
      <c r="P36" s="4"/>
      <c r="Q36" s="4"/>
      <c r="R36" s="4"/>
      <c r="S36" s="4"/>
      <c r="T36" s="10">
        <f t="shared" ref="T36:T48" si="9">SUM(N36:S36)</f>
        <v>0</v>
      </c>
    </row>
    <row r="37" spans="1:27" x14ac:dyDescent="0.3">
      <c r="A37" s="9"/>
      <c r="B37" s="9"/>
      <c r="C37" s="9"/>
      <c r="D37" s="11">
        <v>34</v>
      </c>
      <c r="E37" s="8"/>
      <c r="F37" s="6">
        <f t="shared" si="5"/>
        <v>0</v>
      </c>
      <c r="G37" s="6">
        <f xml:space="preserve"> COUNT(N37,O37,P37,Q37,R37,S37,U37,W37,Y37,AB37,AD37, AF37,#REF!)</f>
        <v>0</v>
      </c>
      <c r="H37" s="7" t="e">
        <f t="shared" si="0"/>
        <v>#DIV/0!</v>
      </c>
      <c r="I37" s="143"/>
      <c r="J37" s="143"/>
      <c r="K37" s="52">
        <f t="shared" si="1"/>
        <v>0</v>
      </c>
      <c r="L37" s="148">
        <f t="shared" si="8"/>
        <v>0</v>
      </c>
      <c r="M37" s="155"/>
      <c r="N37" s="4"/>
      <c r="O37" s="4"/>
      <c r="P37" s="4"/>
      <c r="Q37" s="4"/>
      <c r="R37" s="4"/>
      <c r="S37" s="4"/>
      <c r="T37" s="10">
        <f t="shared" si="9"/>
        <v>0</v>
      </c>
    </row>
    <row r="38" spans="1:27" x14ac:dyDescent="0.3">
      <c r="A38" s="9"/>
      <c r="B38" s="9"/>
      <c r="C38" s="9"/>
      <c r="D38" s="11">
        <v>35</v>
      </c>
      <c r="E38" s="8"/>
      <c r="F38" s="6">
        <f t="shared" si="5"/>
        <v>0</v>
      </c>
      <c r="G38" s="6">
        <f xml:space="preserve"> COUNT(N38,O38,P38,Q38,R38,S38,U38,W38,Y38,AB38,AD38, AF38,#REF!)</f>
        <v>0</v>
      </c>
      <c r="H38" s="7" t="e">
        <f t="shared" si="0"/>
        <v>#DIV/0!</v>
      </c>
      <c r="I38" s="143"/>
      <c r="J38" s="143"/>
      <c r="K38" s="52">
        <f t="shared" si="1"/>
        <v>0</v>
      </c>
      <c r="L38" s="148">
        <f t="shared" si="8"/>
        <v>0</v>
      </c>
      <c r="M38" s="155"/>
      <c r="N38" s="4"/>
      <c r="O38" s="4"/>
      <c r="P38" s="4"/>
      <c r="Q38" s="4"/>
      <c r="R38" s="4"/>
      <c r="S38" s="4"/>
      <c r="T38" s="10">
        <f t="shared" si="9"/>
        <v>0</v>
      </c>
    </row>
    <row r="39" spans="1:27" x14ac:dyDescent="0.3">
      <c r="A39" s="9"/>
      <c r="B39" s="9"/>
      <c r="C39" s="9"/>
      <c r="D39" s="11">
        <v>36</v>
      </c>
      <c r="E39" s="8"/>
      <c r="F39" s="6">
        <f t="shared" si="5"/>
        <v>0</v>
      </c>
      <c r="G39" s="6">
        <f xml:space="preserve"> COUNT(N39,O39,P39,Q39,R39,S39,U39,W39,Y39,AB39,AD39, AF39,#REF!)</f>
        <v>0</v>
      </c>
      <c r="H39" s="7" t="e">
        <f t="shared" si="0"/>
        <v>#DIV/0!</v>
      </c>
      <c r="I39" s="143"/>
      <c r="J39" s="143"/>
      <c r="K39" s="52">
        <f t="shared" si="1"/>
        <v>0</v>
      </c>
      <c r="L39" s="148">
        <f t="shared" si="8"/>
        <v>0</v>
      </c>
      <c r="M39" s="155"/>
      <c r="N39" s="4"/>
      <c r="O39" s="4"/>
      <c r="P39" s="4"/>
      <c r="Q39" s="4"/>
      <c r="R39" s="4"/>
      <c r="S39" s="4"/>
      <c r="T39" s="10">
        <f t="shared" si="9"/>
        <v>0</v>
      </c>
    </row>
    <row r="40" spans="1:27" x14ac:dyDescent="0.3">
      <c r="A40" s="9"/>
      <c r="B40" s="9"/>
      <c r="C40" s="9"/>
      <c r="D40" s="11">
        <v>37</v>
      </c>
      <c r="E40" s="8"/>
      <c r="F40" s="6">
        <f t="shared" si="5"/>
        <v>0</v>
      </c>
      <c r="G40" s="6">
        <f xml:space="preserve"> COUNT(N40,O40,P40,Q40,R40,S40,U40,W40,Y40,AB40,AD40, AF40,#REF!)</f>
        <v>0</v>
      </c>
      <c r="H40" s="7" t="e">
        <f t="shared" si="0"/>
        <v>#DIV/0!</v>
      </c>
      <c r="I40" s="143"/>
      <c r="J40" s="143"/>
      <c r="K40" s="52">
        <f t="shared" si="1"/>
        <v>0</v>
      </c>
      <c r="L40" s="148">
        <f t="shared" si="8"/>
        <v>0</v>
      </c>
      <c r="M40" s="155"/>
      <c r="N40" s="4"/>
      <c r="O40" s="4"/>
      <c r="P40" s="4"/>
      <c r="Q40" s="4"/>
      <c r="R40" s="4"/>
      <c r="S40" s="4"/>
      <c r="T40" s="10">
        <f t="shared" si="9"/>
        <v>0</v>
      </c>
    </row>
    <row r="41" spans="1:27" x14ac:dyDescent="0.3">
      <c r="A41" s="9"/>
      <c r="B41" s="9"/>
      <c r="C41" s="9"/>
      <c r="D41" s="11">
        <v>38</v>
      </c>
      <c r="E41" s="8"/>
      <c r="F41" s="6">
        <f t="shared" si="5"/>
        <v>0</v>
      </c>
      <c r="G41" s="6">
        <f xml:space="preserve"> COUNT(N41,O41,P41,Q41,R41,S41,U41,W41,Y41,AB41,AD41, AF41,#REF!)</f>
        <v>0</v>
      </c>
      <c r="H41" s="7" t="e">
        <f t="shared" si="0"/>
        <v>#DIV/0!</v>
      </c>
      <c r="I41" s="143"/>
      <c r="J41" s="143"/>
      <c r="K41" s="52">
        <f t="shared" si="1"/>
        <v>0</v>
      </c>
      <c r="L41" s="148">
        <f t="shared" si="8"/>
        <v>0</v>
      </c>
      <c r="M41" s="155"/>
      <c r="N41" s="4"/>
      <c r="O41" s="4"/>
      <c r="P41" s="4"/>
      <c r="Q41" s="4"/>
      <c r="R41" s="4"/>
      <c r="S41" s="4"/>
      <c r="T41" s="10">
        <f t="shared" si="9"/>
        <v>0</v>
      </c>
    </row>
    <row r="42" spans="1:27" x14ac:dyDescent="0.3">
      <c r="A42" s="9"/>
      <c r="B42" s="9"/>
      <c r="C42" s="9"/>
      <c r="D42" s="11">
        <v>39</v>
      </c>
      <c r="E42" s="8"/>
      <c r="F42" s="6">
        <f t="shared" si="5"/>
        <v>0</v>
      </c>
      <c r="G42" s="6">
        <f xml:space="preserve"> COUNT(N42,O42,P42,Q42,R42,S42,U42,W42,Y42,AB42,AD42, AF42,#REF!)</f>
        <v>0</v>
      </c>
      <c r="H42" s="7" t="e">
        <f t="shared" si="0"/>
        <v>#DIV/0!</v>
      </c>
      <c r="I42" s="143"/>
      <c r="J42" s="143"/>
      <c r="K42" s="52">
        <f t="shared" si="1"/>
        <v>0</v>
      </c>
      <c r="L42" s="148">
        <f t="shared" si="8"/>
        <v>0</v>
      </c>
      <c r="M42" s="155"/>
      <c r="N42" s="4"/>
      <c r="O42" s="4"/>
      <c r="P42" s="4"/>
      <c r="Q42" s="4"/>
      <c r="R42" s="4"/>
      <c r="S42" s="4"/>
      <c r="T42" s="10">
        <f t="shared" si="9"/>
        <v>0</v>
      </c>
    </row>
    <row r="43" spans="1:27" x14ac:dyDescent="0.3">
      <c r="A43" s="9"/>
      <c r="B43" s="9"/>
      <c r="C43" s="9"/>
      <c r="D43" s="11">
        <v>40</v>
      </c>
      <c r="E43" s="8"/>
      <c r="F43" s="6">
        <f t="shared" si="5"/>
        <v>0</v>
      </c>
      <c r="G43" s="6">
        <f xml:space="preserve"> COUNT(N43,O43,P43,Q43,R43,S43,U43,W43,Y43,AB43,AD43, AF43,#REF!)</f>
        <v>0</v>
      </c>
      <c r="H43" s="7" t="e">
        <f t="shared" si="0"/>
        <v>#DIV/0!</v>
      </c>
      <c r="I43" s="143"/>
      <c r="J43" s="143"/>
      <c r="K43" s="52">
        <f t="shared" si="1"/>
        <v>0</v>
      </c>
      <c r="L43" s="148">
        <f t="shared" si="8"/>
        <v>0</v>
      </c>
      <c r="M43" s="155"/>
      <c r="N43" s="4"/>
      <c r="O43" s="4"/>
      <c r="P43" s="4"/>
      <c r="Q43" s="4"/>
      <c r="R43" s="4"/>
      <c r="S43" s="4"/>
      <c r="T43" s="10">
        <f t="shared" si="9"/>
        <v>0</v>
      </c>
    </row>
    <row r="44" spans="1:27" x14ac:dyDescent="0.3">
      <c r="A44" s="9"/>
      <c r="B44" s="9"/>
      <c r="C44" s="9"/>
      <c r="D44" s="11">
        <v>41</v>
      </c>
      <c r="E44" s="8"/>
      <c r="F44" s="6">
        <f t="shared" si="5"/>
        <v>0</v>
      </c>
      <c r="G44" s="6">
        <f xml:space="preserve"> COUNT(N44,O44,P44,Q44,R44,S44,U44,W44,Y44,AB44,AD44, AF44,#REF!)</f>
        <v>0</v>
      </c>
      <c r="H44" s="7" t="e">
        <f t="shared" si="0"/>
        <v>#DIV/0!</v>
      </c>
      <c r="I44" s="143"/>
      <c r="J44" s="143"/>
      <c r="K44" s="52">
        <f t="shared" si="1"/>
        <v>0</v>
      </c>
      <c r="L44" s="148">
        <f t="shared" si="8"/>
        <v>0</v>
      </c>
      <c r="M44" s="155"/>
      <c r="N44" s="4"/>
      <c r="O44" s="4"/>
      <c r="P44" s="4"/>
      <c r="Q44" s="4"/>
      <c r="R44" s="4"/>
      <c r="S44" s="4"/>
      <c r="T44" s="10">
        <f t="shared" si="9"/>
        <v>0</v>
      </c>
    </row>
    <row r="45" spans="1:27" x14ac:dyDescent="0.3">
      <c r="A45" s="9"/>
      <c r="B45" s="9"/>
      <c r="C45" s="9"/>
      <c r="D45" s="11">
        <v>42</v>
      </c>
      <c r="E45" s="8"/>
      <c r="F45" s="6">
        <f t="shared" si="5"/>
        <v>0</v>
      </c>
      <c r="G45" s="6">
        <f xml:space="preserve"> COUNT(N45,O45,P45,Q45,R45,S45,U45,W45,Y45,AB45,AD45, AF45,#REF!)</f>
        <v>0</v>
      </c>
      <c r="H45" s="7" t="e">
        <f t="shared" si="0"/>
        <v>#DIV/0!</v>
      </c>
      <c r="I45" s="143"/>
      <c r="J45" s="143"/>
      <c r="K45" s="52">
        <f t="shared" si="1"/>
        <v>0</v>
      </c>
      <c r="L45" s="148">
        <f t="shared" si="8"/>
        <v>0</v>
      </c>
      <c r="M45" s="155"/>
      <c r="N45" s="4"/>
      <c r="O45" s="4"/>
      <c r="P45" s="4"/>
      <c r="Q45" s="4"/>
      <c r="R45" s="4"/>
      <c r="S45" s="4"/>
      <c r="T45" s="10">
        <f t="shared" si="9"/>
        <v>0</v>
      </c>
    </row>
    <row r="46" spans="1:27" x14ac:dyDescent="0.3">
      <c r="A46" s="9"/>
      <c r="B46" s="9"/>
      <c r="C46" s="9"/>
      <c r="D46" s="11">
        <v>43</v>
      </c>
      <c r="F46" s="6">
        <f t="shared" si="5"/>
        <v>0</v>
      </c>
      <c r="G46" s="6">
        <f xml:space="preserve"> COUNT(N46,O46,P46,Q46,R46,S46,U46,W46,Y46,AB46,AD46, AF46,#REF!)</f>
        <v>0</v>
      </c>
      <c r="H46" s="7" t="e">
        <f t="shared" si="0"/>
        <v>#DIV/0!</v>
      </c>
      <c r="I46" s="143"/>
      <c r="J46" s="143"/>
      <c r="K46" s="52">
        <f t="shared" si="1"/>
        <v>0</v>
      </c>
      <c r="L46" s="148">
        <f t="shared" si="8"/>
        <v>0</v>
      </c>
      <c r="M46" s="156"/>
      <c r="N46" s="54"/>
      <c r="O46" s="54"/>
      <c r="P46" s="54"/>
      <c r="Q46" s="54"/>
      <c r="R46" s="54"/>
      <c r="S46" s="54"/>
      <c r="T46" s="10">
        <f t="shared" si="9"/>
        <v>0</v>
      </c>
    </row>
    <row r="47" spans="1:27" x14ac:dyDescent="0.3">
      <c r="A47" s="9"/>
      <c r="B47" s="9"/>
      <c r="C47" s="9"/>
      <c r="D47" s="11">
        <v>44</v>
      </c>
      <c r="F47" s="6">
        <f t="shared" si="5"/>
        <v>0</v>
      </c>
      <c r="G47" s="6">
        <f xml:space="preserve"> COUNT(N47,O47,P47,Q47,R47,S47,U47,W47,Y47,AB47,AD47, AF47,#REF!)</f>
        <v>0</v>
      </c>
      <c r="H47" s="7" t="e">
        <f>F47/G47</f>
        <v>#DIV/0!</v>
      </c>
      <c r="I47" s="143"/>
      <c r="J47" s="143"/>
      <c r="K47" s="52">
        <f t="shared" si="1"/>
        <v>0</v>
      </c>
      <c r="L47" s="148">
        <f t="shared" si="8"/>
        <v>0</v>
      </c>
      <c r="M47" s="156"/>
      <c r="N47" s="54"/>
      <c r="O47" s="54"/>
      <c r="P47" s="54"/>
      <c r="Q47" s="54"/>
      <c r="R47" s="54"/>
      <c r="S47" s="54"/>
      <c r="T47" s="10">
        <f t="shared" si="9"/>
        <v>0</v>
      </c>
    </row>
    <row r="48" spans="1:27" x14ac:dyDescent="0.3">
      <c r="A48" s="9"/>
      <c r="B48" s="9"/>
      <c r="C48" s="9"/>
      <c r="D48" s="11">
        <v>45</v>
      </c>
      <c r="F48" s="6">
        <f t="shared" si="5"/>
        <v>0</v>
      </c>
      <c r="G48" s="6">
        <f xml:space="preserve"> COUNT(N48,O48,P48,Q48,R48,S48,U48,W48,Y48,AB48,AD48, AF48,#REF!)</f>
        <v>0</v>
      </c>
      <c r="H48" s="7" t="e">
        <f>F48/G48</f>
        <v>#DIV/0!</v>
      </c>
      <c r="I48" s="143"/>
      <c r="J48" s="143"/>
      <c r="K48" s="52">
        <f t="shared" si="1"/>
        <v>0</v>
      </c>
      <c r="L48" s="148">
        <f t="shared" si="8"/>
        <v>0</v>
      </c>
      <c r="M48" s="155"/>
      <c r="N48" s="54"/>
      <c r="O48" s="54"/>
      <c r="P48" s="54"/>
      <c r="Q48" s="54"/>
      <c r="R48" s="54"/>
      <c r="S48" s="54"/>
      <c r="T48" s="10">
        <f t="shared" si="9"/>
        <v>0</v>
      </c>
    </row>
    <row r="49" spans="1:33" x14ac:dyDescent="0.3">
      <c r="A49" s="9"/>
      <c r="B49" s="9"/>
      <c r="C49" s="9"/>
      <c r="D49" s="11">
        <v>46</v>
      </c>
      <c r="F49" s="6">
        <f t="shared" si="5"/>
        <v>0</v>
      </c>
      <c r="G49" s="6">
        <f xml:space="preserve"> COUNT(N49,O49,P49,Q49,R49,S49,U49,W49,Y49,AB49,AD49, AF49,#REF!)</f>
        <v>0</v>
      </c>
      <c r="H49" s="7" t="e">
        <f>F49/G49</f>
        <v>#DIV/0!</v>
      </c>
      <c r="I49" s="143"/>
      <c r="J49" s="143"/>
      <c r="K49" s="52">
        <f t="shared" si="1"/>
        <v>0</v>
      </c>
      <c r="L49" s="362">
        <f>MAX((SUM(N49:P49)), (SUM(Q49:S49)), (SUM(U49,W49,Y49)))</f>
        <v>0</v>
      </c>
      <c r="M49" s="155"/>
      <c r="N49" s="54"/>
      <c r="O49" s="54"/>
      <c r="P49" s="54"/>
      <c r="Q49" s="54"/>
      <c r="R49" s="54"/>
      <c r="S49" s="54"/>
      <c r="T49" s="10">
        <f>SUM(N49:S49)</f>
        <v>0</v>
      </c>
    </row>
    <row r="50" spans="1:33" x14ac:dyDescent="0.3">
      <c r="F50" s="48">
        <f>SUM(F4:F49)</f>
        <v>0</v>
      </c>
      <c r="G50" s="48">
        <f>SUM(G4:G49)</f>
        <v>0</v>
      </c>
      <c r="H50" s="7" t="e">
        <f>F50/G50</f>
        <v>#DIV/0!</v>
      </c>
      <c r="N50" s="124" t="e">
        <f>AVERAGE(N4:N49)</f>
        <v>#DIV/0!</v>
      </c>
      <c r="O50" s="124" t="e">
        <f t="shared" ref="O50:Y50" si="10">AVERAGE(O4:O49)</f>
        <v>#DIV/0!</v>
      </c>
      <c r="P50" s="124" t="e">
        <f t="shared" si="10"/>
        <v>#DIV/0!</v>
      </c>
      <c r="Q50" s="124" t="e">
        <f t="shared" si="10"/>
        <v>#DIV/0!</v>
      </c>
      <c r="R50" s="124" t="e">
        <f t="shared" si="10"/>
        <v>#DIV/0!</v>
      </c>
      <c r="S50" s="124" t="e">
        <f t="shared" si="10"/>
        <v>#DIV/0!</v>
      </c>
      <c r="U50" s="124" t="e">
        <f t="shared" si="10"/>
        <v>#DIV/0!</v>
      </c>
      <c r="W50" s="124" t="e">
        <f t="shared" si="10"/>
        <v>#DIV/0!</v>
      </c>
      <c r="Y50" s="124" t="e">
        <f t="shared" si="10"/>
        <v>#DIV/0!</v>
      </c>
      <c r="AB50" s="124" t="e">
        <f>AVERAGE(AB4:AB49)</f>
        <v>#DIV/0!</v>
      </c>
      <c r="AD50" s="124" t="e">
        <f>AVERAGE(AD4:AD49)</f>
        <v>#DIV/0!</v>
      </c>
      <c r="AF50" s="124" t="e">
        <f>AVERAGE(AF4:AF49)</f>
        <v>#DIV/0!</v>
      </c>
    </row>
    <row r="51" spans="1:33" s="158" customFormat="1" x14ac:dyDescent="0.3">
      <c r="A51" s="587" t="s">
        <v>32</v>
      </c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</row>
    <row r="52" spans="1:33" s="158" customFormat="1" x14ac:dyDescent="0.3">
      <c r="A52" s="587"/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587"/>
      <c r="T52" s="587"/>
      <c r="U52" s="587"/>
      <c r="V52" s="587"/>
      <c r="W52" s="587"/>
      <c r="X52" s="587"/>
      <c r="Y52" s="587"/>
      <c r="Z52" s="587"/>
      <c r="AA52" s="587"/>
      <c r="AB52" s="587"/>
      <c r="AC52" s="587"/>
      <c r="AD52" s="587"/>
      <c r="AE52" s="587"/>
      <c r="AF52" s="587"/>
      <c r="AG52" s="587"/>
    </row>
    <row r="53" spans="1:33" x14ac:dyDescent="0.3">
      <c r="A53" s="136" t="s">
        <v>0</v>
      </c>
      <c r="B53" s="137" t="s">
        <v>22</v>
      </c>
      <c r="C53" s="150"/>
      <c r="D53" s="137" t="s">
        <v>2</v>
      </c>
      <c r="E53" s="114">
        <f>SUM(E54:E63)</f>
        <v>0</v>
      </c>
      <c r="F53" s="115" t="s">
        <v>4</v>
      </c>
      <c r="G53" s="137" t="s">
        <v>5</v>
      </c>
      <c r="H53" s="138" t="s">
        <v>6</v>
      </c>
      <c r="I53" s="1" t="s">
        <v>23</v>
      </c>
      <c r="J53" s="1" t="s">
        <v>24</v>
      </c>
      <c r="K53" s="1" t="s">
        <v>25</v>
      </c>
      <c r="L53" s="1" t="s">
        <v>26</v>
      </c>
      <c r="M53" s="163" t="s">
        <v>9</v>
      </c>
      <c r="N53" s="137">
        <v>1</v>
      </c>
      <c r="O53" s="137">
        <v>2</v>
      </c>
      <c r="P53" s="137">
        <v>3</v>
      </c>
      <c r="Q53" s="137">
        <v>4</v>
      </c>
      <c r="R53" s="137">
        <v>5</v>
      </c>
      <c r="S53" s="137">
        <v>6</v>
      </c>
      <c r="T53" s="137" t="s">
        <v>8</v>
      </c>
      <c r="U53" s="137">
        <v>7</v>
      </c>
      <c r="V53" s="137" t="s">
        <v>7</v>
      </c>
      <c r="W53" s="137">
        <v>8</v>
      </c>
      <c r="X53" s="137" t="s">
        <v>7</v>
      </c>
      <c r="Y53" s="137">
        <v>9</v>
      </c>
      <c r="Z53" s="137" t="s">
        <v>7</v>
      </c>
      <c r="AA53" s="137" t="s">
        <v>8</v>
      </c>
      <c r="AB53" s="137">
        <v>10</v>
      </c>
      <c r="AC53" s="364"/>
      <c r="AD53" s="137">
        <v>11</v>
      </c>
      <c r="AE53" s="137"/>
      <c r="AF53" s="137">
        <v>12</v>
      </c>
      <c r="AG53" s="137"/>
    </row>
    <row r="54" spans="1:33" x14ac:dyDescent="0.3">
      <c r="A54" s="17"/>
      <c r="B54" s="17"/>
      <c r="C54" s="17"/>
      <c r="D54" s="67">
        <v>1</v>
      </c>
      <c r="E54" s="113"/>
      <c r="F54" s="78">
        <f>SUM(N54:S54)+U54+W54+Y54+AB54+AD54+AF54</f>
        <v>0</v>
      </c>
      <c r="G54" s="67">
        <f>COUNT(N54,O54,P54,Q54,R54,S54,U54,W54,Y54,AB54,AD54,AF54,#REF!)</f>
        <v>0</v>
      </c>
      <c r="H54" s="68" t="e">
        <f>F54/G54</f>
        <v>#DIV/0!</v>
      </c>
      <c r="I54" s="159">
        <f>(SUM(V54+X54+Z54)/30)+(COUNTIFS(AE54,"W"))+(COUNTIFS(AG54,"W"))+(COUNTIFS(AC54,"W"))</f>
        <v>0</v>
      </c>
      <c r="J54" s="159">
        <f>(3-(SUM(V54+X54+Z54)/30))+(COUNTIFS(AE54,"L")+(COUNTIFS(AG54,"L"))+(COUNTIFS(AC54,"L")))</f>
        <v>3</v>
      </c>
      <c r="K54" s="52">
        <f t="shared" ref="K54:K85" si="11">MAX(N54:S54,U54:Z54,AB54:AG54)</f>
        <v>0</v>
      </c>
      <c r="L54" s="134">
        <f t="shared" ref="L54:L102" si="12">MAX((SUM(N54:P54)), (SUM(Q54:S54)), (SUM(U54,W54,Y54)))</f>
        <v>0</v>
      </c>
      <c r="M54" s="331"/>
      <c r="N54" s="375"/>
      <c r="O54" s="375"/>
      <c r="P54" s="375"/>
      <c r="Q54" s="375"/>
      <c r="R54" s="375"/>
      <c r="S54" s="375"/>
      <c r="T54" s="67">
        <f t="shared" ref="T54:T102" si="13">SUM(N54:S54)+(M54*6)</f>
        <v>0</v>
      </c>
      <c r="U54" s="375"/>
      <c r="V54" s="375"/>
      <c r="W54" s="375"/>
      <c r="X54" s="375"/>
      <c r="Y54" s="375"/>
      <c r="Z54" s="375"/>
      <c r="AA54" s="67">
        <f t="shared" ref="AA54:AA71" si="14">SUM(T54:Z54)+(M54*3)</f>
        <v>0</v>
      </c>
      <c r="AB54" s="112"/>
      <c r="AC54" s="112"/>
      <c r="AD54" s="112"/>
      <c r="AE54" s="112"/>
      <c r="AF54" s="112"/>
      <c r="AG54" s="112"/>
    </row>
    <row r="55" spans="1:33" x14ac:dyDescent="0.3">
      <c r="A55" s="9"/>
      <c r="B55" s="17"/>
      <c r="C55" s="17"/>
      <c r="D55" s="10">
        <v>2</v>
      </c>
      <c r="E55" s="50"/>
      <c r="F55" s="78">
        <f t="shared" ref="F55:F96" si="15">SUM(N55:S55)+U55+W55+Y55+AB55+AD55+AF55</f>
        <v>0</v>
      </c>
      <c r="G55" s="10">
        <f>COUNT(N55,O55,P55,Q55,R55,S55,U55,W55,Y55,AB55,AD55,AF55,#REF!)</f>
        <v>0</v>
      </c>
      <c r="H55" s="15" t="e">
        <f t="shared" ref="H55:H96" si="16">F55/G55</f>
        <v>#DIV/0!</v>
      </c>
      <c r="I55" s="159">
        <f t="shared" ref="I55:I73" si="17">(SUM(V55+X55+Z55)/30)+(COUNTIFS(AE55,"W"))+(COUNTIFS(AG55,"W"))+(COUNTIFS(AC55,"W"))</f>
        <v>0</v>
      </c>
      <c r="J55" s="159">
        <f t="shared" ref="J55:J73" si="18">(3-(SUM(V55+X55+Z55)/30))+(COUNTIFS(AE55,"L")+(COUNTIFS(AG55,"L"))+(COUNTIFS(AC55,"L")))</f>
        <v>3</v>
      </c>
      <c r="K55" s="52">
        <f t="shared" si="11"/>
        <v>0</v>
      </c>
      <c r="L55" s="134">
        <f t="shared" si="12"/>
        <v>0</v>
      </c>
      <c r="M55" s="332"/>
      <c r="N55" s="162"/>
      <c r="O55" s="162"/>
      <c r="P55" s="162"/>
      <c r="Q55" s="162"/>
      <c r="R55" s="162"/>
      <c r="S55" s="162"/>
      <c r="T55" s="10">
        <f t="shared" si="13"/>
        <v>0</v>
      </c>
      <c r="U55" s="162"/>
      <c r="V55" s="162"/>
      <c r="W55" s="162"/>
      <c r="X55" s="162"/>
      <c r="Y55" s="162"/>
      <c r="Z55" s="162"/>
      <c r="AA55" s="10">
        <f t="shared" si="14"/>
        <v>0</v>
      </c>
      <c r="AB55" s="13"/>
      <c r="AC55" s="13"/>
      <c r="AD55" s="13"/>
      <c r="AE55" s="13"/>
      <c r="AF55" s="13"/>
      <c r="AG55" s="13"/>
    </row>
    <row r="56" spans="1:33" x14ac:dyDescent="0.3">
      <c r="A56" s="9"/>
      <c r="B56" s="17"/>
      <c r="C56" s="17"/>
      <c r="D56" s="10">
        <v>3</v>
      </c>
      <c r="E56" s="50"/>
      <c r="F56" s="78">
        <f t="shared" si="15"/>
        <v>0</v>
      </c>
      <c r="G56" s="10">
        <f>COUNT(N56,O56,P56,Q56,R56,S56,U56,W56,Y56,AB56,AD56,AF56,#REF!)</f>
        <v>0</v>
      </c>
      <c r="H56" s="15" t="e">
        <f t="shared" si="16"/>
        <v>#DIV/0!</v>
      </c>
      <c r="I56" s="159">
        <f t="shared" si="17"/>
        <v>0</v>
      </c>
      <c r="J56" s="159">
        <f t="shared" si="18"/>
        <v>3</v>
      </c>
      <c r="K56" s="52">
        <f t="shared" si="11"/>
        <v>0</v>
      </c>
      <c r="L56" s="134">
        <f t="shared" si="12"/>
        <v>0</v>
      </c>
      <c r="M56" s="332"/>
      <c r="N56" s="162"/>
      <c r="O56" s="162"/>
      <c r="P56" s="162"/>
      <c r="Q56" s="162"/>
      <c r="R56" s="162"/>
      <c r="S56" s="162"/>
      <c r="T56" s="10">
        <f t="shared" si="13"/>
        <v>0</v>
      </c>
      <c r="U56" s="162"/>
      <c r="V56" s="162"/>
      <c r="W56" s="162"/>
      <c r="X56" s="162"/>
      <c r="Y56" s="162"/>
      <c r="Z56" s="162"/>
      <c r="AA56" s="10">
        <f t="shared" si="14"/>
        <v>0</v>
      </c>
      <c r="AB56" s="13"/>
      <c r="AC56" s="13"/>
      <c r="AD56" s="134"/>
      <c r="AE56" s="134"/>
      <c r="AF56" s="73"/>
      <c r="AG56" s="80"/>
    </row>
    <row r="57" spans="1:33" x14ac:dyDescent="0.3">
      <c r="A57" s="9"/>
      <c r="B57" s="17"/>
      <c r="C57" s="17"/>
      <c r="D57" s="10">
        <v>4</v>
      </c>
      <c r="E57" s="50"/>
      <c r="F57" s="78">
        <f t="shared" si="15"/>
        <v>0</v>
      </c>
      <c r="G57" s="10">
        <f>COUNT(N57,O57,P57,Q57,R57,S57,U57,W57,Y57,AB57,AD57,AF57,#REF!)</f>
        <v>0</v>
      </c>
      <c r="H57" s="15" t="e">
        <f t="shared" si="16"/>
        <v>#DIV/0!</v>
      </c>
      <c r="I57" s="159">
        <f t="shared" si="17"/>
        <v>0</v>
      </c>
      <c r="J57" s="159">
        <f t="shared" si="18"/>
        <v>3</v>
      </c>
      <c r="K57" s="52">
        <f t="shared" si="11"/>
        <v>0</v>
      </c>
      <c r="L57" s="134">
        <f t="shared" si="12"/>
        <v>0</v>
      </c>
      <c r="M57" s="332"/>
      <c r="N57" s="162"/>
      <c r="O57" s="162"/>
      <c r="P57" s="162"/>
      <c r="Q57" s="162"/>
      <c r="R57" s="162"/>
      <c r="S57" s="162"/>
      <c r="T57" s="10">
        <f t="shared" si="13"/>
        <v>0</v>
      </c>
      <c r="U57" s="162"/>
      <c r="V57" s="162"/>
      <c r="W57" s="162"/>
      <c r="X57" s="162"/>
      <c r="Y57" s="162"/>
      <c r="Z57" s="162"/>
      <c r="AA57" s="10">
        <f t="shared" si="14"/>
        <v>0</v>
      </c>
      <c r="AB57" s="13"/>
      <c r="AC57" s="13"/>
      <c r="AD57" s="134"/>
      <c r="AE57" s="134"/>
      <c r="AF57" s="370"/>
      <c r="AG57" s="295"/>
    </row>
    <row r="58" spans="1:33" x14ac:dyDescent="0.3">
      <c r="A58" s="9"/>
      <c r="B58" s="17"/>
      <c r="C58" s="17"/>
      <c r="D58" s="10">
        <v>5</v>
      </c>
      <c r="E58" s="50"/>
      <c r="F58" s="78">
        <f t="shared" si="15"/>
        <v>0</v>
      </c>
      <c r="G58" s="10">
        <f>COUNT(N58,O58,P58,Q58,R58,S58,U58,W58,Y58,AB58,AD58,AF58,#REF!)</f>
        <v>0</v>
      </c>
      <c r="H58" s="15" t="e">
        <f t="shared" si="16"/>
        <v>#DIV/0!</v>
      </c>
      <c r="I58" s="159">
        <f t="shared" si="17"/>
        <v>0</v>
      </c>
      <c r="J58" s="159">
        <f t="shared" si="18"/>
        <v>3</v>
      </c>
      <c r="K58" s="52">
        <f t="shared" si="11"/>
        <v>0</v>
      </c>
      <c r="L58" s="134">
        <f t="shared" si="12"/>
        <v>0</v>
      </c>
      <c r="M58" s="332"/>
      <c r="N58" s="162"/>
      <c r="O58" s="162"/>
      <c r="P58" s="162"/>
      <c r="Q58" s="162"/>
      <c r="R58" s="162"/>
      <c r="S58" s="162"/>
      <c r="T58" s="10">
        <f t="shared" si="13"/>
        <v>0</v>
      </c>
      <c r="U58" s="162"/>
      <c r="V58" s="162"/>
      <c r="W58" s="162"/>
      <c r="X58" s="162"/>
      <c r="Y58" s="162"/>
      <c r="Z58" s="162"/>
      <c r="AA58" s="10">
        <f t="shared" si="14"/>
        <v>0</v>
      </c>
      <c r="AB58" s="134"/>
      <c r="AC58" s="362"/>
      <c r="AD58" s="73"/>
      <c r="AE58" s="80"/>
      <c r="AF58" s="133"/>
      <c r="AG58" s="133"/>
    </row>
    <row r="59" spans="1:33" x14ac:dyDescent="0.3">
      <c r="A59" s="9"/>
      <c r="B59" s="17"/>
      <c r="C59" s="17"/>
      <c r="D59" s="10">
        <v>6</v>
      </c>
      <c r="E59" s="50"/>
      <c r="F59" s="78">
        <f t="shared" si="15"/>
        <v>0</v>
      </c>
      <c r="G59" s="10">
        <f>COUNT(N59,O59,P59,Q59,R59,S59,U59,W59,Y59,AB59,AD59,AF59,#REF!)</f>
        <v>0</v>
      </c>
      <c r="H59" s="15" t="e">
        <f t="shared" si="16"/>
        <v>#DIV/0!</v>
      </c>
      <c r="I59" s="159">
        <f t="shared" si="17"/>
        <v>0</v>
      </c>
      <c r="J59" s="159">
        <f t="shared" si="18"/>
        <v>3</v>
      </c>
      <c r="K59" s="52">
        <f t="shared" si="11"/>
        <v>0</v>
      </c>
      <c r="L59" s="134">
        <f t="shared" si="12"/>
        <v>0</v>
      </c>
      <c r="M59" s="343"/>
      <c r="N59" s="162"/>
      <c r="O59" s="162"/>
      <c r="P59" s="162"/>
      <c r="Q59" s="162"/>
      <c r="R59" s="162"/>
      <c r="S59" s="162"/>
      <c r="T59" s="10">
        <f t="shared" si="13"/>
        <v>0</v>
      </c>
      <c r="U59" s="162"/>
      <c r="V59" s="162"/>
      <c r="W59" s="162"/>
      <c r="X59" s="162"/>
      <c r="Y59" s="162"/>
      <c r="Z59" s="162"/>
      <c r="AA59" s="10">
        <f t="shared" si="14"/>
        <v>0</v>
      </c>
      <c r="AB59" s="134"/>
      <c r="AC59" s="362"/>
      <c r="AD59" s="370"/>
      <c r="AE59" s="295"/>
      <c r="AF59" s="133"/>
      <c r="AG59" s="133"/>
    </row>
    <row r="60" spans="1:33" x14ac:dyDescent="0.3">
      <c r="A60" s="9"/>
      <c r="B60" s="17"/>
      <c r="C60" s="17"/>
      <c r="D60" s="10">
        <v>7</v>
      </c>
      <c r="E60" s="50"/>
      <c r="F60" s="78">
        <f t="shared" si="15"/>
        <v>0</v>
      </c>
      <c r="G60" s="10">
        <f>COUNT(N60,O60,P60,Q60,R60,S60,U60,W60,Y60,AB60,AD60,AF60,#REF!)</f>
        <v>0</v>
      </c>
      <c r="H60" s="15" t="e">
        <f t="shared" si="16"/>
        <v>#DIV/0!</v>
      </c>
      <c r="I60" s="159">
        <f t="shared" si="17"/>
        <v>0</v>
      </c>
      <c r="J60" s="159">
        <f t="shared" si="18"/>
        <v>3</v>
      </c>
      <c r="K60" s="52">
        <f t="shared" si="11"/>
        <v>0</v>
      </c>
      <c r="L60" s="134">
        <f t="shared" si="12"/>
        <v>0</v>
      </c>
      <c r="M60" s="332"/>
      <c r="N60" s="162"/>
      <c r="O60" s="162"/>
      <c r="P60" s="162"/>
      <c r="Q60" s="162"/>
      <c r="R60" s="162"/>
      <c r="S60" s="162"/>
      <c r="T60" s="10">
        <f t="shared" si="13"/>
        <v>0</v>
      </c>
      <c r="U60" s="162"/>
      <c r="V60" s="162"/>
      <c r="W60" s="162"/>
      <c r="X60" s="162"/>
      <c r="Y60" s="162"/>
      <c r="Z60" s="162"/>
      <c r="AA60" s="10">
        <f t="shared" si="14"/>
        <v>0</v>
      </c>
      <c r="AB60" s="134"/>
      <c r="AC60" s="362"/>
      <c r="AD60" s="370"/>
      <c r="AE60" s="295"/>
      <c r="AF60" s="133"/>
      <c r="AG60" s="133"/>
    </row>
    <row r="61" spans="1:33" x14ac:dyDescent="0.3">
      <c r="A61" s="9"/>
      <c r="B61" s="17"/>
      <c r="C61" s="17"/>
      <c r="D61" s="10">
        <v>8</v>
      </c>
      <c r="E61" s="59"/>
      <c r="F61" s="78">
        <f t="shared" si="15"/>
        <v>0</v>
      </c>
      <c r="G61" s="10">
        <f>COUNT(N61,O61,P61,Q61,R61,S61,U61,W61,Y61,AB61,AD61,AF61,#REF!)</f>
        <v>0</v>
      </c>
      <c r="H61" s="15" t="e">
        <f t="shared" si="16"/>
        <v>#DIV/0!</v>
      </c>
      <c r="I61" s="159">
        <f t="shared" si="17"/>
        <v>0</v>
      </c>
      <c r="J61" s="159">
        <f t="shared" si="18"/>
        <v>3</v>
      </c>
      <c r="K61" s="52">
        <f t="shared" si="11"/>
        <v>0</v>
      </c>
      <c r="L61" s="134">
        <f t="shared" si="12"/>
        <v>0</v>
      </c>
      <c r="M61" s="332"/>
      <c r="N61" s="162"/>
      <c r="O61" s="162"/>
      <c r="P61" s="162"/>
      <c r="Q61" s="162"/>
      <c r="R61" s="162"/>
      <c r="S61" s="162"/>
      <c r="T61" s="10">
        <f t="shared" si="13"/>
        <v>0</v>
      </c>
      <c r="U61" s="162"/>
      <c r="V61" s="162"/>
      <c r="W61" s="162"/>
      <c r="X61" s="162"/>
      <c r="Y61" s="162"/>
      <c r="Z61" s="162"/>
      <c r="AA61" s="10">
        <f t="shared" si="14"/>
        <v>0</v>
      </c>
      <c r="AB61" s="134"/>
      <c r="AC61" s="362"/>
      <c r="AD61" s="370"/>
      <c r="AE61" s="295"/>
      <c r="AF61" s="133"/>
      <c r="AG61" s="133"/>
    </row>
    <row r="62" spans="1:33" x14ac:dyDescent="0.3">
      <c r="A62" s="9"/>
      <c r="B62" s="17"/>
      <c r="C62" s="17"/>
      <c r="D62" s="10">
        <v>9</v>
      </c>
      <c r="E62" s="18"/>
      <c r="F62" s="78">
        <f t="shared" si="15"/>
        <v>0</v>
      </c>
      <c r="G62" s="10">
        <f>COUNT(N62,O62,P62,Q62,R62,S62,U62,W62,Y62,AB62,AD62,AF62,#REF!)</f>
        <v>0</v>
      </c>
      <c r="H62" s="15" t="e">
        <f t="shared" si="16"/>
        <v>#DIV/0!</v>
      </c>
      <c r="I62" s="159">
        <f t="shared" si="17"/>
        <v>0</v>
      </c>
      <c r="J62" s="159">
        <f t="shared" si="18"/>
        <v>3</v>
      </c>
      <c r="K62" s="52">
        <f t="shared" si="11"/>
        <v>0</v>
      </c>
      <c r="L62" s="134">
        <f t="shared" si="12"/>
        <v>0</v>
      </c>
      <c r="M62" s="332"/>
      <c r="N62" s="162"/>
      <c r="O62" s="162"/>
      <c r="P62" s="162"/>
      <c r="Q62" s="162"/>
      <c r="R62" s="162"/>
      <c r="S62" s="162"/>
      <c r="T62" s="10">
        <f t="shared" si="13"/>
        <v>0</v>
      </c>
      <c r="U62" s="162"/>
      <c r="V62" s="162"/>
      <c r="W62" s="162"/>
      <c r="X62" s="162"/>
      <c r="Y62" s="162"/>
      <c r="Z62" s="162"/>
      <c r="AA62" s="10">
        <f t="shared" si="14"/>
        <v>0</v>
      </c>
      <c r="AB62" s="133"/>
      <c r="AC62" s="363"/>
      <c r="AD62" s="133"/>
      <c r="AE62" s="133"/>
      <c r="AF62" s="133"/>
      <c r="AG62" s="133"/>
    </row>
    <row r="63" spans="1:33" x14ac:dyDescent="0.3">
      <c r="A63" s="9"/>
      <c r="B63" s="17"/>
      <c r="C63" s="17"/>
      <c r="D63" s="10">
        <v>10</v>
      </c>
      <c r="E63" s="18"/>
      <c r="F63" s="78">
        <f t="shared" si="15"/>
        <v>0</v>
      </c>
      <c r="G63" s="10">
        <f>COUNT(N63,O63,P63,Q63,R63,S63,U63,W63,Y63,AB63,AD63,AF63,#REF!)</f>
        <v>0</v>
      </c>
      <c r="H63" s="15" t="e">
        <f t="shared" si="16"/>
        <v>#DIV/0!</v>
      </c>
      <c r="I63" s="159">
        <f t="shared" si="17"/>
        <v>0</v>
      </c>
      <c r="J63" s="159">
        <f t="shared" si="18"/>
        <v>3</v>
      </c>
      <c r="K63" s="52">
        <f t="shared" si="11"/>
        <v>0</v>
      </c>
      <c r="L63" s="134">
        <f t="shared" si="12"/>
        <v>0</v>
      </c>
      <c r="M63" s="332"/>
      <c r="N63" s="162"/>
      <c r="O63" s="162"/>
      <c r="P63" s="162"/>
      <c r="Q63" s="162"/>
      <c r="R63" s="162"/>
      <c r="S63" s="162"/>
      <c r="T63" s="10">
        <f t="shared" si="13"/>
        <v>0</v>
      </c>
      <c r="U63" s="162"/>
      <c r="V63" s="162"/>
      <c r="W63" s="162"/>
      <c r="X63" s="162"/>
      <c r="Y63" s="162"/>
      <c r="Z63" s="162"/>
      <c r="AA63" s="10">
        <f t="shared" si="14"/>
        <v>0</v>
      </c>
      <c r="AB63" s="133"/>
      <c r="AC63" s="363"/>
      <c r="AD63" s="133"/>
      <c r="AE63" s="133"/>
      <c r="AF63" s="133"/>
      <c r="AG63" s="133"/>
    </row>
    <row r="64" spans="1:33" x14ac:dyDescent="0.3">
      <c r="A64" s="9"/>
      <c r="B64" s="17"/>
      <c r="C64" s="17"/>
      <c r="D64" s="10">
        <v>11</v>
      </c>
      <c r="E64" s="133"/>
      <c r="F64" s="78">
        <f t="shared" si="15"/>
        <v>0</v>
      </c>
      <c r="G64" s="10">
        <f>COUNT(N64,O64,P64,Q64,R64,S64,U64,W64,Y64,AB64,AD64,AF64,#REF!)</f>
        <v>0</v>
      </c>
      <c r="H64" s="15" t="e">
        <f t="shared" si="16"/>
        <v>#DIV/0!</v>
      </c>
      <c r="I64" s="159">
        <f t="shared" si="17"/>
        <v>0</v>
      </c>
      <c r="J64" s="159">
        <f t="shared" si="18"/>
        <v>3</v>
      </c>
      <c r="K64" s="52">
        <f t="shared" si="11"/>
        <v>0</v>
      </c>
      <c r="L64" s="134">
        <f t="shared" si="12"/>
        <v>0</v>
      </c>
      <c r="M64" s="332"/>
      <c r="N64" s="157"/>
      <c r="O64" s="162"/>
      <c r="P64" s="162"/>
      <c r="Q64" s="162"/>
      <c r="R64" s="162"/>
      <c r="S64" s="162"/>
      <c r="T64" s="10">
        <f t="shared" si="13"/>
        <v>0</v>
      </c>
      <c r="U64" s="162"/>
      <c r="V64" s="162"/>
      <c r="W64" s="162"/>
      <c r="X64" s="162"/>
      <c r="Y64" s="162"/>
      <c r="Z64" s="162"/>
      <c r="AA64" s="10">
        <f t="shared" si="14"/>
        <v>0</v>
      </c>
      <c r="AB64" s="133"/>
      <c r="AC64" s="363"/>
      <c r="AD64" s="133"/>
      <c r="AE64" s="133"/>
      <c r="AF64" s="133"/>
      <c r="AG64" s="133"/>
    </row>
    <row r="65" spans="1:33" x14ac:dyDescent="0.3">
      <c r="A65" s="9"/>
      <c r="B65" s="17"/>
      <c r="C65" s="17"/>
      <c r="D65" s="10">
        <v>12</v>
      </c>
      <c r="E65" s="133"/>
      <c r="F65" s="78">
        <f t="shared" si="15"/>
        <v>0</v>
      </c>
      <c r="G65" s="10">
        <f>COUNT(N65,O65,P65,Q65,R65,S65,U65,W65,Y65,AB65,AD65,AF65,#REF!)</f>
        <v>0</v>
      </c>
      <c r="H65" s="15" t="e">
        <f t="shared" si="16"/>
        <v>#DIV/0!</v>
      </c>
      <c r="I65" s="159">
        <f t="shared" si="17"/>
        <v>0</v>
      </c>
      <c r="J65" s="159">
        <f t="shared" si="18"/>
        <v>3</v>
      </c>
      <c r="K65" s="52">
        <f t="shared" si="11"/>
        <v>0</v>
      </c>
      <c r="L65" s="134">
        <f t="shared" si="12"/>
        <v>0</v>
      </c>
      <c r="M65" s="332"/>
      <c r="N65" s="162"/>
      <c r="O65" s="162"/>
      <c r="P65" s="162"/>
      <c r="Q65" s="162"/>
      <c r="R65" s="162"/>
      <c r="S65" s="162"/>
      <c r="T65" s="10">
        <f t="shared" si="13"/>
        <v>0</v>
      </c>
      <c r="U65" s="162"/>
      <c r="V65" s="162"/>
      <c r="W65" s="162"/>
      <c r="X65" s="162"/>
      <c r="Y65" s="162"/>
      <c r="Z65" s="162"/>
      <c r="AA65" s="10">
        <f t="shared" si="14"/>
        <v>0</v>
      </c>
      <c r="AB65" s="133"/>
      <c r="AC65" s="363"/>
      <c r="AD65" s="133"/>
      <c r="AE65" s="133"/>
      <c r="AF65" s="133"/>
      <c r="AG65" s="133"/>
    </row>
    <row r="66" spans="1:33" x14ac:dyDescent="0.3">
      <c r="A66" s="9"/>
      <c r="B66" s="17"/>
      <c r="C66" s="17"/>
      <c r="D66" s="10">
        <v>13</v>
      </c>
      <c r="E66" s="133"/>
      <c r="F66" s="78">
        <f t="shared" si="15"/>
        <v>0</v>
      </c>
      <c r="G66" s="10">
        <f>COUNT(N66,O66,P66,Q66,R66,S66,U66,W66,Y66,AB66,AD66,AF66,#REF!)</f>
        <v>0</v>
      </c>
      <c r="H66" s="15" t="e">
        <f t="shared" si="16"/>
        <v>#DIV/0!</v>
      </c>
      <c r="I66" s="159">
        <f t="shared" si="17"/>
        <v>0</v>
      </c>
      <c r="J66" s="159">
        <f t="shared" si="18"/>
        <v>3</v>
      </c>
      <c r="K66" s="52">
        <f t="shared" si="11"/>
        <v>0</v>
      </c>
      <c r="L66" s="134">
        <f t="shared" si="12"/>
        <v>0</v>
      </c>
      <c r="M66" s="332"/>
      <c r="N66" s="162"/>
      <c r="O66" s="162"/>
      <c r="P66" s="162"/>
      <c r="Q66" s="162"/>
      <c r="R66" s="162"/>
      <c r="S66" s="162"/>
      <c r="T66" s="10">
        <f t="shared" si="13"/>
        <v>0</v>
      </c>
      <c r="U66" s="162"/>
      <c r="V66" s="162"/>
      <c r="W66" s="162"/>
      <c r="X66" s="162"/>
      <c r="Y66" s="162"/>
      <c r="Z66" s="162"/>
      <c r="AA66" s="10">
        <f t="shared" si="14"/>
        <v>0</v>
      </c>
      <c r="AB66" s="133"/>
      <c r="AC66" s="363"/>
      <c r="AD66" s="133"/>
      <c r="AE66" s="133"/>
      <c r="AF66" s="133"/>
      <c r="AG66" s="133"/>
    </row>
    <row r="67" spans="1:33" x14ac:dyDescent="0.3">
      <c r="A67" s="9"/>
      <c r="B67" s="17"/>
      <c r="C67" s="17"/>
      <c r="D67" s="10">
        <v>14</v>
      </c>
      <c r="E67" s="133"/>
      <c r="F67" s="78">
        <f t="shared" si="15"/>
        <v>0</v>
      </c>
      <c r="G67" s="10">
        <f>COUNT(N67,O67,P67,Q67,R67,S67,U67,W67,Y67,AB67,AD67,AF67,#REF!)</f>
        <v>0</v>
      </c>
      <c r="H67" s="15" t="e">
        <f t="shared" si="16"/>
        <v>#DIV/0!</v>
      </c>
      <c r="I67" s="159">
        <f t="shared" si="17"/>
        <v>0</v>
      </c>
      <c r="J67" s="159">
        <f t="shared" si="18"/>
        <v>3</v>
      </c>
      <c r="K67" s="52">
        <f t="shared" si="11"/>
        <v>0</v>
      </c>
      <c r="L67" s="134">
        <f t="shared" si="12"/>
        <v>0</v>
      </c>
      <c r="M67" s="332"/>
      <c r="N67" s="162"/>
      <c r="O67" s="162"/>
      <c r="P67" s="162"/>
      <c r="Q67" s="162"/>
      <c r="R67" s="162"/>
      <c r="S67" s="162"/>
      <c r="T67" s="10">
        <f t="shared" si="13"/>
        <v>0</v>
      </c>
      <c r="U67" s="162"/>
      <c r="V67" s="162"/>
      <c r="W67" s="162"/>
      <c r="X67" s="162"/>
      <c r="Y67" s="162"/>
      <c r="Z67" s="162"/>
      <c r="AA67" s="10">
        <f t="shared" si="14"/>
        <v>0</v>
      </c>
      <c r="AB67" s="133"/>
      <c r="AC67" s="363"/>
      <c r="AD67" s="133"/>
      <c r="AE67" s="133"/>
      <c r="AF67" s="133"/>
      <c r="AG67" s="133"/>
    </row>
    <row r="68" spans="1:33" x14ac:dyDescent="0.3">
      <c r="A68" s="9"/>
      <c r="B68" s="17"/>
      <c r="C68" s="17"/>
      <c r="D68" s="10">
        <v>15</v>
      </c>
      <c r="E68" s="133"/>
      <c r="F68" s="78">
        <f t="shared" si="15"/>
        <v>0</v>
      </c>
      <c r="G68" s="10">
        <f>COUNT(N68,O68,P68,Q68,R68,S68,U68,W68,Y68,AB68,AD68,AF68,#REF!)</f>
        <v>0</v>
      </c>
      <c r="H68" s="15" t="e">
        <f t="shared" si="16"/>
        <v>#DIV/0!</v>
      </c>
      <c r="I68" s="159">
        <f t="shared" si="17"/>
        <v>0</v>
      </c>
      <c r="J68" s="159">
        <f t="shared" si="18"/>
        <v>3</v>
      </c>
      <c r="K68" s="52">
        <f t="shared" si="11"/>
        <v>0</v>
      </c>
      <c r="L68" s="134">
        <f t="shared" si="12"/>
        <v>0</v>
      </c>
      <c r="M68" s="332"/>
      <c r="N68" s="162"/>
      <c r="O68" s="162"/>
      <c r="P68" s="162"/>
      <c r="Q68" s="162"/>
      <c r="R68" s="162"/>
      <c r="S68" s="162"/>
      <c r="T68" s="10">
        <f t="shared" si="13"/>
        <v>0</v>
      </c>
      <c r="U68" s="162"/>
      <c r="V68" s="162"/>
      <c r="W68" s="162"/>
      <c r="X68" s="162"/>
      <c r="Y68" s="162"/>
      <c r="Z68" s="162"/>
      <c r="AA68" s="10">
        <f t="shared" si="14"/>
        <v>0</v>
      </c>
      <c r="AB68" s="133"/>
      <c r="AC68" s="363"/>
      <c r="AD68" s="133"/>
      <c r="AE68" s="133"/>
      <c r="AF68" s="133"/>
      <c r="AG68" s="133"/>
    </row>
    <row r="69" spans="1:33" x14ac:dyDescent="0.3">
      <c r="A69" s="9"/>
      <c r="B69" s="17"/>
      <c r="C69" s="17"/>
      <c r="D69" s="10" t="s">
        <v>217</v>
      </c>
      <c r="E69" s="133"/>
      <c r="F69" s="78">
        <f t="shared" si="15"/>
        <v>0</v>
      </c>
      <c r="G69" s="10">
        <f>COUNT(N69,O69,P69,Q69,R69,S69,U69,W69,Y69,AB69,AD69,AF69,#REF!)</f>
        <v>0</v>
      </c>
      <c r="H69" s="15" t="e">
        <f t="shared" si="16"/>
        <v>#DIV/0!</v>
      </c>
      <c r="I69" s="159">
        <f t="shared" si="17"/>
        <v>0</v>
      </c>
      <c r="J69" s="159">
        <f t="shared" si="18"/>
        <v>3</v>
      </c>
      <c r="K69" s="52">
        <f t="shared" si="11"/>
        <v>0</v>
      </c>
      <c r="L69" s="134">
        <f t="shared" si="12"/>
        <v>0</v>
      </c>
      <c r="M69" s="332"/>
      <c r="N69" s="162"/>
      <c r="O69" s="162"/>
      <c r="P69" s="162"/>
      <c r="Q69" s="162"/>
      <c r="R69" s="162"/>
      <c r="S69" s="162"/>
      <c r="T69" s="10">
        <f t="shared" si="13"/>
        <v>0</v>
      </c>
      <c r="U69" s="161"/>
      <c r="V69" s="162"/>
      <c r="W69" s="162"/>
      <c r="X69" s="162"/>
      <c r="Y69" s="162"/>
      <c r="Z69" s="162"/>
      <c r="AA69" s="10">
        <f t="shared" si="14"/>
        <v>0</v>
      </c>
      <c r="AB69" s="133"/>
      <c r="AC69" s="363"/>
      <c r="AD69" s="133"/>
      <c r="AE69" s="133"/>
      <c r="AF69" s="133"/>
      <c r="AG69" s="133"/>
    </row>
    <row r="70" spans="1:33" x14ac:dyDescent="0.3">
      <c r="A70" s="9"/>
      <c r="B70" s="17"/>
      <c r="C70" s="17"/>
      <c r="D70" s="10" t="s">
        <v>217</v>
      </c>
      <c r="E70" s="133"/>
      <c r="F70" s="78">
        <f t="shared" si="15"/>
        <v>0</v>
      </c>
      <c r="G70" s="10">
        <f>COUNT(N70,O70,P70,Q70,R70,S70,U70,W70,Y70,AB70,AD70,AF70,#REF!)</f>
        <v>0</v>
      </c>
      <c r="H70" s="15" t="e">
        <f t="shared" si="16"/>
        <v>#DIV/0!</v>
      </c>
      <c r="I70" s="159">
        <f t="shared" si="17"/>
        <v>0</v>
      </c>
      <c r="J70" s="159">
        <f t="shared" si="18"/>
        <v>3</v>
      </c>
      <c r="K70" s="52">
        <f t="shared" si="11"/>
        <v>0</v>
      </c>
      <c r="L70" s="134">
        <f t="shared" si="12"/>
        <v>0</v>
      </c>
      <c r="M70" s="332"/>
      <c r="N70" s="162"/>
      <c r="O70" s="162"/>
      <c r="P70" s="162"/>
      <c r="Q70" s="162"/>
      <c r="R70" s="162"/>
      <c r="S70" s="162"/>
      <c r="T70" s="10">
        <f t="shared" si="13"/>
        <v>0</v>
      </c>
      <c r="U70" s="162"/>
      <c r="V70" s="162"/>
      <c r="W70" s="162"/>
      <c r="X70" s="162"/>
      <c r="Y70" s="162"/>
      <c r="Z70" s="162"/>
      <c r="AA70" s="10">
        <f t="shared" si="14"/>
        <v>0</v>
      </c>
      <c r="AB70" s="133"/>
      <c r="AC70" s="363"/>
      <c r="AD70" s="133"/>
      <c r="AE70" s="133"/>
      <c r="AF70" s="133"/>
      <c r="AG70" s="133"/>
    </row>
    <row r="71" spans="1:33" x14ac:dyDescent="0.3">
      <c r="A71" s="9"/>
      <c r="B71" s="17"/>
      <c r="C71" s="17"/>
      <c r="D71" s="10">
        <v>18</v>
      </c>
      <c r="E71" s="133"/>
      <c r="F71" s="78">
        <f t="shared" si="15"/>
        <v>0</v>
      </c>
      <c r="G71" s="10">
        <f>COUNT(N71,O71,P71,Q71,R71,S71,U71,W71,Y71,AB71,AD71,AF71,#REF!)</f>
        <v>0</v>
      </c>
      <c r="H71" s="15" t="e">
        <f t="shared" si="16"/>
        <v>#DIV/0!</v>
      </c>
      <c r="I71" s="159">
        <f t="shared" si="17"/>
        <v>0</v>
      </c>
      <c r="J71" s="159">
        <f t="shared" si="18"/>
        <v>3</v>
      </c>
      <c r="K71" s="52">
        <f t="shared" si="11"/>
        <v>0</v>
      </c>
      <c r="L71" s="134">
        <f t="shared" si="12"/>
        <v>0</v>
      </c>
      <c r="M71" s="332"/>
      <c r="N71" s="162"/>
      <c r="O71" s="162"/>
      <c r="P71" s="162"/>
      <c r="Q71" s="162"/>
      <c r="R71" s="162"/>
      <c r="S71" s="162"/>
      <c r="T71" s="10">
        <f t="shared" si="13"/>
        <v>0</v>
      </c>
      <c r="U71" s="162"/>
      <c r="V71" s="162"/>
      <c r="W71" s="162"/>
      <c r="X71" s="162"/>
      <c r="Y71" s="162"/>
      <c r="Z71" s="162"/>
      <c r="AA71" s="10">
        <f t="shared" si="14"/>
        <v>0</v>
      </c>
      <c r="AB71" s="133"/>
      <c r="AC71" s="363"/>
      <c r="AD71" s="133"/>
      <c r="AE71" s="133"/>
      <c r="AF71" s="133"/>
      <c r="AG71" s="133"/>
    </row>
    <row r="72" spans="1:33" x14ac:dyDescent="0.3">
      <c r="A72" s="9"/>
      <c r="B72" s="17"/>
      <c r="C72" s="17"/>
      <c r="D72" s="10">
        <v>19</v>
      </c>
      <c r="E72" s="133"/>
      <c r="F72" s="78">
        <f t="shared" si="15"/>
        <v>0</v>
      </c>
      <c r="G72" s="10">
        <f>COUNT(N72,O72,P72,Q72,R72,S72,U72,W72,Y72,AB72,AD72,AF72,#REF!)</f>
        <v>0</v>
      </c>
      <c r="H72" s="15" t="e">
        <f t="shared" si="16"/>
        <v>#DIV/0!</v>
      </c>
      <c r="I72" s="159">
        <f t="shared" si="17"/>
        <v>0</v>
      </c>
      <c r="J72" s="159">
        <f t="shared" si="18"/>
        <v>3</v>
      </c>
      <c r="K72" s="52">
        <f t="shared" si="11"/>
        <v>0</v>
      </c>
      <c r="L72" s="134">
        <f t="shared" si="12"/>
        <v>0</v>
      </c>
      <c r="M72" s="332"/>
      <c r="N72" s="162"/>
      <c r="O72" s="162"/>
      <c r="P72" s="162"/>
      <c r="Q72" s="162"/>
      <c r="R72" s="162"/>
      <c r="S72" s="162"/>
      <c r="T72" s="10">
        <f t="shared" si="13"/>
        <v>0</v>
      </c>
      <c r="U72" s="162"/>
      <c r="V72" s="162"/>
      <c r="W72" s="162"/>
      <c r="X72" s="162"/>
      <c r="Y72" s="162"/>
      <c r="Z72" s="162"/>
      <c r="AA72" s="10">
        <f>SUM(T72:Z72)+(M72*3)</f>
        <v>0</v>
      </c>
      <c r="AB72" s="133"/>
      <c r="AC72" s="363"/>
      <c r="AD72" s="133"/>
      <c r="AE72" s="133"/>
      <c r="AF72" s="133"/>
      <c r="AG72" s="133"/>
    </row>
    <row r="73" spans="1:33" x14ac:dyDescent="0.3">
      <c r="A73" s="9"/>
      <c r="B73" s="17"/>
      <c r="C73" s="17"/>
      <c r="D73" s="10">
        <v>20</v>
      </c>
      <c r="E73" s="133"/>
      <c r="F73" s="78">
        <f t="shared" si="15"/>
        <v>0</v>
      </c>
      <c r="G73" s="10">
        <f>COUNT(N73,O73,P73,Q73,R73,S73,U73,W73,Y73,AB73,AD73,AF73,#REF!)</f>
        <v>0</v>
      </c>
      <c r="H73" s="15" t="e">
        <f t="shared" si="16"/>
        <v>#DIV/0!</v>
      </c>
      <c r="I73" s="159">
        <f t="shared" si="17"/>
        <v>0</v>
      </c>
      <c r="J73" s="159">
        <f t="shared" si="18"/>
        <v>3</v>
      </c>
      <c r="K73" s="52">
        <f t="shared" si="11"/>
        <v>0</v>
      </c>
      <c r="L73" s="134">
        <f t="shared" si="12"/>
        <v>0</v>
      </c>
      <c r="M73" s="332"/>
      <c r="N73" s="162"/>
      <c r="O73" s="162"/>
      <c r="P73" s="162"/>
      <c r="Q73" s="162"/>
      <c r="R73" s="162"/>
      <c r="S73" s="162"/>
      <c r="T73" s="10">
        <f t="shared" si="13"/>
        <v>0</v>
      </c>
      <c r="U73" s="162"/>
      <c r="V73" s="162"/>
      <c r="W73" s="162"/>
      <c r="X73" s="162"/>
      <c r="Y73" s="162"/>
      <c r="Z73" s="162"/>
      <c r="AA73" s="10">
        <f>SUM(T73:Z73)+(M73*3)</f>
        <v>0</v>
      </c>
      <c r="AB73" s="133"/>
      <c r="AC73" s="363"/>
      <c r="AD73" s="133"/>
      <c r="AE73" s="133"/>
      <c r="AF73" s="133"/>
      <c r="AG73" s="133"/>
    </row>
    <row r="74" spans="1:33" x14ac:dyDescent="0.3">
      <c r="A74" s="9"/>
      <c r="B74" s="17"/>
      <c r="C74" s="17"/>
      <c r="D74" s="10">
        <v>21</v>
      </c>
      <c r="E74" s="133"/>
      <c r="F74" s="78">
        <f t="shared" si="15"/>
        <v>0</v>
      </c>
      <c r="G74" s="10">
        <f>COUNT(N74,O74,P74,Q74,R74,S74,U74,W74,Y74,AB74,AD74,AF74,#REF!)</f>
        <v>0</v>
      </c>
      <c r="H74" s="15" t="e">
        <f t="shared" si="16"/>
        <v>#DIV/0!</v>
      </c>
      <c r="I74" s="143"/>
      <c r="J74" s="143"/>
      <c r="K74" s="52">
        <f t="shared" si="11"/>
        <v>0</v>
      </c>
      <c r="L74" s="134">
        <f t="shared" si="12"/>
        <v>0</v>
      </c>
      <c r="M74" s="332"/>
      <c r="N74" s="162"/>
      <c r="O74" s="162"/>
      <c r="P74" s="162"/>
      <c r="Q74" s="162"/>
      <c r="R74" s="162"/>
      <c r="S74" s="162"/>
      <c r="T74" s="10">
        <f t="shared" si="13"/>
        <v>0</v>
      </c>
      <c r="U74" s="135"/>
      <c r="V74" s="135"/>
      <c r="W74" s="135"/>
      <c r="X74" s="135"/>
      <c r="Y74" s="135"/>
      <c r="Z74" s="135"/>
      <c r="AA74" s="56">
        <f>SUM(T74:Z74)+(M74*3)</f>
        <v>0</v>
      </c>
      <c r="AB74" s="133"/>
      <c r="AC74" s="363"/>
      <c r="AD74" s="133"/>
      <c r="AE74" s="133"/>
      <c r="AF74" s="133"/>
      <c r="AG74" s="133"/>
    </row>
    <row r="75" spans="1:33" x14ac:dyDescent="0.3">
      <c r="A75" s="9"/>
      <c r="B75" s="17"/>
      <c r="C75" s="17"/>
      <c r="D75" s="10">
        <v>22</v>
      </c>
      <c r="E75" s="133"/>
      <c r="F75" s="78">
        <f t="shared" si="15"/>
        <v>0</v>
      </c>
      <c r="G75" s="10">
        <f>COUNT(N75,O75,P75,Q75,R75,S75,U75,W75,Y75,AB75,AD75,AF75,#REF!)</f>
        <v>0</v>
      </c>
      <c r="H75" s="15" t="e">
        <f t="shared" si="16"/>
        <v>#DIV/0!</v>
      </c>
      <c r="I75" s="143"/>
      <c r="J75" s="143"/>
      <c r="K75" s="52">
        <f t="shared" si="11"/>
        <v>0</v>
      </c>
      <c r="L75" s="134">
        <f t="shared" si="12"/>
        <v>0</v>
      </c>
      <c r="M75" s="332"/>
      <c r="N75" s="162"/>
      <c r="O75" s="162"/>
      <c r="P75" s="162"/>
      <c r="Q75" s="162"/>
      <c r="R75" s="162"/>
      <c r="S75" s="162"/>
      <c r="T75" s="10">
        <f t="shared" si="13"/>
        <v>0</v>
      </c>
      <c r="U75" s="135"/>
      <c r="V75" s="135"/>
      <c r="W75" s="135"/>
      <c r="X75" s="135"/>
      <c r="Y75" s="135"/>
      <c r="Z75" s="135"/>
      <c r="AA75" s="56">
        <f>SUM(T75:Z75)+(M75*3)</f>
        <v>0</v>
      </c>
      <c r="AB75" s="133"/>
      <c r="AC75" s="363"/>
      <c r="AD75" s="133"/>
      <c r="AE75" s="133"/>
      <c r="AF75" s="133"/>
      <c r="AG75" s="133"/>
    </row>
    <row r="76" spans="1:33" x14ac:dyDescent="0.3">
      <c r="A76" s="9"/>
      <c r="B76" s="17"/>
      <c r="C76" s="17"/>
      <c r="D76" s="10">
        <v>23</v>
      </c>
      <c r="E76" s="133"/>
      <c r="F76" s="78">
        <f t="shared" si="15"/>
        <v>0</v>
      </c>
      <c r="G76" s="10">
        <f>COUNT(N76,O76,P76,Q76,R76,S76,U76,W76,Y76,AB76,AD76,AF76,#REF!)</f>
        <v>0</v>
      </c>
      <c r="H76" s="15" t="e">
        <f t="shared" si="16"/>
        <v>#DIV/0!</v>
      </c>
      <c r="I76" s="143"/>
      <c r="J76" s="143"/>
      <c r="K76" s="52">
        <f t="shared" si="11"/>
        <v>0</v>
      </c>
      <c r="L76" s="134">
        <f t="shared" si="12"/>
        <v>0</v>
      </c>
      <c r="M76" s="332"/>
      <c r="N76" s="162"/>
      <c r="O76" s="162"/>
      <c r="P76" s="162"/>
      <c r="Q76" s="162"/>
      <c r="R76" s="162"/>
      <c r="S76" s="162"/>
      <c r="T76" s="10">
        <f t="shared" si="13"/>
        <v>0</v>
      </c>
      <c r="U76" s="133"/>
      <c r="V76" s="133"/>
      <c r="W76" s="133"/>
      <c r="X76" s="133"/>
      <c r="Y76" s="133"/>
      <c r="Z76" s="133"/>
      <c r="AA76" s="133"/>
      <c r="AB76" s="133"/>
      <c r="AC76" s="363"/>
      <c r="AD76" s="133"/>
      <c r="AE76" s="133"/>
      <c r="AF76" s="133"/>
      <c r="AG76" s="133"/>
    </row>
    <row r="77" spans="1:33" x14ac:dyDescent="0.3">
      <c r="A77" s="9"/>
      <c r="B77" s="17"/>
      <c r="C77" s="17"/>
      <c r="D77" s="10">
        <v>24</v>
      </c>
      <c r="E77" s="133"/>
      <c r="F77" s="78">
        <f t="shared" si="15"/>
        <v>0</v>
      </c>
      <c r="G77" s="10">
        <f>COUNT(N77,O77,P77,Q77,R77,S77,U77,W77,Y77,AB77,AD77,AF77,#REF!)</f>
        <v>0</v>
      </c>
      <c r="H77" s="15" t="e">
        <f t="shared" si="16"/>
        <v>#DIV/0!</v>
      </c>
      <c r="I77" s="143"/>
      <c r="J77" s="143"/>
      <c r="K77" s="52">
        <f t="shared" si="11"/>
        <v>0</v>
      </c>
      <c r="L77" s="134">
        <f t="shared" si="12"/>
        <v>0</v>
      </c>
      <c r="M77" s="332"/>
      <c r="N77" s="162"/>
      <c r="O77" s="162"/>
      <c r="P77" s="162"/>
      <c r="Q77" s="162"/>
      <c r="R77" s="162"/>
      <c r="S77" s="162"/>
      <c r="T77" s="10">
        <f t="shared" si="13"/>
        <v>0</v>
      </c>
      <c r="U77" s="133"/>
      <c r="V77" s="133"/>
      <c r="W77" s="133"/>
      <c r="X77" s="133"/>
      <c r="Y77" s="133"/>
      <c r="Z77" s="133"/>
      <c r="AA77" s="133"/>
      <c r="AB77" s="133"/>
      <c r="AC77" s="363"/>
      <c r="AD77" s="133"/>
      <c r="AE77" s="133"/>
      <c r="AF77" s="133"/>
      <c r="AG77" s="133"/>
    </row>
    <row r="78" spans="1:33" x14ac:dyDescent="0.3">
      <c r="A78" s="9"/>
      <c r="B78" s="17"/>
      <c r="C78" s="17"/>
      <c r="D78" s="10">
        <v>25</v>
      </c>
      <c r="E78" s="133"/>
      <c r="F78" s="78">
        <f t="shared" si="15"/>
        <v>0</v>
      </c>
      <c r="G78" s="10">
        <f>COUNT(N78,O78,P78,Q78,R78,S78,U78,W78,Y78,AB78,AD78,AF78,#REF!)</f>
        <v>0</v>
      </c>
      <c r="H78" s="15" t="e">
        <f t="shared" si="16"/>
        <v>#DIV/0!</v>
      </c>
      <c r="I78" s="143"/>
      <c r="J78" s="143"/>
      <c r="K78" s="52">
        <f t="shared" si="11"/>
        <v>0</v>
      </c>
      <c r="L78" s="134">
        <f t="shared" si="12"/>
        <v>0</v>
      </c>
      <c r="M78" s="332"/>
      <c r="N78" s="162"/>
      <c r="O78" s="162"/>
      <c r="P78" s="162"/>
      <c r="Q78" s="162"/>
      <c r="R78" s="162"/>
      <c r="S78" s="162"/>
      <c r="T78" s="10">
        <f t="shared" si="13"/>
        <v>0</v>
      </c>
      <c r="U78" s="133"/>
      <c r="V78" s="133"/>
      <c r="W78" s="133"/>
      <c r="X78" s="133"/>
      <c r="Y78" s="133"/>
      <c r="Z78" s="133"/>
      <c r="AA78" s="133"/>
      <c r="AB78" s="133"/>
      <c r="AC78" s="363"/>
      <c r="AD78" s="133"/>
      <c r="AE78" s="133"/>
      <c r="AF78" s="133"/>
      <c r="AG78" s="133"/>
    </row>
    <row r="79" spans="1:33" x14ac:dyDescent="0.3">
      <c r="A79" s="9"/>
      <c r="B79" s="17"/>
      <c r="C79" s="17"/>
      <c r="D79" s="10" t="s">
        <v>12</v>
      </c>
      <c r="E79" s="133"/>
      <c r="F79" s="78">
        <f t="shared" si="15"/>
        <v>0</v>
      </c>
      <c r="G79" s="10">
        <f>COUNT(N79,O79,P79,Q79,R79,S79,U79,W79,Y79,AB79,AD79,AF79,#REF!)</f>
        <v>0</v>
      </c>
      <c r="H79" s="15" t="e">
        <f t="shared" si="16"/>
        <v>#DIV/0!</v>
      </c>
      <c r="I79" s="143"/>
      <c r="J79" s="143"/>
      <c r="K79" s="52">
        <f t="shared" si="11"/>
        <v>0</v>
      </c>
      <c r="L79" s="134">
        <f t="shared" si="12"/>
        <v>0</v>
      </c>
      <c r="M79" s="332"/>
      <c r="N79" s="162"/>
      <c r="O79" s="162"/>
      <c r="P79" s="162"/>
      <c r="Q79" s="162"/>
      <c r="R79" s="162"/>
      <c r="S79" s="162"/>
      <c r="T79" s="10">
        <f t="shared" si="13"/>
        <v>0</v>
      </c>
      <c r="U79" s="133"/>
      <c r="V79" s="133"/>
      <c r="W79" s="133"/>
      <c r="X79" s="133"/>
      <c r="Y79" s="133"/>
      <c r="Z79" s="133"/>
      <c r="AA79" s="133"/>
      <c r="AB79" s="133"/>
      <c r="AC79" s="363"/>
      <c r="AD79" s="133"/>
      <c r="AE79" s="133"/>
      <c r="AF79" s="133"/>
      <c r="AG79" s="133"/>
    </row>
    <row r="80" spans="1:33" x14ac:dyDescent="0.3">
      <c r="A80" s="9"/>
      <c r="B80" s="17"/>
      <c r="C80" s="17"/>
      <c r="D80" s="10" t="s">
        <v>12</v>
      </c>
      <c r="E80" s="133"/>
      <c r="F80" s="78">
        <f t="shared" si="15"/>
        <v>0</v>
      </c>
      <c r="G80" s="10">
        <f>COUNT(N80,O80,P80,Q80,R80,S80,U80,W80,Y80,AB80,AD80,AF80,#REF!)</f>
        <v>0</v>
      </c>
      <c r="H80" s="15" t="e">
        <f t="shared" si="16"/>
        <v>#DIV/0!</v>
      </c>
      <c r="I80" s="143"/>
      <c r="J80" s="143"/>
      <c r="K80" s="52">
        <f t="shared" si="11"/>
        <v>0</v>
      </c>
      <c r="L80" s="134">
        <f t="shared" si="12"/>
        <v>0</v>
      </c>
      <c r="M80" s="332"/>
      <c r="N80" s="162"/>
      <c r="O80" s="162"/>
      <c r="P80" s="162"/>
      <c r="Q80" s="162"/>
      <c r="R80" s="162"/>
      <c r="S80" s="162"/>
      <c r="T80" s="10">
        <f t="shared" si="13"/>
        <v>0</v>
      </c>
      <c r="U80" s="133"/>
      <c r="V80" s="133"/>
      <c r="W80" s="133"/>
      <c r="X80" s="133"/>
      <c r="Y80" s="133"/>
      <c r="Z80" s="133"/>
      <c r="AA80" s="133"/>
      <c r="AB80" s="133"/>
      <c r="AC80" s="363"/>
      <c r="AD80" s="133"/>
      <c r="AE80" s="133"/>
      <c r="AF80" s="133"/>
      <c r="AG80" s="133"/>
    </row>
    <row r="81" spans="1:33" x14ac:dyDescent="0.3">
      <c r="A81" s="9"/>
      <c r="B81" s="17"/>
      <c r="C81" s="17"/>
      <c r="D81" s="10" t="s">
        <v>12</v>
      </c>
      <c r="E81" s="133"/>
      <c r="F81" s="78">
        <f t="shared" si="15"/>
        <v>0</v>
      </c>
      <c r="G81" s="10">
        <f>COUNT(N81,O81,P81,Q81,R81,S81,U81,W81,Y81,AB81,AD81,AF81,#REF!)</f>
        <v>0</v>
      </c>
      <c r="H81" s="15" t="e">
        <f t="shared" si="16"/>
        <v>#DIV/0!</v>
      </c>
      <c r="I81" s="143"/>
      <c r="J81" s="143"/>
      <c r="K81" s="52">
        <f t="shared" si="11"/>
        <v>0</v>
      </c>
      <c r="L81" s="134">
        <f t="shared" si="12"/>
        <v>0</v>
      </c>
      <c r="M81" s="332"/>
      <c r="N81" s="162"/>
      <c r="O81" s="162"/>
      <c r="P81" s="162"/>
      <c r="Q81" s="162"/>
      <c r="R81" s="162"/>
      <c r="S81" s="162"/>
      <c r="T81" s="10">
        <f t="shared" si="13"/>
        <v>0</v>
      </c>
      <c r="U81" s="133"/>
      <c r="V81" s="133"/>
      <c r="W81" s="133"/>
      <c r="X81" s="133"/>
      <c r="Y81" s="133"/>
      <c r="Z81" s="133"/>
      <c r="AA81" s="133"/>
      <c r="AB81" s="133"/>
      <c r="AC81" s="363"/>
      <c r="AD81" s="133"/>
      <c r="AE81" s="133"/>
      <c r="AF81" s="133"/>
      <c r="AG81" s="133"/>
    </row>
    <row r="82" spans="1:33" x14ac:dyDescent="0.3">
      <c r="A82" s="9"/>
      <c r="B82" s="17"/>
      <c r="C82" s="17"/>
      <c r="D82" s="10" t="s">
        <v>333</v>
      </c>
      <c r="E82" s="133"/>
      <c r="F82" s="78">
        <f t="shared" si="15"/>
        <v>0</v>
      </c>
      <c r="G82" s="10">
        <f>COUNT(N82,O82,P82,Q82,R82,S82,U82,W82,Y82,AB82,AD82,AF82,#REF!)</f>
        <v>0</v>
      </c>
      <c r="H82" s="15" t="e">
        <f t="shared" si="16"/>
        <v>#DIV/0!</v>
      </c>
      <c r="I82" s="143"/>
      <c r="J82" s="143"/>
      <c r="K82" s="52">
        <f t="shared" si="11"/>
        <v>0</v>
      </c>
      <c r="L82" s="134">
        <f t="shared" si="12"/>
        <v>0</v>
      </c>
      <c r="M82" s="332"/>
      <c r="N82" s="162"/>
      <c r="O82" s="162"/>
      <c r="P82" s="162"/>
      <c r="Q82" s="162"/>
      <c r="R82" s="162"/>
      <c r="S82" s="162"/>
      <c r="T82" s="10">
        <f t="shared" si="13"/>
        <v>0</v>
      </c>
      <c r="U82" s="133"/>
      <c r="V82" s="133"/>
      <c r="W82" s="133"/>
      <c r="X82" s="133"/>
      <c r="Y82" s="133"/>
      <c r="Z82" s="133"/>
      <c r="AA82" s="133"/>
      <c r="AB82" s="133"/>
      <c r="AC82" s="363"/>
      <c r="AD82" s="133"/>
      <c r="AE82" s="133"/>
      <c r="AF82" s="133"/>
      <c r="AG82" s="133"/>
    </row>
    <row r="83" spans="1:33" x14ac:dyDescent="0.3">
      <c r="A83" s="9"/>
      <c r="B83" s="17"/>
      <c r="C83" s="17"/>
      <c r="D83" s="10" t="s">
        <v>333</v>
      </c>
      <c r="E83" s="133"/>
      <c r="F83" s="78">
        <f t="shared" si="15"/>
        <v>0</v>
      </c>
      <c r="G83" s="10">
        <f>COUNT(N83,O83,P83,Q83,R83,S83,U83,W83,Y83,AB83,AD83,AF83,#REF!)</f>
        <v>0</v>
      </c>
      <c r="H83" s="15" t="e">
        <f t="shared" si="16"/>
        <v>#DIV/0!</v>
      </c>
      <c r="I83" s="143"/>
      <c r="J83" s="143"/>
      <c r="K83" s="52">
        <f t="shared" si="11"/>
        <v>0</v>
      </c>
      <c r="L83" s="134">
        <f t="shared" si="12"/>
        <v>0</v>
      </c>
      <c r="M83" s="332"/>
      <c r="N83" s="162"/>
      <c r="O83" s="162"/>
      <c r="P83" s="162"/>
      <c r="Q83" s="162"/>
      <c r="R83" s="162"/>
      <c r="S83" s="162"/>
      <c r="T83" s="10">
        <f t="shared" si="13"/>
        <v>0</v>
      </c>
      <c r="U83" s="133"/>
      <c r="V83" s="133"/>
      <c r="W83" s="133"/>
      <c r="X83" s="133"/>
      <c r="Y83" s="133"/>
      <c r="Z83" s="133"/>
      <c r="AA83" s="133"/>
      <c r="AB83" s="133"/>
      <c r="AC83" s="363"/>
      <c r="AD83" s="133"/>
      <c r="AE83" s="133"/>
      <c r="AF83" s="133"/>
      <c r="AG83" s="133"/>
    </row>
    <row r="84" spans="1:33" x14ac:dyDescent="0.3">
      <c r="A84" s="9"/>
      <c r="B84" s="17"/>
      <c r="C84" s="17"/>
      <c r="D84" s="10" t="s">
        <v>333</v>
      </c>
      <c r="E84" s="133"/>
      <c r="F84" s="78">
        <f t="shared" si="15"/>
        <v>0</v>
      </c>
      <c r="G84" s="10">
        <f>COUNT(N84,O84,P84,Q84,R84,S84,U84,W84,Y84,AB84,AD84,AF84,#REF!)</f>
        <v>0</v>
      </c>
      <c r="H84" s="15" t="e">
        <f t="shared" si="16"/>
        <v>#DIV/0!</v>
      </c>
      <c r="I84" s="143"/>
      <c r="J84" s="143"/>
      <c r="K84" s="52">
        <f t="shared" si="11"/>
        <v>0</v>
      </c>
      <c r="L84" s="134">
        <f t="shared" si="12"/>
        <v>0</v>
      </c>
      <c r="M84" s="332"/>
      <c r="N84" s="162"/>
      <c r="O84" s="162"/>
      <c r="P84" s="162"/>
      <c r="Q84" s="162"/>
      <c r="R84" s="162"/>
      <c r="S84" s="162"/>
      <c r="T84" s="10">
        <f t="shared" si="13"/>
        <v>0</v>
      </c>
      <c r="U84" s="133"/>
      <c r="V84" s="133"/>
      <c r="W84" s="133"/>
      <c r="X84" s="133"/>
      <c r="Y84" s="133"/>
      <c r="Z84" s="133"/>
      <c r="AA84" s="133"/>
      <c r="AB84" s="133"/>
      <c r="AC84" s="363"/>
      <c r="AD84" s="133"/>
      <c r="AE84" s="133"/>
      <c r="AF84" s="133"/>
      <c r="AG84" s="133"/>
    </row>
    <row r="85" spans="1:33" x14ac:dyDescent="0.3">
      <c r="A85" s="9"/>
      <c r="B85" s="17"/>
      <c r="C85" s="17"/>
      <c r="D85" s="10">
        <v>32</v>
      </c>
      <c r="E85" s="133"/>
      <c r="F85" s="78">
        <f t="shared" si="15"/>
        <v>0</v>
      </c>
      <c r="G85" s="10">
        <f>COUNT(N85,O85,P85,Q85,R85,S85,U85,W85,Y85,AB85,AD85,AF85,#REF!)</f>
        <v>0</v>
      </c>
      <c r="H85" s="15" t="e">
        <f t="shared" si="16"/>
        <v>#DIV/0!</v>
      </c>
      <c r="I85" s="143"/>
      <c r="J85" s="143"/>
      <c r="K85" s="52">
        <f t="shared" si="11"/>
        <v>0</v>
      </c>
      <c r="L85" s="134">
        <f t="shared" si="12"/>
        <v>0</v>
      </c>
      <c r="M85" s="332"/>
      <c r="N85" s="162"/>
      <c r="O85" s="162"/>
      <c r="P85" s="162"/>
      <c r="Q85" s="162"/>
      <c r="R85" s="162"/>
      <c r="S85" s="162"/>
      <c r="T85" s="10">
        <f t="shared" si="13"/>
        <v>0</v>
      </c>
      <c r="U85" s="133"/>
      <c r="V85" s="133"/>
      <c r="W85" s="133"/>
      <c r="X85" s="133"/>
      <c r="Y85" s="133"/>
      <c r="Z85" s="133"/>
      <c r="AA85" s="133"/>
      <c r="AB85" s="133"/>
      <c r="AC85" s="363"/>
      <c r="AD85" s="133"/>
      <c r="AE85" s="133"/>
      <c r="AF85" s="133"/>
      <c r="AG85" s="133"/>
    </row>
    <row r="86" spans="1:33" x14ac:dyDescent="0.3">
      <c r="A86" s="9"/>
      <c r="B86" s="17"/>
      <c r="C86" s="17"/>
      <c r="D86" s="10">
        <v>33</v>
      </c>
      <c r="E86" s="133"/>
      <c r="F86" s="78">
        <f t="shared" si="15"/>
        <v>0</v>
      </c>
      <c r="G86" s="10">
        <f>COUNT(N86,O86,P86,Q86,R86,S86,U86,W86,Y86,AB86,AD86,AF86,#REF!)</f>
        <v>0</v>
      </c>
      <c r="H86" s="15" t="e">
        <f t="shared" si="16"/>
        <v>#DIV/0!</v>
      </c>
      <c r="I86" s="143"/>
      <c r="J86" s="143"/>
      <c r="K86" s="52">
        <f t="shared" ref="K86:K102" si="19">MAX(N86:S86,U86:Z86,AB86:AG86)</f>
        <v>0</v>
      </c>
      <c r="L86" s="134">
        <f t="shared" si="12"/>
        <v>0</v>
      </c>
      <c r="M86" s="332"/>
      <c r="N86" s="162"/>
      <c r="O86" s="162"/>
      <c r="P86" s="162"/>
      <c r="Q86" s="162"/>
      <c r="R86" s="162"/>
      <c r="S86" s="162"/>
      <c r="T86" s="10">
        <f t="shared" si="13"/>
        <v>0</v>
      </c>
      <c r="U86" s="133"/>
      <c r="V86" s="133"/>
      <c r="W86" s="133"/>
      <c r="X86" s="133"/>
      <c r="Y86" s="133"/>
      <c r="Z86" s="133"/>
      <c r="AA86" s="133"/>
      <c r="AB86" s="133"/>
      <c r="AC86" s="363"/>
      <c r="AD86" s="133"/>
      <c r="AE86" s="133"/>
      <c r="AF86" s="133"/>
      <c r="AG86" s="133"/>
    </row>
    <row r="87" spans="1:33" x14ac:dyDescent="0.3">
      <c r="A87" s="9"/>
      <c r="B87" s="17"/>
      <c r="C87" s="17"/>
      <c r="D87" s="10">
        <v>34</v>
      </c>
      <c r="E87" s="133"/>
      <c r="F87" s="78">
        <f t="shared" si="15"/>
        <v>0</v>
      </c>
      <c r="G87" s="10">
        <f>COUNT(N87,O87,P87,Q87,R87,S87,U87,W87,Y87,AB87,AD87,AF87,#REF!)</f>
        <v>0</v>
      </c>
      <c r="H87" s="15" t="e">
        <f t="shared" si="16"/>
        <v>#DIV/0!</v>
      </c>
      <c r="I87" s="143"/>
      <c r="J87" s="143"/>
      <c r="K87" s="52">
        <f t="shared" si="19"/>
        <v>0</v>
      </c>
      <c r="L87" s="134">
        <f t="shared" si="12"/>
        <v>0</v>
      </c>
      <c r="M87" s="332"/>
      <c r="N87" s="162"/>
      <c r="O87" s="162"/>
      <c r="P87" s="162"/>
      <c r="Q87" s="162"/>
      <c r="R87" s="162"/>
      <c r="S87" s="162"/>
      <c r="T87" s="10">
        <f t="shared" si="13"/>
        <v>0</v>
      </c>
      <c r="U87" s="133"/>
      <c r="V87" s="133"/>
      <c r="W87" s="133"/>
      <c r="X87" s="133"/>
      <c r="Y87" s="133"/>
      <c r="Z87" s="133"/>
      <c r="AA87" s="133"/>
      <c r="AB87" s="133"/>
      <c r="AC87" s="363"/>
      <c r="AD87" s="133"/>
      <c r="AE87" s="133"/>
      <c r="AF87" s="133"/>
      <c r="AG87" s="133"/>
    </row>
    <row r="88" spans="1:33" x14ac:dyDescent="0.3">
      <c r="A88" s="9"/>
      <c r="B88" s="17"/>
      <c r="C88" s="17"/>
      <c r="D88" s="10" t="s">
        <v>334</v>
      </c>
      <c r="E88" s="133"/>
      <c r="F88" s="78">
        <f t="shared" si="15"/>
        <v>0</v>
      </c>
      <c r="G88" s="10">
        <f>COUNT(N88,O88,P88,Q88,R88,S88,U88,W88,Y88,AB88,AD88,AF88,#REF!)</f>
        <v>0</v>
      </c>
      <c r="H88" s="15" t="e">
        <f t="shared" si="16"/>
        <v>#DIV/0!</v>
      </c>
      <c r="I88" s="143"/>
      <c r="J88" s="143"/>
      <c r="K88" s="52">
        <f t="shared" si="19"/>
        <v>0</v>
      </c>
      <c r="L88" s="134">
        <f t="shared" si="12"/>
        <v>0</v>
      </c>
      <c r="M88" s="332"/>
      <c r="N88" s="162"/>
      <c r="O88" s="162"/>
      <c r="P88" s="162"/>
      <c r="Q88" s="162"/>
      <c r="R88" s="162"/>
      <c r="S88" s="162"/>
      <c r="T88" s="10">
        <f t="shared" si="13"/>
        <v>0</v>
      </c>
      <c r="U88" s="133"/>
      <c r="V88" s="133"/>
      <c r="W88" s="133"/>
      <c r="X88" s="133"/>
      <c r="Y88" s="133"/>
      <c r="Z88" s="133"/>
      <c r="AA88" s="133"/>
      <c r="AB88" s="133"/>
      <c r="AC88" s="363"/>
      <c r="AD88" s="133"/>
      <c r="AE88" s="133"/>
      <c r="AF88" s="133"/>
      <c r="AG88" s="133"/>
    </row>
    <row r="89" spans="1:33" x14ac:dyDescent="0.3">
      <c r="A89" s="9"/>
      <c r="B89" s="17"/>
      <c r="C89" s="17"/>
      <c r="D89" s="10" t="s">
        <v>334</v>
      </c>
      <c r="E89" s="133"/>
      <c r="F89" s="78">
        <f t="shared" si="15"/>
        <v>0</v>
      </c>
      <c r="G89" s="10">
        <f>COUNT(N89,O89,P89,Q89,R89,S89,U89,W89,Y89,AB89,AD89,AF89,#REF!)</f>
        <v>0</v>
      </c>
      <c r="H89" s="15" t="e">
        <f t="shared" si="16"/>
        <v>#DIV/0!</v>
      </c>
      <c r="I89" s="143"/>
      <c r="J89" s="143"/>
      <c r="K89" s="52">
        <f t="shared" si="19"/>
        <v>0</v>
      </c>
      <c r="L89" s="134">
        <f t="shared" si="12"/>
        <v>0</v>
      </c>
      <c r="M89" s="332"/>
      <c r="N89" s="162"/>
      <c r="O89" s="162"/>
      <c r="P89" s="162"/>
      <c r="Q89" s="162"/>
      <c r="R89" s="162"/>
      <c r="S89" s="162"/>
      <c r="T89" s="10">
        <f t="shared" si="13"/>
        <v>0</v>
      </c>
      <c r="U89" s="133"/>
      <c r="V89" s="133"/>
      <c r="W89" s="133"/>
      <c r="X89" s="133"/>
      <c r="Y89" s="133"/>
      <c r="Z89" s="133"/>
      <c r="AA89" s="133"/>
      <c r="AB89" s="133"/>
      <c r="AC89" s="363"/>
      <c r="AD89" s="133"/>
      <c r="AE89" s="133"/>
      <c r="AF89" s="133"/>
      <c r="AG89" s="133"/>
    </row>
    <row r="90" spans="1:33" x14ac:dyDescent="0.3">
      <c r="A90" s="9"/>
      <c r="B90" s="17"/>
      <c r="C90" s="17"/>
      <c r="D90" s="10">
        <v>37</v>
      </c>
      <c r="E90" s="133"/>
      <c r="F90" s="78">
        <f t="shared" si="15"/>
        <v>0</v>
      </c>
      <c r="G90" s="10">
        <f>COUNT(N90,O90,P90,Q90,R90,S90,U90,W90,Y90,AB90,AD90,AF90,#REF!)</f>
        <v>0</v>
      </c>
      <c r="H90" s="15" t="e">
        <f t="shared" si="16"/>
        <v>#DIV/0!</v>
      </c>
      <c r="I90" s="143"/>
      <c r="J90" s="143"/>
      <c r="K90" s="52">
        <f t="shared" si="19"/>
        <v>0</v>
      </c>
      <c r="L90" s="134">
        <f t="shared" si="12"/>
        <v>0</v>
      </c>
      <c r="M90" s="332"/>
      <c r="N90" s="162"/>
      <c r="O90" s="162"/>
      <c r="P90" s="162"/>
      <c r="Q90" s="162"/>
      <c r="R90" s="162"/>
      <c r="S90" s="162"/>
      <c r="T90" s="10">
        <f t="shared" si="13"/>
        <v>0</v>
      </c>
      <c r="U90" s="133"/>
      <c r="V90" s="133"/>
      <c r="W90" s="133"/>
      <c r="X90" s="133"/>
      <c r="Y90" s="133"/>
      <c r="Z90" s="133"/>
      <c r="AA90" s="133"/>
      <c r="AB90" s="133"/>
      <c r="AC90" s="363"/>
      <c r="AD90" s="133"/>
      <c r="AE90" s="133"/>
      <c r="AF90" s="133"/>
      <c r="AG90" s="133"/>
    </row>
    <row r="91" spans="1:33" x14ac:dyDescent="0.3">
      <c r="A91" s="9"/>
      <c r="B91" s="17"/>
      <c r="C91" s="17"/>
      <c r="D91" s="10">
        <v>38</v>
      </c>
      <c r="E91" s="133"/>
      <c r="F91" s="78">
        <f t="shared" si="15"/>
        <v>0</v>
      </c>
      <c r="G91" s="10">
        <f>COUNT(N91,O91,P91,Q91,R91,S91,U91,W91,Y91,AB91,AD91,AF91,#REF!)</f>
        <v>0</v>
      </c>
      <c r="H91" s="15" t="e">
        <f t="shared" si="16"/>
        <v>#DIV/0!</v>
      </c>
      <c r="I91" s="143"/>
      <c r="J91" s="143"/>
      <c r="K91" s="52">
        <f t="shared" si="19"/>
        <v>0</v>
      </c>
      <c r="L91" s="134">
        <f t="shared" si="12"/>
        <v>0</v>
      </c>
      <c r="M91" s="332"/>
      <c r="N91" s="162"/>
      <c r="O91" s="162"/>
      <c r="P91" s="162"/>
      <c r="Q91" s="162"/>
      <c r="R91" s="162"/>
      <c r="S91" s="162"/>
      <c r="T91" s="10">
        <f t="shared" si="13"/>
        <v>0</v>
      </c>
      <c r="U91" s="133"/>
      <c r="V91" s="133"/>
      <c r="W91" s="133"/>
      <c r="X91" s="133"/>
      <c r="Y91" s="133"/>
      <c r="Z91" s="133"/>
      <c r="AA91" s="133"/>
      <c r="AB91" s="133"/>
      <c r="AC91" s="363"/>
      <c r="AD91" s="133"/>
      <c r="AE91" s="133"/>
      <c r="AF91" s="133"/>
      <c r="AG91" s="133"/>
    </row>
    <row r="92" spans="1:33" x14ac:dyDescent="0.3">
      <c r="A92" s="9"/>
      <c r="B92" s="17"/>
      <c r="C92" s="17"/>
      <c r="D92" s="10">
        <v>39</v>
      </c>
      <c r="F92" s="78">
        <f t="shared" si="15"/>
        <v>0</v>
      </c>
      <c r="G92" s="10">
        <f>COUNT(N92,O92,P92,Q92,R92,S92,U92,W92,Y92,AB92,AD92,AF92,#REF!)</f>
        <v>0</v>
      </c>
      <c r="H92" s="15" t="e">
        <f t="shared" si="16"/>
        <v>#DIV/0!</v>
      </c>
      <c r="I92" s="143"/>
      <c r="J92" s="143"/>
      <c r="K92" s="52">
        <f t="shared" si="19"/>
        <v>0</v>
      </c>
      <c r="L92" s="134">
        <f t="shared" si="12"/>
        <v>0</v>
      </c>
      <c r="M92" s="332"/>
      <c r="N92" s="162"/>
      <c r="O92" s="162"/>
      <c r="P92" s="162"/>
      <c r="Q92" s="162"/>
      <c r="R92" s="162"/>
      <c r="S92" s="162"/>
      <c r="T92" s="10">
        <f t="shared" si="13"/>
        <v>0</v>
      </c>
    </row>
    <row r="93" spans="1:33" x14ac:dyDescent="0.3">
      <c r="A93" s="9"/>
      <c r="B93" s="17"/>
      <c r="C93" s="17"/>
      <c r="D93" s="10">
        <v>40</v>
      </c>
      <c r="F93" s="78">
        <f t="shared" si="15"/>
        <v>0</v>
      </c>
      <c r="G93" s="10">
        <f>COUNT(N93,O93,P93,Q93,R93,S93,U93,W93,Y93,AB93,AD93,AF93,#REF!)</f>
        <v>0</v>
      </c>
      <c r="H93" s="15" t="e">
        <f t="shared" si="16"/>
        <v>#DIV/0!</v>
      </c>
      <c r="I93" s="143"/>
      <c r="J93" s="143"/>
      <c r="K93" s="52">
        <f t="shared" si="19"/>
        <v>0</v>
      </c>
      <c r="L93" s="134">
        <f t="shared" si="12"/>
        <v>0</v>
      </c>
      <c r="M93" s="332"/>
      <c r="N93" s="162"/>
      <c r="O93" s="162"/>
      <c r="P93" s="162"/>
      <c r="Q93" s="162"/>
      <c r="R93" s="162"/>
      <c r="S93" s="162"/>
      <c r="T93" s="10">
        <f t="shared" si="13"/>
        <v>0</v>
      </c>
    </row>
    <row r="94" spans="1:33" x14ac:dyDescent="0.3">
      <c r="A94" s="9"/>
      <c r="B94" s="9"/>
      <c r="C94" s="9"/>
      <c r="D94" s="10">
        <v>41</v>
      </c>
      <c r="F94" s="78">
        <f t="shared" si="15"/>
        <v>0</v>
      </c>
      <c r="G94" s="10">
        <f>COUNT(N94,O94,P94,Q94,R94,S94,U94,W94,Y94,AB94,AD94,AF94,#REF!)</f>
        <v>0</v>
      </c>
      <c r="H94" s="15" t="e">
        <f t="shared" si="16"/>
        <v>#DIV/0!</v>
      </c>
      <c r="I94" s="143"/>
      <c r="J94" s="143"/>
      <c r="K94" s="52">
        <f t="shared" si="19"/>
        <v>0</v>
      </c>
      <c r="L94" s="134">
        <f t="shared" si="12"/>
        <v>0</v>
      </c>
      <c r="M94" s="332"/>
      <c r="N94" s="162"/>
      <c r="O94" s="162"/>
      <c r="P94" s="162"/>
      <c r="Q94" s="162"/>
      <c r="R94" s="162"/>
      <c r="S94" s="162"/>
      <c r="T94" s="10">
        <f t="shared" si="13"/>
        <v>0</v>
      </c>
    </row>
    <row r="95" spans="1:33" x14ac:dyDescent="0.3">
      <c r="A95" s="9"/>
      <c r="B95" s="9"/>
      <c r="C95" s="9"/>
      <c r="D95" s="10">
        <v>42</v>
      </c>
      <c r="F95" s="78">
        <f t="shared" si="15"/>
        <v>0</v>
      </c>
      <c r="G95" s="10">
        <f>COUNT(N95,O95,P95,Q95,R95,S95,U95,W95,Y95,AB95,AD95,AF95,#REF!)</f>
        <v>0</v>
      </c>
      <c r="H95" s="15" t="e">
        <f t="shared" si="16"/>
        <v>#DIV/0!</v>
      </c>
      <c r="I95" s="143"/>
      <c r="J95" s="143"/>
      <c r="K95" s="52">
        <f t="shared" si="19"/>
        <v>0</v>
      </c>
      <c r="L95" s="134">
        <f t="shared" si="12"/>
        <v>0</v>
      </c>
      <c r="M95" s="332"/>
      <c r="N95" s="162"/>
      <c r="O95" s="162"/>
      <c r="P95" s="162"/>
      <c r="Q95" s="162"/>
      <c r="R95" s="162"/>
      <c r="S95" s="162"/>
      <c r="T95" s="10">
        <f t="shared" si="13"/>
        <v>0</v>
      </c>
    </row>
    <row r="96" spans="1:33" x14ac:dyDescent="0.3">
      <c r="A96" s="366"/>
      <c r="B96" s="9"/>
      <c r="C96" s="9"/>
      <c r="D96" s="317">
        <v>43</v>
      </c>
      <c r="F96" s="78">
        <f t="shared" si="15"/>
        <v>0</v>
      </c>
      <c r="G96" s="317">
        <f>COUNT(N96,O96,P96,Q96,R96,S96,U96,W96,Y96,AB96,AD96,AF96,#REF!)</f>
        <v>0</v>
      </c>
      <c r="H96" s="367" t="e">
        <f t="shared" si="16"/>
        <v>#DIV/0!</v>
      </c>
      <c r="I96" s="368"/>
      <c r="J96" s="368"/>
      <c r="K96" s="322">
        <f t="shared" si="19"/>
        <v>0</v>
      </c>
      <c r="L96" s="369">
        <f t="shared" si="12"/>
        <v>0</v>
      </c>
      <c r="M96" s="374"/>
      <c r="N96" s="376"/>
      <c r="O96" s="376"/>
      <c r="P96" s="376"/>
      <c r="Q96" s="376"/>
      <c r="R96" s="376"/>
      <c r="S96" s="376"/>
      <c r="T96" s="317">
        <f t="shared" si="13"/>
        <v>0</v>
      </c>
    </row>
    <row r="97" spans="1:32" x14ac:dyDescent="0.3">
      <c r="A97" s="9"/>
      <c r="B97" s="9"/>
      <c r="C97" s="9"/>
      <c r="D97" s="10">
        <v>44</v>
      </c>
      <c r="E97" s="4"/>
      <c r="F97" s="78">
        <f t="shared" ref="F97:F102" si="20">SUM(N97:S97)+U97+W97+Y97+AB97+AD97+AF97</f>
        <v>0</v>
      </c>
      <c r="G97" s="317">
        <f>COUNT(N97,O97,P97,Q97,R97,S97,U97,W97,Y97,AB97,AD97,AF97,#REF!)</f>
        <v>0</v>
      </c>
      <c r="H97" s="367" t="e">
        <f t="shared" ref="H97:H102" si="21">F97/G97</f>
        <v>#DIV/0!</v>
      </c>
      <c r="I97" s="4"/>
      <c r="J97" s="4"/>
      <c r="K97" s="4">
        <f t="shared" si="19"/>
        <v>0</v>
      </c>
      <c r="L97" s="4">
        <f t="shared" si="12"/>
        <v>0</v>
      </c>
      <c r="M97" s="342"/>
      <c r="N97" s="4"/>
      <c r="O97" s="4"/>
      <c r="P97" s="4"/>
      <c r="Q97" s="4"/>
      <c r="R97" s="4"/>
      <c r="S97" s="4"/>
      <c r="T97" s="10">
        <f t="shared" si="13"/>
        <v>0</v>
      </c>
    </row>
    <row r="98" spans="1:32" x14ac:dyDescent="0.3">
      <c r="A98" s="9"/>
      <c r="B98" s="9"/>
      <c r="C98" s="9"/>
      <c r="D98" s="317">
        <v>45</v>
      </c>
      <c r="E98" s="4"/>
      <c r="F98" s="78">
        <f t="shared" si="20"/>
        <v>0</v>
      </c>
      <c r="G98" s="317">
        <f>COUNT(N98,O98,P98,Q98,R98,S98,U98,W98,Y98,AB98,AD98,AF98,#REF!)</f>
        <v>0</v>
      </c>
      <c r="H98" s="367" t="e">
        <f t="shared" si="21"/>
        <v>#DIV/0!</v>
      </c>
      <c r="I98" s="4"/>
      <c r="J98" s="4"/>
      <c r="K98" s="4">
        <f t="shared" si="19"/>
        <v>0</v>
      </c>
      <c r="L98" s="4">
        <f t="shared" si="12"/>
        <v>0</v>
      </c>
      <c r="M98" s="342"/>
      <c r="N98" s="4"/>
      <c r="O98" s="4"/>
      <c r="P98" s="4"/>
      <c r="Q98" s="4"/>
      <c r="R98" s="4"/>
      <c r="S98" s="4"/>
      <c r="T98" s="10">
        <f t="shared" si="13"/>
        <v>0</v>
      </c>
    </row>
    <row r="99" spans="1:32" x14ac:dyDescent="0.3">
      <c r="A99" s="9"/>
      <c r="B99" s="9"/>
      <c r="C99" s="9"/>
      <c r="D99" s="10">
        <v>46</v>
      </c>
      <c r="E99" s="4"/>
      <c r="F99" s="78">
        <f t="shared" si="20"/>
        <v>0</v>
      </c>
      <c r="G99" s="317">
        <f>COUNT(N99,O99,P99,Q99,R99,S99,U99,W99,Y99,AB99,AD99,AF99,#REF!)</f>
        <v>0</v>
      </c>
      <c r="H99" s="367" t="e">
        <f t="shared" si="21"/>
        <v>#DIV/0!</v>
      </c>
      <c r="I99" s="4"/>
      <c r="J99" s="4"/>
      <c r="K99" s="4">
        <f t="shared" si="19"/>
        <v>0</v>
      </c>
      <c r="L99" s="4">
        <f t="shared" si="12"/>
        <v>0</v>
      </c>
      <c r="M99" s="342"/>
      <c r="N99" s="4"/>
      <c r="O99" s="4"/>
      <c r="P99" s="4"/>
      <c r="Q99" s="4"/>
      <c r="R99" s="4"/>
      <c r="S99" s="4"/>
      <c r="T99" s="10">
        <f t="shared" si="13"/>
        <v>0</v>
      </c>
    </row>
    <row r="100" spans="1:32" x14ac:dyDescent="0.3">
      <c r="A100" s="9"/>
      <c r="B100" s="9"/>
      <c r="C100" s="9"/>
      <c r="D100" s="317">
        <v>47</v>
      </c>
      <c r="E100" s="4"/>
      <c r="F100" s="78">
        <f t="shared" si="20"/>
        <v>0</v>
      </c>
      <c r="G100" s="317">
        <f>COUNT(N100,O100,P100,Q100,R100,S100,U100,W100,Y100,AB100,AD100,AF100,#REF!)</f>
        <v>0</v>
      </c>
      <c r="H100" s="367" t="e">
        <f t="shared" si="21"/>
        <v>#DIV/0!</v>
      </c>
      <c r="I100" s="4"/>
      <c r="J100" s="4"/>
      <c r="K100" s="4">
        <f t="shared" si="19"/>
        <v>0</v>
      </c>
      <c r="L100" s="4">
        <f t="shared" si="12"/>
        <v>0</v>
      </c>
      <c r="M100" s="342"/>
      <c r="N100" s="4"/>
      <c r="O100" s="4"/>
      <c r="P100" s="4"/>
      <c r="Q100" s="4"/>
      <c r="R100" s="4"/>
      <c r="S100" s="4"/>
      <c r="T100" s="10">
        <f t="shared" si="13"/>
        <v>0</v>
      </c>
    </row>
    <row r="101" spans="1:32" x14ac:dyDescent="0.3">
      <c r="A101" s="9"/>
      <c r="B101" s="9"/>
      <c r="C101" s="9"/>
      <c r="D101" s="10">
        <v>48</v>
      </c>
      <c r="E101" s="4"/>
      <c r="F101" s="78">
        <f t="shared" si="20"/>
        <v>0</v>
      </c>
      <c r="G101" s="317">
        <f>COUNT(N101,O101,P101,Q101,R101,S101,U101,W101,Y101,AB101,AD101,AF101,#REF!)</f>
        <v>0</v>
      </c>
      <c r="H101" s="367" t="e">
        <f t="shared" si="21"/>
        <v>#DIV/0!</v>
      </c>
      <c r="I101" s="4"/>
      <c r="J101" s="4"/>
      <c r="K101" s="4">
        <f t="shared" si="19"/>
        <v>0</v>
      </c>
      <c r="L101" s="4">
        <f t="shared" si="12"/>
        <v>0</v>
      </c>
      <c r="M101" s="342"/>
      <c r="N101" s="4"/>
      <c r="O101" s="4"/>
      <c r="P101" s="4"/>
      <c r="Q101" s="4"/>
      <c r="R101" s="4"/>
      <c r="S101" s="4"/>
      <c r="T101" s="10">
        <f t="shared" si="13"/>
        <v>0</v>
      </c>
    </row>
    <row r="102" spans="1:32" x14ac:dyDescent="0.3">
      <c r="A102" s="9"/>
      <c r="B102" s="9"/>
      <c r="C102" s="9"/>
      <c r="D102" s="317">
        <v>49</v>
      </c>
      <c r="E102" s="4"/>
      <c r="F102" s="78">
        <f t="shared" si="20"/>
        <v>0</v>
      </c>
      <c r="G102" s="317">
        <f>COUNT(N102,O102,P102,Q102,R102,S102,U102,W102,Y102,AB102,AD102,AF102,#REF!)</f>
        <v>0</v>
      </c>
      <c r="H102" s="367" t="e">
        <f t="shared" si="21"/>
        <v>#DIV/0!</v>
      </c>
      <c r="I102" s="4"/>
      <c r="J102" s="4"/>
      <c r="K102" s="4">
        <f t="shared" si="19"/>
        <v>0</v>
      </c>
      <c r="L102" s="4">
        <f t="shared" si="12"/>
        <v>0</v>
      </c>
      <c r="M102" s="342"/>
      <c r="N102" s="4"/>
      <c r="O102" s="4"/>
      <c r="P102" s="4"/>
      <c r="Q102" s="4"/>
      <c r="R102" s="4"/>
      <c r="S102" s="4"/>
      <c r="T102" s="10">
        <f t="shared" si="13"/>
        <v>0</v>
      </c>
    </row>
    <row r="103" spans="1:32" x14ac:dyDescent="0.3">
      <c r="G103" s="63">
        <f>SUM(G54:G102)</f>
        <v>0</v>
      </c>
      <c r="N103" t="e">
        <f>AVERAGE(N54:N102)</f>
        <v>#DIV/0!</v>
      </c>
      <c r="O103" t="e">
        <f t="shared" ref="O103:Y103" si="22">AVERAGE(O54:O102)</f>
        <v>#DIV/0!</v>
      </c>
      <c r="P103" t="e">
        <f t="shared" si="22"/>
        <v>#DIV/0!</v>
      </c>
      <c r="Q103" t="e">
        <f t="shared" si="22"/>
        <v>#DIV/0!</v>
      </c>
      <c r="R103" t="e">
        <f t="shared" si="22"/>
        <v>#DIV/0!</v>
      </c>
      <c r="S103" t="e">
        <f t="shared" si="22"/>
        <v>#DIV/0!</v>
      </c>
      <c r="U103" t="e">
        <f t="shared" si="22"/>
        <v>#DIV/0!</v>
      </c>
      <c r="W103" t="e">
        <f t="shared" si="22"/>
        <v>#DIV/0!</v>
      </c>
      <c r="Y103" t="e">
        <f t="shared" si="22"/>
        <v>#DIV/0!</v>
      </c>
      <c r="AB103" t="e">
        <f>AVERAGE(AB54:AB102)</f>
        <v>#DIV/0!</v>
      </c>
      <c r="AD103" t="e">
        <f>AVERAGE(AD54:AD102)</f>
        <v>#DIV/0!</v>
      </c>
      <c r="AF103" t="e">
        <f>AVERAGE(AF54:AF102)</f>
        <v>#DIV/0!</v>
      </c>
    </row>
  </sheetData>
  <sortState ref="A8:AJ11">
    <sortCondition ref="AH11"/>
  </sortState>
  <mergeCells count="2">
    <mergeCell ref="A1:AG2"/>
    <mergeCell ref="A51:AG52"/>
  </mergeCells>
  <pageMargins left="0.7" right="0.7" top="0.75" bottom="0.75" header="0.3" footer="0.3"/>
  <pageSetup scale="55" orientation="portrait" r:id="rId1"/>
  <rowBreaks count="1" manualBreakCount="1">
    <brk id="50" max="16383" man="1"/>
  </rowBreaks>
  <ignoredErrors>
    <ignoredError sqref="K54:K9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L72"/>
  <sheetViews>
    <sheetView topLeftCell="A70" zoomScaleNormal="100" workbookViewId="0">
      <selection activeCell="A70" sqref="A70"/>
    </sheetView>
  </sheetViews>
  <sheetFormatPr defaultRowHeight="14.4" x14ac:dyDescent="0.3"/>
  <cols>
    <col min="1" max="1" width="18" bestFit="1" customWidth="1"/>
    <col min="2" max="2" width="3" bestFit="1" customWidth="1"/>
    <col min="3" max="3" width="3.33203125" bestFit="1" customWidth="1"/>
    <col min="4" max="4" width="5.6640625" bestFit="1" customWidth="1"/>
    <col min="5" max="5" width="6.441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2" width="4" bestFit="1" customWidth="1"/>
    <col min="13" max="13" width="3" style="96" bestFit="1" customWidth="1"/>
    <col min="14" max="18" width="4" bestFit="1" customWidth="1"/>
    <col min="19" max="19" width="6.554687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8" bestFit="1" customWidth="1"/>
    <col min="36" max="36" width="6.33203125" bestFit="1" customWidth="1"/>
    <col min="37" max="37" width="4.109375" bestFit="1" customWidth="1"/>
    <col min="38" max="38" width="7" bestFit="1" customWidth="1"/>
  </cols>
  <sheetData>
    <row r="1" spans="1:38" x14ac:dyDescent="0.3">
      <c r="A1" s="587" t="s">
        <v>33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</row>
    <row r="2" spans="1:38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</row>
    <row r="3" spans="1:38" x14ac:dyDescent="0.3">
      <c r="A3" s="1" t="s">
        <v>0</v>
      </c>
      <c r="B3" s="1" t="s">
        <v>22</v>
      </c>
      <c r="C3" s="1"/>
      <c r="D3" s="2" t="s">
        <v>2</v>
      </c>
      <c r="E3" s="121">
        <f>SUM(E4:E9)</f>
        <v>455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8" x14ac:dyDescent="0.3">
      <c r="A4" s="9" t="s">
        <v>314</v>
      </c>
      <c r="B4" s="9">
        <v>7</v>
      </c>
      <c r="C4" s="9" t="s">
        <v>29</v>
      </c>
      <c r="D4" s="11">
        <v>1</v>
      </c>
      <c r="E4" s="50">
        <v>200</v>
      </c>
      <c r="F4" s="6">
        <f t="shared" ref="F4:F13" si="0">SUM(N4:R4)+T4+V4+X4+AA4+AC4+AE4+AG4</f>
        <v>2434</v>
      </c>
      <c r="G4" s="6">
        <f>COUNT(N4,O4,P4,Q4,R4,#REF!,T4,V4,X4,AA4,AC4, AE4, AG4)</f>
        <v>11</v>
      </c>
      <c r="H4" s="7">
        <f t="shared" ref="H4:H13" si="1">F4/G4</f>
        <v>221.27272727272728</v>
      </c>
      <c r="I4" s="159">
        <f t="shared" ref="I4:I13" si="2">((SUM(U4+W4+Y4))/30)+(COUNTIFS(AB4,"W")+(COUNTIFS(AD4,"W")+(COUNTIFS(AF4,"W")+(COUNTIFS(AH4,"W")))))</f>
        <v>6</v>
      </c>
      <c r="J4" s="159">
        <f t="shared" ref="J4:J13" si="3">(3-(SUM(U4+W4+Y4)/30))+(COUNTIFS(AB4,"L"))+(COUNTIFS(AD4,"L"))+(COUNTIFS(AF4,"L"))+(COUNTIFS(AH4,"L"))</f>
        <v>0</v>
      </c>
      <c r="K4" s="52">
        <f t="shared" ref="K4:K13" si="4">MAX(N4,O4,P4,Q4,R4,T4,V4,X4,AA4,AC4,AE4,AG4)</f>
        <v>256</v>
      </c>
      <c r="L4" s="148">
        <f t="shared" ref="L4:L13" si="5">MAX((SUM(N4:P4)), (SUM(T4,V4,X4)), (SUM(AA4,AC4,AE4)), (SUM(AE4,AH4,AJ4)))</f>
        <v>655</v>
      </c>
      <c r="M4" s="166"/>
      <c r="N4" s="4">
        <v>211</v>
      </c>
      <c r="O4" s="4">
        <v>183</v>
      </c>
      <c r="P4" s="4">
        <v>229</v>
      </c>
      <c r="Q4" s="4">
        <v>256</v>
      </c>
      <c r="R4" s="4">
        <v>222</v>
      </c>
      <c r="S4" s="10">
        <f t="shared" ref="S4:S13" si="6">SUM(N4:R4)</f>
        <v>1101</v>
      </c>
      <c r="T4" s="51">
        <v>200</v>
      </c>
      <c r="U4" s="4">
        <v>30</v>
      </c>
      <c r="V4" s="4">
        <v>233</v>
      </c>
      <c r="W4" s="4">
        <v>30</v>
      </c>
      <c r="X4" s="4">
        <v>222</v>
      </c>
      <c r="Y4" s="4">
        <v>30</v>
      </c>
      <c r="Z4" s="1">
        <f t="shared" ref="Z4:Z13" si="7">SUM(S4:Y4)</f>
        <v>1846</v>
      </c>
      <c r="AA4" s="4"/>
      <c r="AB4" s="5"/>
      <c r="AC4" s="5">
        <v>213</v>
      </c>
      <c r="AD4" s="5" t="s">
        <v>23</v>
      </c>
      <c r="AE4" s="5">
        <v>243</v>
      </c>
      <c r="AF4" s="5" t="s">
        <v>23</v>
      </c>
      <c r="AG4" s="54">
        <v>222</v>
      </c>
      <c r="AH4" s="4" t="s">
        <v>23</v>
      </c>
    </row>
    <row r="5" spans="1:38" x14ac:dyDescent="0.3">
      <c r="A5" s="9" t="s">
        <v>128</v>
      </c>
      <c r="B5" s="9">
        <v>7</v>
      </c>
      <c r="C5" s="9" t="s">
        <v>29</v>
      </c>
      <c r="D5" s="11">
        <v>2</v>
      </c>
      <c r="E5" s="50">
        <v>100</v>
      </c>
      <c r="F5" s="6">
        <f t="shared" si="0"/>
        <v>2098</v>
      </c>
      <c r="G5" s="6">
        <f>COUNT(N5,O5,P5,Q5,R5,#REF!,T5,V5,X5,AA5,AC5, AE5, AG5)</f>
        <v>9</v>
      </c>
      <c r="H5" s="7">
        <f t="shared" si="1"/>
        <v>233.11111111111111</v>
      </c>
      <c r="I5" s="159">
        <f t="shared" si="2"/>
        <v>3</v>
      </c>
      <c r="J5" s="159">
        <f t="shared" si="3"/>
        <v>1</v>
      </c>
      <c r="K5" s="52">
        <f t="shared" si="4"/>
        <v>268</v>
      </c>
      <c r="L5" s="148">
        <f t="shared" si="5"/>
        <v>749</v>
      </c>
      <c r="M5" s="166"/>
      <c r="N5" s="4">
        <v>222</v>
      </c>
      <c r="O5" s="4">
        <v>268</v>
      </c>
      <c r="P5" s="4">
        <v>259</v>
      </c>
      <c r="Q5" s="4">
        <v>256</v>
      </c>
      <c r="R5" s="4">
        <v>214</v>
      </c>
      <c r="S5" s="10">
        <f t="shared" si="6"/>
        <v>1219</v>
      </c>
      <c r="T5" s="51">
        <v>195</v>
      </c>
      <c r="U5" s="4">
        <v>30</v>
      </c>
      <c r="V5" s="4">
        <v>248</v>
      </c>
      <c r="W5" s="4">
        <v>30</v>
      </c>
      <c r="X5" s="4">
        <v>258</v>
      </c>
      <c r="Y5" s="4">
        <v>30</v>
      </c>
      <c r="Z5" s="1">
        <f t="shared" si="7"/>
        <v>2010</v>
      </c>
      <c r="AA5" s="4"/>
      <c r="AB5" s="5"/>
      <c r="AC5" s="5"/>
      <c r="AD5" s="5"/>
      <c r="AE5" s="5"/>
      <c r="AF5" s="5"/>
      <c r="AG5" s="4">
        <v>178</v>
      </c>
      <c r="AH5" s="4" t="s">
        <v>24</v>
      </c>
    </row>
    <row r="6" spans="1:38" x14ac:dyDescent="0.3">
      <c r="A6" s="9" t="s">
        <v>195</v>
      </c>
      <c r="B6" s="9">
        <v>7</v>
      </c>
      <c r="C6" s="9" t="s">
        <v>29</v>
      </c>
      <c r="D6" s="11">
        <v>3</v>
      </c>
      <c r="E6" s="50">
        <v>75</v>
      </c>
      <c r="F6" s="6">
        <f t="shared" si="0"/>
        <v>2082</v>
      </c>
      <c r="G6" s="6">
        <f>COUNT(N6,O6,P6,Q6,R6,#REF!,T6,V6,X6,AA6,AC6, AE6, AG6)</f>
        <v>9</v>
      </c>
      <c r="H6" s="7">
        <f t="shared" si="1"/>
        <v>231.33333333333334</v>
      </c>
      <c r="I6" s="159">
        <f t="shared" si="2"/>
        <v>2</v>
      </c>
      <c r="J6" s="159">
        <f t="shared" si="3"/>
        <v>2</v>
      </c>
      <c r="K6" s="52">
        <f t="shared" si="4"/>
        <v>269</v>
      </c>
      <c r="L6" s="148">
        <f t="shared" si="5"/>
        <v>708</v>
      </c>
      <c r="M6" s="166"/>
      <c r="N6" s="4">
        <v>224</v>
      </c>
      <c r="O6" s="4">
        <v>262</v>
      </c>
      <c r="P6" s="4">
        <v>222</v>
      </c>
      <c r="Q6" s="4">
        <v>201</v>
      </c>
      <c r="R6" s="4">
        <v>243</v>
      </c>
      <c r="S6" s="10">
        <f t="shared" si="6"/>
        <v>1152</v>
      </c>
      <c r="T6" s="51">
        <v>227</v>
      </c>
      <c r="U6" s="4">
        <v>30</v>
      </c>
      <c r="V6" s="4">
        <v>269</v>
      </c>
      <c r="W6" s="4">
        <v>30</v>
      </c>
      <c r="X6" s="4">
        <v>211</v>
      </c>
      <c r="Y6" s="4">
        <v>0</v>
      </c>
      <c r="Z6" s="1">
        <f t="shared" si="7"/>
        <v>1919</v>
      </c>
      <c r="AA6" s="4"/>
      <c r="AB6" s="4"/>
      <c r="AC6" s="4"/>
      <c r="AD6" s="4"/>
      <c r="AE6" s="4">
        <v>223</v>
      </c>
      <c r="AF6" s="4" t="s">
        <v>24</v>
      </c>
      <c r="AG6" s="165"/>
      <c r="AH6" s="16"/>
    </row>
    <row r="7" spans="1:38" x14ac:dyDescent="0.3">
      <c r="A7" s="9" t="s">
        <v>141</v>
      </c>
      <c r="B7" s="9">
        <v>7</v>
      </c>
      <c r="C7" s="9" t="s">
        <v>29</v>
      </c>
      <c r="D7" s="11">
        <v>4</v>
      </c>
      <c r="E7" s="381">
        <v>50</v>
      </c>
      <c r="F7" s="6">
        <f t="shared" si="0"/>
        <v>2193</v>
      </c>
      <c r="G7" s="6">
        <f>COUNT(N7,O7,P7,Q7,R7,#REF!,T7,V7,X7,AA7,AC7, AE7, AG7)</f>
        <v>10</v>
      </c>
      <c r="H7" s="7">
        <f t="shared" si="1"/>
        <v>219.3</v>
      </c>
      <c r="I7" s="159">
        <f t="shared" si="2"/>
        <v>3</v>
      </c>
      <c r="J7" s="159">
        <f t="shared" si="3"/>
        <v>2</v>
      </c>
      <c r="K7" s="52">
        <f t="shared" si="4"/>
        <v>249</v>
      </c>
      <c r="L7" s="148">
        <f t="shared" si="5"/>
        <v>662</v>
      </c>
      <c r="M7" s="166"/>
      <c r="N7" s="4">
        <v>203</v>
      </c>
      <c r="O7" s="4">
        <v>232</v>
      </c>
      <c r="P7" s="4">
        <v>227</v>
      </c>
      <c r="Q7" s="4">
        <v>218</v>
      </c>
      <c r="R7" s="4">
        <v>216</v>
      </c>
      <c r="S7" s="10">
        <f t="shared" si="6"/>
        <v>1096</v>
      </c>
      <c r="T7" s="51">
        <v>249</v>
      </c>
      <c r="U7" s="4">
        <v>30</v>
      </c>
      <c r="V7" s="4">
        <v>190</v>
      </c>
      <c r="W7" s="4">
        <v>0</v>
      </c>
      <c r="X7" s="4">
        <v>202</v>
      </c>
      <c r="Y7" s="4">
        <v>30</v>
      </c>
      <c r="Z7" s="1">
        <f t="shared" si="7"/>
        <v>1797</v>
      </c>
      <c r="AA7" s="4">
        <v>248</v>
      </c>
      <c r="AB7" s="4" t="s">
        <v>23</v>
      </c>
      <c r="AC7" s="4">
        <v>208</v>
      </c>
      <c r="AD7" s="4" t="s">
        <v>24</v>
      </c>
    </row>
    <row r="8" spans="1:38" x14ac:dyDescent="0.3">
      <c r="A8" s="9" t="s">
        <v>336</v>
      </c>
      <c r="B8" s="9">
        <v>7</v>
      </c>
      <c r="C8" s="9" t="s">
        <v>29</v>
      </c>
      <c r="D8" s="11">
        <v>5</v>
      </c>
      <c r="E8" s="59">
        <v>30</v>
      </c>
      <c r="F8" s="6">
        <f t="shared" si="0"/>
        <v>1976</v>
      </c>
      <c r="G8" s="6">
        <f>COUNT(N8,O8,P8,Q8,R8,#REF!,T8,V8,X8,AA8,AC8, AE8, AG8)</f>
        <v>9</v>
      </c>
      <c r="H8" s="7">
        <f t="shared" si="1"/>
        <v>219.55555555555554</v>
      </c>
      <c r="I8" s="159">
        <f t="shared" si="2"/>
        <v>2</v>
      </c>
      <c r="J8" s="159">
        <f t="shared" si="3"/>
        <v>2</v>
      </c>
      <c r="K8" s="52">
        <f t="shared" si="4"/>
        <v>289</v>
      </c>
      <c r="L8" s="148">
        <f t="shared" si="5"/>
        <v>704</v>
      </c>
      <c r="M8" s="166"/>
      <c r="N8" s="4">
        <v>183</v>
      </c>
      <c r="O8" s="4">
        <v>154</v>
      </c>
      <c r="P8" s="4">
        <v>231</v>
      </c>
      <c r="Q8" s="4">
        <v>198</v>
      </c>
      <c r="R8" s="4">
        <v>289</v>
      </c>
      <c r="S8" s="10">
        <f t="shared" si="6"/>
        <v>1055</v>
      </c>
      <c r="T8" s="51">
        <v>194</v>
      </c>
      <c r="U8" s="4">
        <v>0</v>
      </c>
      <c r="V8" s="4">
        <v>246</v>
      </c>
      <c r="W8" s="4">
        <v>30</v>
      </c>
      <c r="X8" s="4">
        <v>264</v>
      </c>
      <c r="Y8" s="4">
        <v>30</v>
      </c>
      <c r="Z8" s="1">
        <f t="shared" si="7"/>
        <v>1819</v>
      </c>
      <c r="AA8" s="4">
        <v>217</v>
      </c>
      <c r="AB8" s="4" t="s">
        <v>24</v>
      </c>
      <c r="AC8" s="71"/>
      <c r="AD8" s="71"/>
    </row>
    <row r="9" spans="1:38" x14ac:dyDescent="0.3">
      <c r="A9" s="9" t="s">
        <v>243</v>
      </c>
      <c r="B9" s="9">
        <v>7</v>
      </c>
      <c r="C9" s="9" t="s">
        <v>29</v>
      </c>
      <c r="D9" s="11">
        <v>6</v>
      </c>
      <c r="E9" s="58"/>
      <c r="F9" s="6">
        <f t="shared" si="0"/>
        <v>1718</v>
      </c>
      <c r="G9" s="6">
        <f>COUNT(N9,O9,P9,Q9,R9,#REF!,T9,V9,X9,AA9,AC9, AE9, AG9)</f>
        <v>8</v>
      </c>
      <c r="H9" s="7">
        <f t="shared" si="1"/>
        <v>214.75</v>
      </c>
      <c r="I9" s="159">
        <f t="shared" si="2"/>
        <v>1</v>
      </c>
      <c r="J9" s="159">
        <f t="shared" si="3"/>
        <v>2</v>
      </c>
      <c r="K9" s="52">
        <f t="shared" si="4"/>
        <v>240</v>
      </c>
      <c r="L9" s="148">
        <f t="shared" si="5"/>
        <v>676</v>
      </c>
      <c r="M9" s="166"/>
      <c r="N9" s="4">
        <v>207</v>
      </c>
      <c r="O9" s="4">
        <v>198</v>
      </c>
      <c r="P9" s="4">
        <v>239</v>
      </c>
      <c r="Q9" s="4">
        <v>209</v>
      </c>
      <c r="R9" s="4">
        <v>189</v>
      </c>
      <c r="S9" s="10">
        <f t="shared" si="6"/>
        <v>1042</v>
      </c>
      <c r="T9" s="51">
        <v>220</v>
      </c>
      <c r="U9" s="4">
        <v>0</v>
      </c>
      <c r="V9" s="4">
        <v>216</v>
      </c>
      <c r="W9" s="4">
        <v>0</v>
      </c>
      <c r="X9" s="4">
        <v>240</v>
      </c>
      <c r="Y9" s="4">
        <v>30</v>
      </c>
      <c r="Z9" s="1">
        <f t="shared" si="7"/>
        <v>1748</v>
      </c>
    </row>
    <row r="10" spans="1:38" x14ac:dyDescent="0.3">
      <c r="A10" s="9" t="s">
        <v>135</v>
      </c>
      <c r="B10" s="9">
        <v>7</v>
      </c>
      <c r="C10" s="9" t="s">
        <v>29</v>
      </c>
      <c r="D10" s="11">
        <v>7</v>
      </c>
      <c r="E10" s="58"/>
      <c r="F10" s="6">
        <f t="shared" si="0"/>
        <v>1724</v>
      </c>
      <c r="G10" s="6">
        <f>COUNT(N10,O10,P10,Q10,R10,#REF!,T10,V10,X10,AA10,AC10, AE10, AG10)</f>
        <v>8</v>
      </c>
      <c r="H10" s="7">
        <f t="shared" si="1"/>
        <v>215.5</v>
      </c>
      <c r="I10" s="159">
        <f t="shared" si="2"/>
        <v>0</v>
      </c>
      <c r="J10" s="159">
        <f t="shared" si="3"/>
        <v>3</v>
      </c>
      <c r="K10" s="52">
        <f t="shared" si="4"/>
        <v>274</v>
      </c>
      <c r="L10" s="148">
        <f t="shared" si="5"/>
        <v>711</v>
      </c>
      <c r="M10" s="166"/>
      <c r="N10" s="4">
        <v>201</v>
      </c>
      <c r="O10" s="4">
        <v>236</v>
      </c>
      <c r="P10" s="4">
        <v>274</v>
      </c>
      <c r="Q10" s="4">
        <v>215</v>
      </c>
      <c r="R10" s="4">
        <v>212</v>
      </c>
      <c r="S10" s="10">
        <f t="shared" si="6"/>
        <v>1138</v>
      </c>
      <c r="T10" s="51">
        <v>190</v>
      </c>
      <c r="U10" s="4">
        <v>0</v>
      </c>
      <c r="V10" s="4">
        <v>204</v>
      </c>
      <c r="W10" s="4">
        <v>0</v>
      </c>
      <c r="X10" s="4">
        <v>192</v>
      </c>
      <c r="Y10" s="4">
        <v>0</v>
      </c>
      <c r="Z10" s="1">
        <f t="shared" si="7"/>
        <v>1724</v>
      </c>
    </row>
    <row r="11" spans="1:38" x14ac:dyDescent="0.3">
      <c r="A11" s="9" t="s">
        <v>144</v>
      </c>
      <c r="B11" s="9">
        <v>7</v>
      </c>
      <c r="C11" s="9" t="s">
        <v>29</v>
      </c>
      <c r="D11" s="11">
        <v>8</v>
      </c>
      <c r="E11" s="58"/>
      <c r="F11" s="6">
        <f t="shared" si="0"/>
        <v>1663</v>
      </c>
      <c r="G11" s="6">
        <f>COUNT(N11,O11,P11,Q11,R11,#REF!,T11,V11,X11,AA11,AC11, AE11, AG11)</f>
        <v>8</v>
      </c>
      <c r="H11" s="7">
        <f t="shared" si="1"/>
        <v>207.875</v>
      </c>
      <c r="I11" s="159">
        <f t="shared" si="2"/>
        <v>2</v>
      </c>
      <c r="J11" s="159">
        <f t="shared" si="3"/>
        <v>1</v>
      </c>
      <c r="K11" s="52">
        <f t="shared" si="4"/>
        <v>244</v>
      </c>
      <c r="L11" s="148">
        <f t="shared" si="5"/>
        <v>632</v>
      </c>
      <c r="M11" s="166"/>
      <c r="N11" s="4">
        <v>193</v>
      </c>
      <c r="O11" s="4">
        <v>203</v>
      </c>
      <c r="P11" s="4">
        <v>236</v>
      </c>
      <c r="Q11" s="4">
        <v>190</v>
      </c>
      <c r="R11" s="4">
        <v>236</v>
      </c>
      <c r="S11" s="10">
        <f t="shared" si="6"/>
        <v>1058</v>
      </c>
      <c r="T11" s="51">
        <v>244</v>
      </c>
      <c r="U11" s="4">
        <v>30</v>
      </c>
      <c r="V11" s="4">
        <v>183</v>
      </c>
      <c r="W11" s="4">
        <v>30</v>
      </c>
      <c r="X11" s="4">
        <v>178</v>
      </c>
      <c r="Y11" s="4">
        <v>0</v>
      </c>
      <c r="Z11" s="1">
        <f t="shared" si="7"/>
        <v>1723</v>
      </c>
    </row>
    <row r="12" spans="1:38" x14ac:dyDescent="0.3">
      <c r="A12" s="9" t="s">
        <v>136</v>
      </c>
      <c r="B12" s="9">
        <v>7</v>
      </c>
      <c r="C12" s="9" t="s">
        <v>29</v>
      </c>
      <c r="D12" s="11">
        <v>9</v>
      </c>
      <c r="E12" s="58"/>
      <c r="F12" s="6">
        <f t="shared" si="0"/>
        <v>1679</v>
      </c>
      <c r="G12" s="6">
        <f>COUNT(N12,O12,P12,Q12,R12,#REF!,T12,V12,X12,AA12,AC12, AE12, AG12)</f>
        <v>8</v>
      </c>
      <c r="H12" s="7">
        <f t="shared" si="1"/>
        <v>209.875</v>
      </c>
      <c r="I12" s="159">
        <f t="shared" si="2"/>
        <v>0</v>
      </c>
      <c r="J12" s="159">
        <f t="shared" si="3"/>
        <v>3</v>
      </c>
      <c r="K12" s="52">
        <f t="shared" si="4"/>
        <v>267</v>
      </c>
      <c r="L12" s="148">
        <f t="shared" si="5"/>
        <v>628</v>
      </c>
      <c r="M12" s="166"/>
      <c r="N12" s="4">
        <v>198</v>
      </c>
      <c r="O12" s="4">
        <v>170</v>
      </c>
      <c r="P12" s="4">
        <v>200</v>
      </c>
      <c r="Q12" s="4">
        <v>216</v>
      </c>
      <c r="R12" s="4">
        <v>267</v>
      </c>
      <c r="S12" s="10">
        <f t="shared" si="6"/>
        <v>1051</v>
      </c>
      <c r="T12" s="70">
        <v>225</v>
      </c>
      <c r="U12" s="54">
        <v>0</v>
      </c>
      <c r="V12" s="54">
        <v>214</v>
      </c>
      <c r="W12" s="54">
        <v>0</v>
      </c>
      <c r="X12" s="54">
        <v>189</v>
      </c>
      <c r="Y12" s="54">
        <v>0</v>
      </c>
      <c r="Z12" s="24">
        <f t="shared" si="7"/>
        <v>1679</v>
      </c>
    </row>
    <row r="13" spans="1:38" x14ac:dyDescent="0.3">
      <c r="A13" s="9" t="s">
        <v>335</v>
      </c>
      <c r="B13" s="9">
        <v>7</v>
      </c>
      <c r="C13" s="9" t="s">
        <v>29</v>
      </c>
      <c r="D13" s="11">
        <v>10</v>
      </c>
      <c r="E13" s="58"/>
      <c r="F13" s="6">
        <f t="shared" si="0"/>
        <v>1548</v>
      </c>
      <c r="G13" s="6">
        <f>COUNT(N13,O13,P13,Q13,R13,#REF!,T13,V13,X13,AA13,AC13, AE13, AG13)</f>
        <v>8</v>
      </c>
      <c r="H13" s="7">
        <f t="shared" si="1"/>
        <v>193.5</v>
      </c>
      <c r="I13" s="159">
        <f t="shared" si="2"/>
        <v>0</v>
      </c>
      <c r="J13" s="159">
        <f t="shared" si="3"/>
        <v>3</v>
      </c>
      <c r="K13" s="52">
        <f t="shared" si="4"/>
        <v>258</v>
      </c>
      <c r="L13" s="148">
        <f t="shared" si="5"/>
        <v>592</v>
      </c>
      <c r="M13" s="166"/>
      <c r="N13" s="4">
        <v>158</v>
      </c>
      <c r="O13" s="4">
        <v>258</v>
      </c>
      <c r="P13" s="4">
        <v>176</v>
      </c>
      <c r="Q13" s="4">
        <v>236</v>
      </c>
      <c r="R13" s="4">
        <v>233</v>
      </c>
      <c r="S13" s="10">
        <f t="shared" si="6"/>
        <v>1061</v>
      </c>
      <c r="T13" s="51">
        <v>190</v>
      </c>
      <c r="U13" s="4">
        <v>0</v>
      </c>
      <c r="V13" s="4">
        <v>162</v>
      </c>
      <c r="W13" s="4">
        <v>0</v>
      </c>
      <c r="X13" s="4">
        <v>135</v>
      </c>
      <c r="Y13" s="4">
        <v>0</v>
      </c>
      <c r="Z13" s="1">
        <f t="shared" si="7"/>
        <v>1548</v>
      </c>
    </row>
    <row r="14" spans="1:38" x14ac:dyDescent="0.3">
      <c r="A14" s="9" t="s">
        <v>341</v>
      </c>
      <c r="B14" s="9">
        <v>7</v>
      </c>
      <c r="C14" s="9" t="s">
        <v>29</v>
      </c>
      <c r="D14" s="11">
        <v>11</v>
      </c>
      <c r="E14" s="8"/>
      <c r="F14" s="6">
        <f t="shared" ref="F14:F29" si="8">SUM(N14:R14)+T14+V14+X14+AA14+AC14+AE14+AG14</f>
        <v>1032</v>
      </c>
      <c r="G14" s="6">
        <f>COUNT(N14,O14,P14,Q14,R14,#REF!,T14,V14,X14,AA14,AC14, AE14, AG14)</f>
        <v>5</v>
      </c>
      <c r="H14" s="7">
        <f t="shared" ref="H14:H30" si="9">F14/G14</f>
        <v>206.4</v>
      </c>
      <c r="I14" s="159"/>
      <c r="J14" s="159"/>
      <c r="K14" s="52">
        <f t="shared" ref="K14:K29" si="10">MAX(N14,O14,P14,Q14,R14,T14,V14,X14,AA14,AC14,AE14,AG14)</f>
        <v>245</v>
      </c>
      <c r="L14" s="148">
        <f t="shared" ref="L14:L29" si="11">MAX((SUM(N14:P14)), (SUM(T14,V14,X14)), (SUM(AA14,AC14,AE14)), (SUM(AE14,AH14,AJ14)))</f>
        <v>575</v>
      </c>
      <c r="M14" s="166"/>
      <c r="N14" s="4">
        <v>169</v>
      </c>
      <c r="O14" s="4">
        <v>175</v>
      </c>
      <c r="P14" s="4">
        <v>231</v>
      </c>
      <c r="Q14" s="4">
        <v>212</v>
      </c>
      <c r="R14" s="4">
        <v>245</v>
      </c>
      <c r="S14" s="10">
        <f>SUM(N14:R14)</f>
        <v>1032</v>
      </c>
      <c r="T14" s="19"/>
      <c r="U14" s="19"/>
      <c r="V14" s="19"/>
      <c r="W14" s="19"/>
      <c r="X14" s="19"/>
      <c r="Y14" s="19"/>
      <c r="Z14" s="56"/>
    </row>
    <row r="15" spans="1:38" x14ac:dyDescent="0.3">
      <c r="A15" s="9" t="s">
        <v>241</v>
      </c>
      <c r="B15" s="9">
        <v>7</v>
      </c>
      <c r="C15" s="9" t="s">
        <v>29</v>
      </c>
      <c r="D15" s="11">
        <v>12</v>
      </c>
      <c r="E15" s="8"/>
      <c r="F15" s="6">
        <f t="shared" si="8"/>
        <v>1022</v>
      </c>
      <c r="G15" s="6">
        <f>COUNT(N15,O15,P15,Q15,R15,#REF!,T15,V15,X15,AA15,AC15, AE15, AG15)</f>
        <v>5</v>
      </c>
      <c r="H15" s="7">
        <f t="shared" si="9"/>
        <v>204.4</v>
      </c>
      <c r="I15" s="159"/>
      <c r="J15" s="159"/>
      <c r="K15" s="52">
        <f t="shared" si="10"/>
        <v>217</v>
      </c>
      <c r="L15" s="148">
        <f t="shared" si="11"/>
        <v>623</v>
      </c>
      <c r="M15" s="166"/>
      <c r="N15" s="4">
        <v>217</v>
      </c>
      <c r="O15" s="4">
        <v>208</v>
      </c>
      <c r="P15" s="4">
        <v>198</v>
      </c>
      <c r="Q15" s="4">
        <v>201</v>
      </c>
      <c r="R15" s="4">
        <v>198</v>
      </c>
      <c r="S15" s="10">
        <f>SUM(N15:R15)</f>
        <v>1022</v>
      </c>
      <c r="T15" s="19"/>
      <c r="U15" s="19"/>
      <c r="V15" s="19"/>
      <c r="W15" s="19"/>
      <c r="X15" s="19"/>
      <c r="Y15" s="19"/>
      <c r="Z15" s="56"/>
    </row>
    <row r="16" spans="1:38" x14ac:dyDescent="0.3">
      <c r="A16" s="9" t="s">
        <v>109</v>
      </c>
      <c r="B16" s="9">
        <v>7</v>
      </c>
      <c r="C16" s="9" t="s">
        <v>29</v>
      </c>
      <c r="D16" s="11">
        <v>13</v>
      </c>
      <c r="E16" s="8"/>
      <c r="F16" s="6">
        <f t="shared" si="8"/>
        <v>1019</v>
      </c>
      <c r="G16" s="6">
        <f>COUNT(N16,O16,P16,Q16,R16,#REF!,T16,V16,X16,AA16,AC16, AE16, AG16)</f>
        <v>5</v>
      </c>
      <c r="H16" s="7">
        <f t="shared" si="9"/>
        <v>203.8</v>
      </c>
      <c r="I16" s="159"/>
      <c r="J16" s="159"/>
      <c r="K16" s="52">
        <f t="shared" si="10"/>
        <v>223</v>
      </c>
      <c r="L16" s="148">
        <f t="shared" si="11"/>
        <v>573</v>
      </c>
      <c r="M16" s="166"/>
      <c r="N16" s="4">
        <v>155</v>
      </c>
      <c r="O16" s="4">
        <v>213</v>
      </c>
      <c r="P16" s="4">
        <v>205</v>
      </c>
      <c r="Q16" s="4">
        <v>223</v>
      </c>
      <c r="R16" s="4">
        <v>223</v>
      </c>
      <c r="S16" s="10">
        <f>SUM(N16:R16)</f>
        <v>1019</v>
      </c>
      <c r="T16" s="19"/>
      <c r="U16" s="19"/>
      <c r="V16" s="19"/>
      <c r="W16" s="19"/>
      <c r="X16" s="19"/>
      <c r="Y16" s="19"/>
      <c r="Z16" s="56"/>
    </row>
    <row r="17" spans="1:38" x14ac:dyDescent="0.3">
      <c r="A17" s="9" t="s">
        <v>295</v>
      </c>
      <c r="B17" s="9">
        <v>7</v>
      </c>
      <c r="C17" s="9" t="s">
        <v>29</v>
      </c>
      <c r="D17" s="11">
        <v>14</v>
      </c>
      <c r="E17" s="8"/>
      <c r="F17" s="6">
        <f t="shared" si="8"/>
        <v>1012</v>
      </c>
      <c r="G17" s="6">
        <f>COUNT(N17,O17,P17,Q17,R17,#REF!,T17,V17,X17,AA17,AC17, AE17, AG17)</f>
        <v>5</v>
      </c>
      <c r="H17" s="7">
        <f t="shared" si="9"/>
        <v>202.4</v>
      </c>
      <c r="I17" s="159"/>
      <c r="J17" s="159"/>
      <c r="K17" s="52">
        <f t="shared" si="10"/>
        <v>225</v>
      </c>
      <c r="L17" s="148">
        <f t="shared" si="11"/>
        <v>607</v>
      </c>
      <c r="M17" s="166"/>
      <c r="N17" s="4">
        <v>189</v>
      </c>
      <c r="O17" s="4">
        <v>225</v>
      </c>
      <c r="P17" s="4">
        <v>193</v>
      </c>
      <c r="Q17" s="4">
        <v>193</v>
      </c>
      <c r="R17" s="4">
        <v>212</v>
      </c>
      <c r="S17" s="10">
        <f>SUM(N17:R17)</f>
        <v>1012</v>
      </c>
      <c r="T17" s="19"/>
      <c r="U17" s="19"/>
      <c r="V17" s="19"/>
      <c r="W17" s="19"/>
      <c r="X17" s="19"/>
      <c r="Y17" s="19"/>
      <c r="Z17" s="56"/>
    </row>
    <row r="18" spans="1:38" x14ac:dyDescent="0.3">
      <c r="A18" s="9" t="s">
        <v>342</v>
      </c>
      <c r="B18" s="9">
        <v>7</v>
      </c>
      <c r="C18" s="9" t="s">
        <v>29</v>
      </c>
      <c r="D18" s="11">
        <v>15</v>
      </c>
      <c r="E18" s="8"/>
      <c r="F18" s="6">
        <f t="shared" si="8"/>
        <v>999</v>
      </c>
      <c r="G18" s="6">
        <f>COUNT(N18,O18,P18,Q18,R18,#REF!,T18,V18,X18,AA18,AC18, AE18, AG18)</f>
        <v>5</v>
      </c>
      <c r="H18" s="7">
        <f t="shared" si="9"/>
        <v>199.8</v>
      </c>
      <c r="I18" s="143"/>
      <c r="J18" s="143"/>
      <c r="K18" s="52">
        <f t="shared" si="10"/>
        <v>245</v>
      </c>
      <c r="L18" s="148">
        <f t="shared" si="11"/>
        <v>635</v>
      </c>
      <c r="M18" s="166"/>
      <c r="N18" s="4">
        <v>211</v>
      </c>
      <c r="O18" s="4">
        <v>245</v>
      </c>
      <c r="P18" s="4">
        <v>179</v>
      </c>
      <c r="Q18" s="4">
        <v>173</v>
      </c>
      <c r="R18" s="4">
        <v>191</v>
      </c>
      <c r="S18" s="10">
        <f t="shared" ref="S18:S29" si="12">SUM(N18:R18)</f>
        <v>999</v>
      </c>
      <c r="T18" s="19"/>
      <c r="U18" s="19"/>
      <c r="V18" s="19"/>
      <c r="W18" s="19"/>
      <c r="X18" s="19"/>
      <c r="Y18" s="19"/>
      <c r="Z18" s="56"/>
    </row>
    <row r="19" spans="1:38" x14ac:dyDescent="0.3">
      <c r="A19" s="9" t="s">
        <v>184</v>
      </c>
      <c r="B19" s="9">
        <v>7</v>
      </c>
      <c r="C19" s="9" t="s">
        <v>29</v>
      </c>
      <c r="D19" s="11">
        <v>16</v>
      </c>
      <c r="E19" s="8"/>
      <c r="F19" s="6">
        <f t="shared" si="8"/>
        <v>956</v>
      </c>
      <c r="G19" s="6">
        <f>COUNT(N19,O19,P19,Q19,R19,#REF!,T19,V19,X19,AA19,AC19, AE19, AG19)</f>
        <v>5</v>
      </c>
      <c r="H19" s="7">
        <f t="shared" si="9"/>
        <v>191.2</v>
      </c>
      <c r="I19" s="143"/>
      <c r="J19" s="143"/>
      <c r="K19" s="52">
        <f t="shared" si="10"/>
        <v>244</v>
      </c>
      <c r="L19" s="148">
        <f t="shared" si="11"/>
        <v>510</v>
      </c>
      <c r="M19" s="166"/>
      <c r="N19" s="4">
        <v>155</v>
      </c>
      <c r="O19" s="4">
        <v>177</v>
      </c>
      <c r="P19" s="4">
        <v>178</v>
      </c>
      <c r="Q19" s="4">
        <v>244</v>
      </c>
      <c r="R19" s="4">
        <v>202</v>
      </c>
      <c r="S19" s="10">
        <f t="shared" si="12"/>
        <v>956</v>
      </c>
      <c r="T19" s="19"/>
      <c r="U19" s="19"/>
      <c r="V19" s="19"/>
      <c r="W19" s="19"/>
      <c r="X19" s="19"/>
      <c r="Y19" s="19"/>
      <c r="Z19" s="56"/>
    </row>
    <row r="20" spans="1:38" x14ac:dyDescent="0.3">
      <c r="A20" s="9" t="s">
        <v>202</v>
      </c>
      <c r="B20" s="9">
        <v>7</v>
      </c>
      <c r="C20" s="9" t="s">
        <v>29</v>
      </c>
      <c r="D20" s="11">
        <v>17</v>
      </c>
      <c r="E20" s="8"/>
      <c r="F20" s="6">
        <f t="shared" si="8"/>
        <v>946</v>
      </c>
      <c r="G20" s="6">
        <f>COUNT(N20,O20,P20,Q20,R20,#REF!,T20,V20,X20,AA20,AC20, AE20, AG20)</f>
        <v>5</v>
      </c>
      <c r="H20" s="7">
        <f t="shared" si="9"/>
        <v>189.2</v>
      </c>
      <c r="I20" s="143"/>
      <c r="J20" s="143"/>
      <c r="K20" s="52">
        <f t="shared" si="10"/>
        <v>208</v>
      </c>
      <c r="L20" s="148">
        <f t="shared" si="11"/>
        <v>573</v>
      </c>
      <c r="M20" s="166"/>
      <c r="N20" s="4">
        <v>195</v>
      </c>
      <c r="O20" s="4">
        <v>170</v>
      </c>
      <c r="P20" s="4">
        <v>208</v>
      </c>
      <c r="Q20" s="4">
        <v>192</v>
      </c>
      <c r="R20" s="4">
        <v>181</v>
      </c>
      <c r="S20" s="10">
        <f t="shared" si="12"/>
        <v>946</v>
      </c>
      <c r="T20" s="16"/>
      <c r="U20" s="16"/>
      <c r="V20" s="16"/>
      <c r="W20" s="16"/>
      <c r="X20" s="16"/>
      <c r="Y20" s="16"/>
      <c r="Z20" s="56"/>
    </row>
    <row r="21" spans="1:38" x14ac:dyDescent="0.3">
      <c r="A21" s="9" t="s">
        <v>210</v>
      </c>
      <c r="B21" s="9">
        <v>7</v>
      </c>
      <c r="C21" s="9" t="s">
        <v>29</v>
      </c>
      <c r="D21" s="11">
        <v>18</v>
      </c>
      <c r="E21" s="8"/>
      <c r="F21" s="6">
        <f t="shared" si="8"/>
        <v>938</v>
      </c>
      <c r="G21" s="6">
        <f>COUNT(N21,O21,P21,Q21,R21,#REF!,T21,V21,X21,AA21,AC21, AE21, AG21)</f>
        <v>5</v>
      </c>
      <c r="H21" s="7">
        <f t="shared" si="9"/>
        <v>187.6</v>
      </c>
      <c r="I21" s="143"/>
      <c r="J21" s="143"/>
      <c r="K21" s="52">
        <f t="shared" si="10"/>
        <v>215</v>
      </c>
      <c r="L21" s="148">
        <f t="shared" si="11"/>
        <v>587</v>
      </c>
      <c r="M21" s="166"/>
      <c r="N21" s="4">
        <v>215</v>
      </c>
      <c r="O21" s="4">
        <v>183</v>
      </c>
      <c r="P21" s="4">
        <v>189</v>
      </c>
      <c r="Q21" s="4">
        <v>184</v>
      </c>
      <c r="R21" s="4">
        <v>167</v>
      </c>
      <c r="S21" s="10">
        <f t="shared" si="12"/>
        <v>938</v>
      </c>
      <c r="T21" s="16"/>
      <c r="U21" s="16"/>
      <c r="V21" s="16"/>
      <c r="W21" s="16"/>
      <c r="X21" s="16"/>
      <c r="Y21" s="16"/>
      <c r="Z21" s="56"/>
    </row>
    <row r="22" spans="1:38" x14ac:dyDescent="0.3">
      <c r="A22" s="9" t="s">
        <v>133</v>
      </c>
      <c r="B22" s="9">
        <v>7</v>
      </c>
      <c r="C22" s="9" t="s">
        <v>29</v>
      </c>
      <c r="D22" s="11">
        <v>19</v>
      </c>
      <c r="E22" s="8"/>
      <c r="F22" s="6">
        <f t="shared" si="8"/>
        <v>912</v>
      </c>
      <c r="G22" s="6">
        <f>COUNT(N22,O22,P22,Q22,R22,#REF!,T22,V22,X22,AA22,AC22, AE22, AG22)</f>
        <v>5</v>
      </c>
      <c r="H22" s="7">
        <f t="shared" si="9"/>
        <v>182.4</v>
      </c>
      <c r="I22" s="143"/>
      <c r="J22" s="143"/>
      <c r="K22" s="52">
        <f t="shared" si="10"/>
        <v>200</v>
      </c>
      <c r="L22" s="148">
        <f t="shared" si="11"/>
        <v>574</v>
      </c>
      <c r="M22" s="166"/>
      <c r="N22" s="4">
        <v>200</v>
      </c>
      <c r="O22" s="4">
        <v>192</v>
      </c>
      <c r="P22" s="4">
        <v>182</v>
      </c>
      <c r="Q22" s="4">
        <v>147</v>
      </c>
      <c r="R22" s="4">
        <v>191</v>
      </c>
      <c r="S22" s="10">
        <f t="shared" si="12"/>
        <v>912</v>
      </c>
      <c r="T22" s="16"/>
      <c r="U22" s="16"/>
      <c r="V22" s="16"/>
      <c r="W22" s="16"/>
      <c r="X22" s="16"/>
      <c r="Y22" s="16"/>
      <c r="Z22" s="56"/>
    </row>
    <row r="23" spans="1:38" x14ac:dyDescent="0.3">
      <c r="A23" s="9" t="s">
        <v>239</v>
      </c>
      <c r="B23" s="9">
        <v>7</v>
      </c>
      <c r="C23" s="9" t="s">
        <v>29</v>
      </c>
      <c r="D23" s="11">
        <v>20</v>
      </c>
      <c r="E23" s="8"/>
      <c r="F23" s="6">
        <f t="shared" si="8"/>
        <v>899</v>
      </c>
      <c r="G23" s="6">
        <f>COUNT(N23,O23,P23,Q23,R23,#REF!,T23,V23,X23,AA23,AC23, AE23, AG23)</f>
        <v>5</v>
      </c>
      <c r="H23" s="7">
        <f t="shared" si="9"/>
        <v>179.8</v>
      </c>
      <c r="I23" s="143"/>
      <c r="J23" s="143"/>
      <c r="K23" s="52">
        <f t="shared" si="10"/>
        <v>205</v>
      </c>
      <c r="L23" s="148">
        <f t="shared" si="11"/>
        <v>513</v>
      </c>
      <c r="M23" s="166"/>
      <c r="N23" s="4">
        <v>174</v>
      </c>
      <c r="O23" s="4">
        <v>202</v>
      </c>
      <c r="P23" s="4">
        <v>137</v>
      </c>
      <c r="Q23" s="4">
        <v>181</v>
      </c>
      <c r="R23" s="4">
        <v>205</v>
      </c>
      <c r="S23" s="10">
        <f t="shared" si="12"/>
        <v>899</v>
      </c>
      <c r="T23" s="16"/>
      <c r="U23" s="16"/>
      <c r="V23" s="16"/>
      <c r="W23" s="16"/>
      <c r="X23" s="16"/>
      <c r="Y23" s="16"/>
      <c r="Z23" s="56"/>
    </row>
    <row r="24" spans="1:38" x14ac:dyDescent="0.3">
      <c r="A24" s="9" t="s">
        <v>211</v>
      </c>
      <c r="B24" s="9">
        <v>7</v>
      </c>
      <c r="C24" s="9" t="s">
        <v>29</v>
      </c>
      <c r="D24" s="11">
        <v>21</v>
      </c>
      <c r="E24" s="8"/>
      <c r="F24" s="6">
        <f t="shared" si="8"/>
        <v>894</v>
      </c>
      <c r="G24" s="6">
        <f>COUNT(N24,O24,P24,Q24,R24,#REF!,T24,V24,X24,AA24,AC24, AE24, AG24)</f>
        <v>5</v>
      </c>
      <c r="H24" s="7">
        <f t="shared" si="9"/>
        <v>178.8</v>
      </c>
      <c r="I24" s="143"/>
      <c r="J24" s="143"/>
      <c r="K24" s="52">
        <f t="shared" si="10"/>
        <v>231</v>
      </c>
      <c r="L24" s="148">
        <f t="shared" si="11"/>
        <v>557</v>
      </c>
      <c r="M24" s="166"/>
      <c r="N24" s="4">
        <v>231</v>
      </c>
      <c r="O24" s="4">
        <v>159</v>
      </c>
      <c r="P24" s="4">
        <v>167</v>
      </c>
      <c r="Q24" s="4">
        <v>169</v>
      </c>
      <c r="R24" s="4">
        <v>168</v>
      </c>
      <c r="S24" s="10">
        <f t="shared" si="12"/>
        <v>894</v>
      </c>
      <c r="T24" s="16"/>
      <c r="U24" s="16"/>
      <c r="V24" s="16"/>
      <c r="W24" s="16"/>
      <c r="X24" s="16"/>
      <c r="Y24" s="16"/>
      <c r="Z24" s="56"/>
    </row>
    <row r="25" spans="1:38" x14ac:dyDescent="0.3">
      <c r="A25" s="9" t="s">
        <v>172</v>
      </c>
      <c r="B25" s="9">
        <v>7</v>
      </c>
      <c r="C25" s="9" t="s">
        <v>29</v>
      </c>
      <c r="D25" s="11">
        <v>22</v>
      </c>
      <c r="E25" s="8"/>
      <c r="F25" s="6">
        <f t="shared" si="8"/>
        <v>861</v>
      </c>
      <c r="G25" s="6">
        <f>COUNT(N25,O25,P25,Q25,R25,#REF!,T25,V25,X25,AA25,AC25, AE25, AG25)</f>
        <v>5</v>
      </c>
      <c r="H25" s="7">
        <f t="shared" si="9"/>
        <v>172.2</v>
      </c>
      <c r="I25" s="143"/>
      <c r="J25" s="143"/>
      <c r="K25" s="52">
        <f t="shared" si="10"/>
        <v>248</v>
      </c>
      <c r="L25" s="148">
        <f t="shared" si="11"/>
        <v>435</v>
      </c>
      <c r="M25" s="166"/>
      <c r="N25" s="4">
        <v>139</v>
      </c>
      <c r="O25" s="4">
        <v>131</v>
      </c>
      <c r="P25" s="4">
        <v>165</v>
      </c>
      <c r="Q25" s="4">
        <v>178</v>
      </c>
      <c r="R25" s="4">
        <v>248</v>
      </c>
      <c r="S25" s="10">
        <f t="shared" si="12"/>
        <v>861</v>
      </c>
      <c r="T25" s="16"/>
      <c r="U25" s="16"/>
      <c r="V25" s="16"/>
      <c r="W25" s="16"/>
      <c r="X25" s="16"/>
      <c r="Y25" s="16"/>
      <c r="Z25" s="56"/>
    </row>
    <row r="26" spans="1:38" x14ac:dyDescent="0.3">
      <c r="A26" s="9" t="s">
        <v>343</v>
      </c>
      <c r="B26" s="9">
        <v>7</v>
      </c>
      <c r="C26" s="9" t="s">
        <v>29</v>
      </c>
      <c r="D26" s="11">
        <v>23</v>
      </c>
      <c r="E26" s="8"/>
      <c r="F26" s="6">
        <f t="shared" si="8"/>
        <v>845</v>
      </c>
      <c r="G26" s="6">
        <f>COUNT(N26,O26,P26,Q26,R26,#REF!,T26,V26,X26,AA26,AC26, AE26, AG26)</f>
        <v>5</v>
      </c>
      <c r="H26" s="7">
        <f t="shared" si="9"/>
        <v>169</v>
      </c>
      <c r="I26" s="143"/>
      <c r="J26" s="143"/>
      <c r="K26" s="52">
        <f t="shared" si="10"/>
        <v>196</v>
      </c>
      <c r="L26" s="148">
        <f t="shared" si="11"/>
        <v>543</v>
      </c>
      <c r="M26" s="166"/>
      <c r="N26" s="4">
        <v>170</v>
      </c>
      <c r="O26" s="4">
        <v>196</v>
      </c>
      <c r="P26" s="4">
        <v>177</v>
      </c>
      <c r="Q26" s="4">
        <v>156</v>
      </c>
      <c r="R26" s="4">
        <v>146</v>
      </c>
      <c r="S26" s="10">
        <f t="shared" si="12"/>
        <v>845</v>
      </c>
      <c r="T26" s="16"/>
      <c r="U26" s="16"/>
      <c r="V26" s="16"/>
      <c r="W26" s="16"/>
      <c r="X26" s="16"/>
      <c r="Y26" s="16"/>
      <c r="Z26" s="56"/>
    </row>
    <row r="27" spans="1:38" x14ac:dyDescent="0.3">
      <c r="A27" s="9" t="s">
        <v>344</v>
      </c>
      <c r="B27" s="9">
        <v>7</v>
      </c>
      <c r="C27" s="9" t="s">
        <v>29</v>
      </c>
      <c r="D27" s="11">
        <v>24</v>
      </c>
      <c r="E27" s="8"/>
      <c r="F27" s="6">
        <f t="shared" si="8"/>
        <v>822</v>
      </c>
      <c r="G27" s="6">
        <f>COUNT(N27,O27,P27,Q27,R27,#REF!,T27,V27,X27,AA27,AC27, AE27, AG27)</f>
        <v>5</v>
      </c>
      <c r="H27" s="7">
        <f t="shared" si="9"/>
        <v>164.4</v>
      </c>
      <c r="I27" s="143"/>
      <c r="J27" s="143"/>
      <c r="K27" s="52">
        <f t="shared" si="10"/>
        <v>189</v>
      </c>
      <c r="L27" s="148">
        <f t="shared" si="11"/>
        <v>508</v>
      </c>
      <c r="M27" s="166"/>
      <c r="N27" s="4">
        <v>169</v>
      </c>
      <c r="O27" s="4">
        <v>169</v>
      </c>
      <c r="P27" s="4">
        <v>170</v>
      </c>
      <c r="Q27" s="4">
        <v>189</v>
      </c>
      <c r="R27" s="4">
        <v>125</v>
      </c>
      <c r="S27" s="10">
        <f t="shared" si="12"/>
        <v>822</v>
      </c>
      <c r="T27" s="16"/>
      <c r="U27" s="16"/>
      <c r="V27" s="16"/>
      <c r="W27" s="16"/>
      <c r="X27" s="16"/>
      <c r="Y27" s="16"/>
      <c r="Z27" s="56"/>
    </row>
    <row r="28" spans="1:38" x14ac:dyDescent="0.3">
      <c r="A28" s="9" t="s">
        <v>189</v>
      </c>
      <c r="B28" s="9">
        <v>7</v>
      </c>
      <c r="C28" s="9" t="s">
        <v>29</v>
      </c>
      <c r="D28" s="11">
        <v>25</v>
      </c>
      <c r="E28" s="8"/>
      <c r="F28" s="6">
        <f t="shared" si="8"/>
        <v>816</v>
      </c>
      <c r="G28" s="6">
        <f>COUNT(N28,O28,P28,Q28,R28,#REF!,T28,V28,X28,AA28,AC28, AE28, AG28)</f>
        <v>5</v>
      </c>
      <c r="H28" s="7">
        <f t="shared" si="9"/>
        <v>163.19999999999999</v>
      </c>
      <c r="I28" s="143"/>
      <c r="J28" s="143"/>
      <c r="K28" s="52">
        <f t="shared" si="10"/>
        <v>194</v>
      </c>
      <c r="L28" s="148">
        <f t="shared" si="11"/>
        <v>483</v>
      </c>
      <c r="M28" s="166"/>
      <c r="N28" s="4">
        <v>194</v>
      </c>
      <c r="O28" s="4">
        <v>124</v>
      </c>
      <c r="P28" s="4">
        <v>165</v>
      </c>
      <c r="Q28" s="4">
        <v>164</v>
      </c>
      <c r="R28" s="4">
        <v>169</v>
      </c>
      <c r="S28" s="10">
        <f t="shared" si="12"/>
        <v>816</v>
      </c>
      <c r="T28" s="16"/>
      <c r="U28" s="16"/>
      <c r="V28" s="16"/>
      <c r="W28" s="16"/>
      <c r="X28" s="16"/>
      <c r="Y28" s="16"/>
      <c r="Z28" s="56"/>
    </row>
    <row r="29" spans="1:38" x14ac:dyDescent="0.3">
      <c r="A29" s="9" t="s">
        <v>188</v>
      </c>
      <c r="B29" s="9">
        <v>7</v>
      </c>
      <c r="C29" s="9" t="s">
        <v>29</v>
      </c>
      <c r="D29" s="11">
        <v>26</v>
      </c>
      <c r="E29" s="8"/>
      <c r="F29" s="6">
        <f t="shared" si="8"/>
        <v>782</v>
      </c>
      <c r="G29" s="6">
        <f>COUNT(N29,O29,P29,Q29,R29,#REF!,T29,V29,X29,AA29,AC29, AE29, AG29)</f>
        <v>5</v>
      </c>
      <c r="H29" s="7">
        <f t="shared" si="9"/>
        <v>156.4</v>
      </c>
      <c r="I29" s="143"/>
      <c r="J29" s="143"/>
      <c r="K29" s="52">
        <f t="shared" si="10"/>
        <v>176</v>
      </c>
      <c r="L29" s="148">
        <f t="shared" si="11"/>
        <v>459</v>
      </c>
      <c r="M29" s="166"/>
      <c r="N29" s="4">
        <v>150</v>
      </c>
      <c r="O29" s="4">
        <v>155</v>
      </c>
      <c r="P29" s="4">
        <v>154</v>
      </c>
      <c r="Q29" s="4">
        <v>147</v>
      </c>
      <c r="R29" s="4">
        <v>176</v>
      </c>
      <c r="S29" s="10">
        <f t="shared" si="12"/>
        <v>782</v>
      </c>
      <c r="T29" s="16"/>
      <c r="U29" s="16"/>
      <c r="V29" s="16"/>
      <c r="W29" s="16"/>
      <c r="X29" s="16"/>
      <c r="Y29" s="16"/>
      <c r="Z29" s="56"/>
    </row>
    <row r="30" spans="1:38" x14ac:dyDescent="0.3">
      <c r="F30" s="48">
        <f>SUM(F4:F29)</f>
        <v>33870</v>
      </c>
      <c r="G30" s="48">
        <f>SUM(G4:G29)</f>
        <v>168</v>
      </c>
      <c r="H30" s="49">
        <f t="shared" si="9"/>
        <v>201.60714285714286</v>
      </c>
      <c r="N30">
        <f>AVERAGE(N4:N29)</f>
        <v>189.73076923076923</v>
      </c>
      <c r="O30">
        <f t="shared" ref="O30:X30" si="13">AVERAGE(O4:O29)</f>
        <v>195.69230769230768</v>
      </c>
      <c r="P30">
        <f t="shared" si="13"/>
        <v>199.65384615384616</v>
      </c>
      <c r="Q30">
        <f t="shared" si="13"/>
        <v>198</v>
      </c>
      <c r="R30">
        <f t="shared" si="13"/>
        <v>206.46153846153845</v>
      </c>
      <c r="T30">
        <f t="shared" si="13"/>
        <v>213.4</v>
      </c>
      <c r="V30">
        <f t="shared" si="13"/>
        <v>216.5</v>
      </c>
      <c r="X30">
        <f t="shared" si="13"/>
        <v>209.1</v>
      </c>
      <c r="AA30">
        <f>AVERAGE(AA4:AA29)</f>
        <v>232.5</v>
      </c>
      <c r="AC30">
        <f>AVERAGE(AC4:AC29)</f>
        <v>210.5</v>
      </c>
      <c r="AE30">
        <f>AVERAGE(AE4:AE29)</f>
        <v>233</v>
      </c>
      <c r="AG30">
        <f>AVERAGE(AG4:AG29)</f>
        <v>200</v>
      </c>
    </row>
    <row r="32" spans="1:38" x14ac:dyDescent="0.3">
      <c r="A32" s="587" t="s">
        <v>34</v>
      </c>
      <c r="B32" s="587"/>
      <c r="C32" s="587"/>
      <c r="D32" s="587"/>
      <c r="E32" s="587"/>
      <c r="F32" s="587"/>
      <c r="G32" s="587"/>
      <c r="H32" s="587"/>
      <c r="I32" s="587"/>
      <c r="J32" s="587"/>
      <c r="K32" s="587"/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587"/>
      <c r="W32" s="587"/>
      <c r="X32" s="587"/>
      <c r="Y32" s="587"/>
      <c r="Z32" s="587"/>
      <c r="AA32" s="587"/>
      <c r="AB32" s="587"/>
      <c r="AC32" s="587"/>
      <c r="AD32" s="587"/>
      <c r="AE32" s="587"/>
      <c r="AF32" s="587"/>
      <c r="AG32" s="587"/>
      <c r="AH32" s="587"/>
      <c r="AI32" s="158"/>
      <c r="AJ32" s="158"/>
      <c r="AK32" s="158"/>
      <c r="AL32" s="158"/>
    </row>
    <row r="33" spans="1:38" x14ac:dyDescent="0.3">
      <c r="A33" s="587"/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587"/>
      <c r="T33" s="587"/>
      <c r="U33" s="587"/>
      <c r="V33" s="587"/>
      <c r="W33" s="587"/>
      <c r="X33" s="587"/>
      <c r="Y33" s="587"/>
      <c r="Z33" s="587"/>
      <c r="AA33" s="587"/>
      <c r="AB33" s="587"/>
      <c r="AC33" s="587"/>
      <c r="AD33" s="587"/>
      <c r="AE33" s="587"/>
      <c r="AF33" s="587"/>
      <c r="AG33" s="587"/>
      <c r="AH33" s="587"/>
      <c r="AI33" s="158"/>
      <c r="AJ33" s="158"/>
      <c r="AK33" s="158"/>
      <c r="AL33" s="158"/>
    </row>
    <row r="34" spans="1:38" x14ac:dyDescent="0.3">
      <c r="A34" s="10" t="s">
        <v>0</v>
      </c>
      <c r="B34" s="10"/>
      <c r="C34" s="10"/>
      <c r="D34" s="10" t="s">
        <v>2</v>
      </c>
      <c r="E34" s="121">
        <f>SUM(E35:E40)</f>
        <v>480</v>
      </c>
      <c r="F34" s="11" t="s">
        <v>4</v>
      </c>
      <c r="G34" s="10" t="s">
        <v>5</v>
      </c>
      <c r="H34" s="10" t="s">
        <v>6</v>
      </c>
      <c r="I34" s="1" t="s">
        <v>23</v>
      </c>
      <c r="J34" s="1" t="s">
        <v>24</v>
      </c>
      <c r="K34" s="1" t="s">
        <v>25</v>
      </c>
      <c r="L34" s="1" t="s">
        <v>26</v>
      </c>
      <c r="M34" s="97" t="s">
        <v>9</v>
      </c>
      <c r="N34" s="10">
        <v>1</v>
      </c>
      <c r="O34" s="10">
        <v>2</v>
      </c>
      <c r="P34" s="10">
        <v>3</v>
      </c>
      <c r="Q34" s="10">
        <v>4</v>
      </c>
      <c r="R34" s="10">
        <v>5</v>
      </c>
      <c r="S34" s="10" t="s">
        <v>8</v>
      </c>
      <c r="T34" s="10">
        <v>6</v>
      </c>
      <c r="U34" s="10" t="s">
        <v>7</v>
      </c>
      <c r="V34" s="10">
        <v>7</v>
      </c>
      <c r="W34" s="10" t="s">
        <v>7</v>
      </c>
      <c r="X34" s="10">
        <v>8</v>
      </c>
      <c r="Y34" s="10" t="s">
        <v>7</v>
      </c>
      <c r="Z34" s="10" t="s">
        <v>8</v>
      </c>
      <c r="AA34" s="10">
        <v>9</v>
      </c>
      <c r="AB34" s="10"/>
      <c r="AC34" s="10">
        <v>10</v>
      </c>
      <c r="AD34" s="10"/>
      <c r="AE34" s="10">
        <v>11</v>
      </c>
      <c r="AF34" s="10"/>
      <c r="AG34" s="10">
        <v>12</v>
      </c>
      <c r="AH34" s="10"/>
    </row>
    <row r="35" spans="1:38" x14ac:dyDescent="0.3">
      <c r="A35" s="17" t="s">
        <v>253</v>
      </c>
      <c r="B35" s="17">
        <v>7</v>
      </c>
      <c r="C35" s="17" t="s">
        <v>29</v>
      </c>
      <c r="D35" s="10">
        <v>1</v>
      </c>
      <c r="E35" s="50">
        <v>200</v>
      </c>
      <c r="F35" s="11">
        <f t="shared" ref="F35:F48" si="14">SUM(N35:R35)+T35+V35+X35+AA35+AC35+AE35+AG35</f>
        <v>1846</v>
      </c>
      <c r="G35" s="10">
        <f>COUNT(N35,O35,P35,Q35,R35,#REF!,T35,V35,X35,AA35,AC35,AE35,AG35)</f>
        <v>9</v>
      </c>
      <c r="H35" s="15">
        <f t="shared" ref="H35:H48" si="15">F35/G35</f>
        <v>205.11111111111111</v>
      </c>
      <c r="I35" s="159">
        <f>((SUM(U35+W35+Y35))/30)+(COUNTIFS(AB35,"W")+(COUNTIFS(AD35,"W")+(COUNTIFS(AF35,"W")+(COUNTIFS(AH35,"W")))))</f>
        <v>4</v>
      </c>
      <c r="J35" s="159">
        <f>(3-(SUM(U35+W35+Y35)/30))+(COUNTIFS(AB35,"L"))+(COUNTIFS(AD35,"L"))+(COUNTIFS(AF35,"L"))+(COUNTIFS(AH35,"L"))</f>
        <v>0</v>
      </c>
      <c r="K35" s="52">
        <f t="shared" ref="K35:K48" si="16">MAX(N35,O35,P35,Q35,R35,T35,V35,X35,AA35,AC35,AE35,AG35)</f>
        <v>266</v>
      </c>
      <c r="L35" s="148">
        <f t="shared" ref="L35:L48" si="17">MAX((SUM(N35:P35)), (SUM(T35,V35,X35)), (SUM(AA35,AC35,AE35)), (SUM(AC35,AE35,AG35)))</f>
        <v>673</v>
      </c>
      <c r="M35" s="331">
        <v>38</v>
      </c>
      <c r="N35" s="120">
        <v>227</v>
      </c>
      <c r="O35" s="120">
        <v>196</v>
      </c>
      <c r="P35" s="120">
        <v>220</v>
      </c>
      <c r="Q35" s="120">
        <v>158</v>
      </c>
      <c r="R35" s="120">
        <v>180</v>
      </c>
      <c r="S35" s="10">
        <f t="shared" ref="S35:S48" si="18">SUM(N35:R35)+(M35*5)</f>
        <v>1171</v>
      </c>
      <c r="T35" s="120">
        <v>226</v>
      </c>
      <c r="U35" s="120">
        <v>30</v>
      </c>
      <c r="V35" s="120">
        <v>181</v>
      </c>
      <c r="W35" s="120">
        <v>30</v>
      </c>
      <c r="X35" s="120">
        <v>266</v>
      </c>
      <c r="Y35" s="120">
        <v>30</v>
      </c>
      <c r="Z35" s="10">
        <f t="shared" ref="Z35:Z48" si="19">SUM(S35:Y35)+(M35*3)</f>
        <v>2048</v>
      </c>
      <c r="AA35" s="13"/>
      <c r="AB35" s="13"/>
      <c r="AC35" s="13"/>
      <c r="AD35" s="13"/>
      <c r="AE35" s="13"/>
      <c r="AF35" s="13"/>
      <c r="AG35" s="13">
        <v>192</v>
      </c>
      <c r="AH35" s="4" t="s">
        <v>23</v>
      </c>
    </row>
    <row r="36" spans="1:38" x14ac:dyDescent="0.3">
      <c r="A36" s="9" t="s">
        <v>170</v>
      </c>
      <c r="B36" s="17">
        <v>7</v>
      </c>
      <c r="C36" s="17" t="s">
        <v>29</v>
      </c>
      <c r="D36" s="10">
        <v>2</v>
      </c>
      <c r="E36" s="50">
        <v>100</v>
      </c>
      <c r="F36" s="11">
        <f t="shared" si="14"/>
        <v>2210</v>
      </c>
      <c r="G36" s="10">
        <f>COUNT(N36,O36,P36,Q36,R36,#REF!,T36,V36,X36,AA36,AC36,AE36,AG36)</f>
        <v>11</v>
      </c>
      <c r="H36" s="15">
        <f t="shared" si="15"/>
        <v>200.90909090909091</v>
      </c>
      <c r="I36" s="159">
        <f t="shared" ref="I36:I48" si="20">((SUM(U36+W36+Y36))/30)+(COUNTIFS(AB36,"W")+(COUNTIFS(AD36,"W")+(COUNTIFS(AF36,"W")+(COUNTIFS(AH36,"W")))))</f>
        <v>5</v>
      </c>
      <c r="J36" s="159">
        <f t="shared" ref="J36:J48" si="21">(3-(SUM(U36+W36+Y36)/30))+(COUNTIFS(AB36,"L"))+(COUNTIFS(AD36,"L"))+(COUNTIFS(AF36,"L"))+(COUNTIFS(AH36,"L"))</f>
        <v>1</v>
      </c>
      <c r="K36" s="52">
        <f t="shared" si="16"/>
        <v>230</v>
      </c>
      <c r="L36" s="148">
        <f t="shared" si="17"/>
        <v>626</v>
      </c>
      <c r="M36" s="332">
        <v>25</v>
      </c>
      <c r="N36" s="120">
        <v>224</v>
      </c>
      <c r="O36" s="120">
        <v>168</v>
      </c>
      <c r="P36" s="120">
        <v>224</v>
      </c>
      <c r="Q36" s="120">
        <v>168</v>
      </c>
      <c r="R36" s="120">
        <v>197</v>
      </c>
      <c r="S36" s="10">
        <f t="shared" si="18"/>
        <v>1106</v>
      </c>
      <c r="T36" s="120">
        <v>198</v>
      </c>
      <c r="U36" s="120">
        <v>30</v>
      </c>
      <c r="V36" s="120">
        <v>202</v>
      </c>
      <c r="W36" s="120">
        <v>30</v>
      </c>
      <c r="X36" s="120">
        <v>226</v>
      </c>
      <c r="Y36" s="120">
        <v>30</v>
      </c>
      <c r="Z36" s="10">
        <f t="shared" si="19"/>
        <v>1897</v>
      </c>
      <c r="AA36" s="13"/>
      <c r="AB36" s="13"/>
      <c r="AC36" s="13">
        <v>189</v>
      </c>
      <c r="AD36" s="13" t="s">
        <v>23</v>
      </c>
      <c r="AE36" s="13">
        <v>230</v>
      </c>
      <c r="AF36" s="51" t="s">
        <v>23</v>
      </c>
      <c r="AG36" s="13">
        <v>184</v>
      </c>
      <c r="AH36" s="4" t="s">
        <v>24</v>
      </c>
    </row>
    <row r="37" spans="1:38" x14ac:dyDescent="0.3">
      <c r="A37" s="9" t="s">
        <v>247</v>
      </c>
      <c r="B37" s="17">
        <v>7</v>
      </c>
      <c r="C37" s="17" t="s">
        <v>29</v>
      </c>
      <c r="D37" s="10">
        <v>3</v>
      </c>
      <c r="E37" s="59">
        <v>75</v>
      </c>
      <c r="F37" s="11">
        <f t="shared" si="14"/>
        <v>1905</v>
      </c>
      <c r="G37" s="10">
        <f>COUNT(N37,O37,P37,Q37,R37,#REF!,T37,V37,X37,AA37,AC37,AE37,AG37)</f>
        <v>9</v>
      </c>
      <c r="H37" s="15">
        <f t="shared" si="15"/>
        <v>211.66666666666666</v>
      </c>
      <c r="I37" s="159">
        <f t="shared" si="20"/>
        <v>2</v>
      </c>
      <c r="J37" s="159">
        <f t="shared" si="21"/>
        <v>2</v>
      </c>
      <c r="K37" s="52">
        <f t="shared" si="16"/>
        <v>237</v>
      </c>
      <c r="L37" s="148">
        <f t="shared" si="17"/>
        <v>698</v>
      </c>
      <c r="M37" s="332">
        <v>32</v>
      </c>
      <c r="N37" s="120">
        <v>199</v>
      </c>
      <c r="O37" s="120">
        <v>234</v>
      </c>
      <c r="P37" s="120">
        <v>235</v>
      </c>
      <c r="Q37" s="120">
        <v>159</v>
      </c>
      <c r="R37" s="120">
        <v>191</v>
      </c>
      <c r="S37" s="10">
        <f t="shared" si="18"/>
        <v>1178</v>
      </c>
      <c r="T37" s="120">
        <v>237</v>
      </c>
      <c r="U37" s="120">
        <v>30</v>
      </c>
      <c r="V37" s="120">
        <v>225</v>
      </c>
      <c r="W37" s="120">
        <v>30</v>
      </c>
      <c r="X37" s="120">
        <v>236</v>
      </c>
      <c r="Y37" s="120">
        <v>0</v>
      </c>
      <c r="Z37" s="10">
        <f t="shared" si="19"/>
        <v>2032</v>
      </c>
      <c r="AA37" s="13"/>
      <c r="AB37" s="13"/>
      <c r="AC37" s="371"/>
      <c r="AD37" s="371"/>
      <c r="AE37" s="371">
        <v>189</v>
      </c>
      <c r="AF37" s="371" t="s">
        <v>24</v>
      </c>
      <c r="AG37" s="119"/>
    </row>
    <row r="38" spans="1:38" x14ac:dyDescent="0.3">
      <c r="A38" s="9" t="s">
        <v>339</v>
      </c>
      <c r="B38" s="17">
        <v>7</v>
      </c>
      <c r="C38" s="17" t="s">
        <v>29</v>
      </c>
      <c r="D38" s="10">
        <v>4</v>
      </c>
      <c r="E38" s="59">
        <v>50</v>
      </c>
      <c r="F38" s="11">
        <f t="shared" si="14"/>
        <v>1857</v>
      </c>
      <c r="G38" s="10">
        <f>COUNT(N38,O38,P38,Q38,R38,#REF!,T38,V38,X38,AA38,AC38,AE38,AG38)</f>
        <v>10</v>
      </c>
      <c r="H38" s="15">
        <f t="shared" si="15"/>
        <v>185.7</v>
      </c>
      <c r="I38" s="159">
        <f t="shared" si="20"/>
        <v>3</v>
      </c>
      <c r="J38" s="159">
        <f t="shared" si="21"/>
        <v>2</v>
      </c>
      <c r="K38" s="52">
        <f t="shared" si="16"/>
        <v>224</v>
      </c>
      <c r="L38" s="148">
        <f t="shared" si="17"/>
        <v>602</v>
      </c>
      <c r="M38" s="332">
        <v>34</v>
      </c>
      <c r="N38" s="120">
        <v>224</v>
      </c>
      <c r="O38" s="120">
        <v>204</v>
      </c>
      <c r="P38" s="120">
        <v>161</v>
      </c>
      <c r="Q38" s="120">
        <v>174</v>
      </c>
      <c r="R38" s="120">
        <v>170</v>
      </c>
      <c r="S38" s="10">
        <f t="shared" si="18"/>
        <v>1103</v>
      </c>
      <c r="T38" s="120">
        <v>215</v>
      </c>
      <c r="U38" s="120">
        <v>0</v>
      </c>
      <c r="V38" s="120">
        <v>172</v>
      </c>
      <c r="W38" s="120">
        <v>30</v>
      </c>
      <c r="X38" s="120">
        <v>215</v>
      </c>
      <c r="Y38" s="120">
        <v>30</v>
      </c>
      <c r="Z38" s="10">
        <f t="shared" si="19"/>
        <v>1867</v>
      </c>
      <c r="AA38" s="13">
        <v>174</v>
      </c>
      <c r="AB38" s="13" t="s">
        <v>23</v>
      </c>
      <c r="AC38" s="120">
        <v>148</v>
      </c>
      <c r="AD38" s="4" t="s">
        <v>24</v>
      </c>
      <c r="AE38" s="119"/>
      <c r="AF38" s="147"/>
      <c r="AG38" s="119"/>
    </row>
    <row r="39" spans="1:38" x14ac:dyDescent="0.3">
      <c r="A39" s="9" t="s">
        <v>337</v>
      </c>
      <c r="B39" s="17">
        <v>7</v>
      </c>
      <c r="C39" s="17" t="s">
        <v>29</v>
      </c>
      <c r="D39" s="10">
        <v>5</v>
      </c>
      <c r="E39" s="50">
        <v>30</v>
      </c>
      <c r="F39" s="11">
        <f t="shared" si="14"/>
        <v>1830</v>
      </c>
      <c r="G39" s="10">
        <f>COUNT(N39,O39,P39,Q39,R39,#REF!,T39,V39,X39,AA39,AC39,AE39,AG39)</f>
        <v>9</v>
      </c>
      <c r="H39" s="15">
        <f t="shared" si="15"/>
        <v>203.33333333333334</v>
      </c>
      <c r="I39" s="159">
        <f t="shared" si="20"/>
        <v>2</v>
      </c>
      <c r="J39" s="159">
        <f t="shared" si="21"/>
        <v>2</v>
      </c>
      <c r="K39" s="52">
        <f t="shared" si="16"/>
        <v>258</v>
      </c>
      <c r="L39" s="148">
        <f t="shared" si="17"/>
        <v>607</v>
      </c>
      <c r="M39" s="332">
        <v>13</v>
      </c>
      <c r="N39" s="120">
        <v>181</v>
      </c>
      <c r="O39" s="120">
        <v>201</v>
      </c>
      <c r="P39" s="120">
        <v>225</v>
      </c>
      <c r="Q39" s="120">
        <v>258</v>
      </c>
      <c r="R39" s="120">
        <v>226</v>
      </c>
      <c r="S39" s="10">
        <f t="shared" si="18"/>
        <v>1156</v>
      </c>
      <c r="T39" s="120">
        <v>193</v>
      </c>
      <c r="U39" s="120">
        <v>0</v>
      </c>
      <c r="V39" s="120">
        <v>225</v>
      </c>
      <c r="W39" s="120">
        <v>30</v>
      </c>
      <c r="X39" s="120">
        <v>180</v>
      </c>
      <c r="Y39" s="120">
        <v>30</v>
      </c>
      <c r="Z39" s="10">
        <f t="shared" si="19"/>
        <v>1853</v>
      </c>
      <c r="AA39" s="120">
        <v>141</v>
      </c>
      <c r="AB39" s="4" t="s">
        <v>24</v>
      </c>
      <c r="AC39" s="119"/>
      <c r="AD39" s="147"/>
      <c r="AE39" s="119"/>
      <c r="AF39" s="147"/>
      <c r="AG39" s="119"/>
    </row>
    <row r="40" spans="1:38" x14ac:dyDescent="0.3">
      <c r="A40" s="9" t="s">
        <v>163</v>
      </c>
      <c r="B40" s="17">
        <v>7</v>
      </c>
      <c r="C40" s="17" t="s">
        <v>29</v>
      </c>
      <c r="D40" s="10">
        <v>6</v>
      </c>
      <c r="E40" s="59">
        <v>25</v>
      </c>
      <c r="F40" s="11">
        <f t="shared" si="14"/>
        <v>1449</v>
      </c>
      <c r="G40" s="10">
        <f>COUNT(N40,O40,P40,Q40,R40,#REF!,T40,V40,X40,AA40,AC40,AE40,AG40)</f>
        <v>8</v>
      </c>
      <c r="H40" s="15">
        <f t="shared" si="15"/>
        <v>181.125</v>
      </c>
      <c r="I40" s="159">
        <f t="shared" si="20"/>
        <v>2</v>
      </c>
      <c r="J40" s="159">
        <f t="shared" si="21"/>
        <v>1</v>
      </c>
      <c r="K40" s="52">
        <f t="shared" si="16"/>
        <v>215</v>
      </c>
      <c r="L40" s="148">
        <f t="shared" si="17"/>
        <v>577</v>
      </c>
      <c r="M40" s="332">
        <v>38</v>
      </c>
      <c r="N40" s="120">
        <v>191</v>
      </c>
      <c r="O40" s="120">
        <v>147</v>
      </c>
      <c r="P40" s="120">
        <v>160</v>
      </c>
      <c r="Q40" s="120">
        <v>188</v>
      </c>
      <c r="R40" s="120">
        <v>186</v>
      </c>
      <c r="S40" s="10">
        <f t="shared" si="18"/>
        <v>1062</v>
      </c>
      <c r="T40" s="53">
        <v>181</v>
      </c>
      <c r="U40" s="53">
        <v>0</v>
      </c>
      <c r="V40" s="53">
        <v>181</v>
      </c>
      <c r="W40" s="53">
        <v>30</v>
      </c>
      <c r="X40" s="53">
        <v>215</v>
      </c>
      <c r="Y40" s="53">
        <v>30</v>
      </c>
      <c r="Z40" s="10">
        <f t="shared" si="19"/>
        <v>1813</v>
      </c>
      <c r="AA40" s="119"/>
      <c r="AB40" s="147"/>
      <c r="AC40" s="119"/>
      <c r="AD40" s="147"/>
      <c r="AE40" s="119"/>
      <c r="AF40" s="147"/>
      <c r="AG40" s="119"/>
    </row>
    <row r="41" spans="1:38" x14ac:dyDescent="0.3">
      <c r="A41" s="9" t="s">
        <v>151</v>
      </c>
      <c r="B41" s="17">
        <v>7</v>
      </c>
      <c r="C41" s="17" t="s">
        <v>29</v>
      </c>
      <c r="D41" s="10">
        <v>7</v>
      </c>
      <c r="E41" s="18"/>
      <c r="F41" s="11">
        <f t="shared" si="14"/>
        <v>1362</v>
      </c>
      <c r="G41" s="10">
        <f>COUNT(N41,O41,P41,Q41,R41,#REF!,T41,V41,X41,AA41,AC41,AE41,AG41)</f>
        <v>8</v>
      </c>
      <c r="H41" s="15">
        <f t="shared" si="15"/>
        <v>170.25</v>
      </c>
      <c r="I41" s="159">
        <f t="shared" si="20"/>
        <v>2</v>
      </c>
      <c r="J41" s="159">
        <f t="shared" si="21"/>
        <v>1</v>
      </c>
      <c r="K41" s="52">
        <f t="shared" si="16"/>
        <v>203</v>
      </c>
      <c r="L41" s="148">
        <f t="shared" si="17"/>
        <v>506</v>
      </c>
      <c r="M41" s="332">
        <v>48</v>
      </c>
      <c r="N41" s="120">
        <v>158</v>
      </c>
      <c r="O41" s="120">
        <v>197</v>
      </c>
      <c r="P41" s="120">
        <v>151</v>
      </c>
      <c r="Q41" s="120">
        <v>170</v>
      </c>
      <c r="R41" s="120">
        <v>190</v>
      </c>
      <c r="S41" s="10">
        <f t="shared" si="18"/>
        <v>1106</v>
      </c>
      <c r="T41" s="53">
        <v>203</v>
      </c>
      <c r="U41" s="53">
        <v>30</v>
      </c>
      <c r="V41" s="53">
        <v>125</v>
      </c>
      <c r="W41" s="53">
        <v>30</v>
      </c>
      <c r="X41" s="53">
        <v>168</v>
      </c>
      <c r="Y41" s="53">
        <v>0</v>
      </c>
      <c r="Z41" s="10">
        <f t="shared" si="19"/>
        <v>1806</v>
      </c>
      <c r="AA41" s="119"/>
      <c r="AB41" s="147"/>
      <c r="AC41" s="119"/>
      <c r="AD41" s="147"/>
      <c r="AE41" s="119"/>
      <c r="AF41" s="147"/>
      <c r="AG41" s="119"/>
    </row>
    <row r="42" spans="1:38" x14ac:dyDescent="0.3">
      <c r="A42" s="9" t="s">
        <v>321</v>
      </c>
      <c r="B42" s="17">
        <v>7</v>
      </c>
      <c r="C42" s="17" t="s">
        <v>29</v>
      </c>
      <c r="D42" s="10">
        <v>8</v>
      </c>
      <c r="E42" s="18"/>
      <c r="F42" s="11">
        <f t="shared" si="14"/>
        <v>1245</v>
      </c>
      <c r="G42" s="10">
        <f>COUNT(N42,O42,P42,Q42,R42,#REF!,T42,V42,X42,AA42,AC42,AE42,AG42)</f>
        <v>8</v>
      </c>
      <c r="H42" s="15">
        <f t="shared" si="15"/>
        <v>155.625</v>
      </c>
      <c r="I42" s="159">
        <f t="shared" si="20"/>
        <v>1</v>
      </c>
      <c r="J42" s="159">
        <f t="shared" si="21"/>
        <v>2</v>
      </c>
      <c r="K42" s="52">
        <f t="shared" si="16"/>
        <v>187</v>
      </c>
      <c r="L42" s="148">
        <f t="shared" si="17"/>
        <v>471</v>
      </c>
      <c r="M42" s="332">
        <v>65</v>
      </c>
      <c r="N42" s="120">
        <v>187</v>
      </c>
      <c r="O42" s="120">
        <v>137</v>
      </c>
      <c r="P42" s="120">
        <v>147</v>
      </c>
      <c r="Q42" s="120">
        <v>169</v>
      </c>
      <c r="R42" s="120">
        <v>141</v>
      </c>
      <c r="S42" s="10">
        <f t="shared" si="18"/>
        <v>1106</v>
      </c>
      <c r="T42" s="371">
        <v>168</v>
      </c>
      <c r="U42" s="371">
        <v>30</v>
      </c>
      <c r="V42" s="371">
        <v>139</v>
      </c>
      <c r="W42" s="371">
        <v>0</v>
      </c>
      <c r="X42" s="371">
        <v>157</v>
      </c>
      <c r="Y42" s="371">
        <v>0</v>
      </c>
      <c r="Z42" s="10">
        <f t="shared" si="19"/>
        <v>1795</v>
      </c>
      <c r="AA42" s="119"/>
      <c r="AB42" s="147"/>
      <c r="AC42" s="119"/>
      <c r="AD42" s="147"/>
      <c r="AE42" s="119"/>
      <c r="AF42" s="147"/>
      <c r="AG42" s="119"/>
    </row>
    <row r="43" spans="1:38" x14ac:dyDescent="0.3">
      <c r="A43" s="9" t="s">
        <v>340</v>
      </c>
      <c r="B43" s="17">
        <v>7</v>
      </c>
      <c r="C43" s="17" t="s">
        <v>29</v>
      </c>
      <c r="D43" s="10">
        <v>9</v>
      </c>
      <c r="E43" s="372"/>
      <c r="F43" s="11">
        <f t="shared" si="14"/>
        <v>1327</v>
      </c>
      <c r="G43" s="10">
        <f>COUNT(N43,O43,P43,Q43,R43,#REF!,T43,V43,X43,AA43,AC43,AE43,AG43)</f>
        <v>8</v>
      </c>
      <c r="H43" s="15">
        <f t="shared" si="15"/>
        <v>165.875</v>
      </c>
      <c r="I43" s="159">
        <f t="shared" si="20"/>
        <v>1</v>
      </c>
      <c r="J43" s="159">
        <f t="shared" si="21"/>
        <v>2</v>
      </c>
      <c r="K43" s="52">
        <f t="shared" si="16"/>
        <v>183</v>
      </c>
      <c r="L43" s="148">
        <f t="shared" si="17"/>
        <v>518</v>
      </c>
      <c r="M43" s="332">
        <v>53</v>
      </c>
      <c r="N43" s="120">
        <v>175</v>
      </c>
      <c r="O43" s="120">
        <v>135</v>
      </c>
      <c r="P43" s="120">
        <v>157</v>
      </c>
      <c r="Q43" s="120">
        <v>161</v>
      </c>
      <c r="R43" s="120">
        <v>181</v>
      </c>
      <c r="S43" s="10">
        <f t="shared" si="18"/>
        <v>1074</v>
      </c>
      <c r="T43" s="120">
        <v>173</v>
      </c>
      <c r="U43" s="120">
        <v>0</v>
      </c>
      <c r="V43" s="120">
        <v>183</v>
      </c>
      <c r="W43" s="120">
        <v>0</v>
      </c>
      <c r="X43" s="120">
        <v>162</v>
      </c>
      <c r="Y43" s="120">
        <v>30</v>
      </c>
      <c r="Z43" s="10">
        <f t="shared" si="19"/>
        <v>1781</v>
      </c>
      <c r="AA43" s="119"/>
      <c r="AB43" s="147"/>
      <c r="AC43" s="119"/>
      <c r="AD43" s="147"/>
      <c r="AE43" s="119"/>
      <c r="AF43" s="147"/>
      <c r="AG43" s="119"/>
    </row>
    <row r="44" spans="1:38" x14ac:dyDescent="0.3">
      <c r="A44" s="9" t="s">
        <v>277</v>
      </c>
      <c r="B44" s="17">
        <v>7</v>
      </c>
      <c r="C44" s="17" t="s">
        <v>29</v>
      </c>
      <c r="D44" s="10">
        <v>10</v>
      </c>
      <c r="F44" s="11">
        <f t="shared" si="14"/>
        <v>1360</v>
      </c>
      <c r="G44" s="10">
        <f>COUNT(N44,O44,P44,Q44,R44,#REF!,T44,V44,X44,AA44,AC44,AE44,AG44)</f>
        <v>8</v>
      </c>
      <c r="H44" s="15">
        <f t="shared" si="15"/>
        <v>170</v>
      </c>
      <c r="I44" s="159">
        <f t="shared" si="20"/>
        <v>1</v>
      </c>
      <c r="J44" s="159">
        <f t="shared" si="21"/>
        <v>2</v>
      </c>
      <c r="K44" s="52">
        <f t="shared" si="16"/>
        <v>204</v>
      </c>
      <c r="L44" s="148">
        <f t="shared" si="17"/>
        <v>542</v>
      </c>
      <c r="M44" s="332">
        <v>48</v>
      </c>
      <c r="N44" s="120">
        <v>169</v>
      </c>
      <c r="O44" s="120">
        <v>200</v>
      </c>
      <c r="P44" s="120">
        <v>173</v>
      </c>
      <c r="Q44" s="120">
        <v>158</v>
      </c>
      <c r="R44" s="120">
        <v>193</v>
      </c>
      <c r="S44" s="10">
        <f t="shared" si="18"/>
        <v>1133</v>
      </c>
      <c r="T44" s="120">
        <v>204</v>
      </c>
      <c r="U44" s="120">
        <v>30</v>
      </c>
      <c r="V44" s="120">
        <v>146</v>
      </c>
      <c r="W44" s="120">
        <v>0</v>
      </c>
      <c r="X44" s="120">
        <v>117</v>
      </c>
      <c r="Y44" s="120">
        <v>0</v>
      </c>
      <c r="Z44" s="10">
        <f t="shared" si="19"/>
        <v>1774</v>
      </c>
      <c r="AA44" s="119"/>
      <c r="AB44" s="147"/>
      <c r="AC44" s="119"/>
      <c r="AD44" s="147"/>
      <c r="AE44" s="119"/>
      <c r="AF44" s="147"/>
      <c r="AG44" s="119"/>
    </row>
    <row r="45" spans="1:38" x14ac:dyDescent="0.3">
      <c r="A45" s="9" t="s">
        <v>249</v>
      </c>
      <c r="B45" s="17">
        <v>7</v>
      </c>
      <c r="C45" s="17" t="s">
        <v>29</v>
      </c>
      <c r="D45" s="10">
        <v>11</v>
      </c>
      <c r="E45" s="119"/>
      <c r="F45" s="11">
        <f t="shared" si="14"/>
        <v>1431</v>
      </c>
      <c r="G45" s="10">
        <f>COUNT(N45,O45,P45,Q45,R45,#REF!,T45,V45,X45,AA45,AC45,AE45,AG45)</f>
        <v>8</v>
      </c>
      <c r="H45" s="15">
        <f t="shared" si="15"/>
        <v>178.875</v>
      </c>
      <c r="I45" s="159">
        <f t="shared" si="20"/>
        <v>0</v>
      </c>
      <c r="J45" s="159">
        <f t="shared" si="21"/>
        <v>3</v>
      </c>
      <c r="K45" s="52">
        <f t="shared" si="16"/>
        <v>235</v>
      </c>
      <c r="L45" s="148">
        <f t="shared" si="17"/>
        <v>567</v>
      </c>
      <c r="M45" s="332">
        <v>37</v>
      </c>
      <c r="N45" s="120">
        <v>155</v>
      </c>
      <c r="O45" s="120">
        <v>235</v>
      </c>
      <c r="P45" s="120">
        <v>177</v>
      </c>
      <c r="Q45" s="120">
        <v>194</v>
      </c>
      <c r="R45" s="120">
        <v>153</v>
      </c>
      <c r="S45" s="10">
        <f t="shared" si="18"/>
        <v>1099</v>
      </c>
      <c r="T45" s="120">
        <v>193</v>
      </c>
      <c r="U45" s="120">
        <v>0</v>
      </c>
      <c r="V45" s="120">
        <v>167</v>
      </c>
      <c r="W45" s="120">
        <v>0</v>
      </c>
      <c r="X45" s="120">
        <v>157</v>
      </c>
      <c r="Y45" s="120">
        <v>0</v>
      </c>
      <c r="Z45" s="10">
        <f t="shared" si="19"/>
        <v>1727</v>
      </c>
      <c r="AA45" s="119"/>
      <c r="AB45" s="147"/>
      <c r="AC45" s="119"/>
      <c r="AD45" s="147"/>
      <c r="AE45" s="119"/>
      <c r="AF45" s="147"/>
      <c r="AG45" s="119"/>
    </row>
    <row r="46" spans="1:38" x14ac:dyDescent="0.3">
      <c r="A46" s="9" t="s">
        <v>324</v>
      </c>
      <c r="B46" s="17">
        <v>7</v>
      </c>
      <c r="C46" s="17" t="s">
        <v>29</v>
      </c>
      <c r="D46" s="10">
        <v>12</v>
      </c>
      <c r="F46" s="11">
        <f t="shared" si="14"/>
        <v>1470</v>
      </c>
      <c r="G46" s="10">
        <f>COUNT(N46,O46,P46,Q46,R46,#REF!,T46,V46,X46,AA46,AC46,AE46,AG46)</f>
        <v>8</v>
      </c>
      <c r="H46" s="15">
        <f t="shared" si="15"/>
        <v>183.75</v>
      </c>
      <c r="I46" s="159">
        <f t="shared" si="20"/>
        <v>1</v>
      </c>
      <c r="J46" s="159">
        <f t="shared" si="21"/>
        <v>2</v>
      </c>
      <c r="K46" s="52">
        <f t="shared" si="16"/>
        <v>233</v>
      </c>
      <c r="L46" s="148">
        <f t="shared" si="17"/>
        <v>612</v>
      </c>
      <c r="M46" s="332">
        <v>27</v>
      </c>
      <c r="N46" s="120">
        <v>195</v>
      </c>
      <c r="O46" s="120">
        <v>184</v>
      </c>
      <c r="P46" s="120">
        <v>233</v>
      </c>
      <c r="Q46" s="120">
        <v>162</v>
      </c>
      <c r="R46" s="120">
        <v>211</v>
      </c>
      <c r="S46" s="10">
        <f t="shared" si="18"/>
        <v>1120</v>
      </c>
      <c r="T46" s="120">
        <v>145</v>
      </c>
      <c r="U46" s="120">
        <v>0</v>
      </c>
      <c r="V46" s="120">
        <v>160</v>
      </c>
      <c r="W46" s="120">
        <v>0</v>
      </c>
      <c r="X46" s="120">
        <v>180</v>
      </c>
      <c r="Y46" s="120">
        <v>30</v>
      </c>
      <c r="Z46" s="10">
        <f t="shared" si="19"/>
        <v>1716</v>
      </c>
      <c r="AA46" s="119"/>
      <c r="AB46" s="147"/>
      <c r="AC46" s="119"/>
      <c r="AD46" s="147"/>
      <c r="AE46" s="119"/>
      <c r="AF46" s="147"/>
      <c r="AG46" s="119"/>
    </row>
    <row r="47" spans="1:38" x14ac:dyDescent="0.3">
      <c r="A47" s="9" t="s">
        <v>338</v>
      </c>
      <c r="B47" s="17">
        <v>7</v>
      </c>
      <c r="C47" s="17" t="s">
        <v>29</v>
      </c>
      <c r="D47" s="10">
        <v>13</v>
      </c>
      <c r="F47" s="11">
        <f t="shared" si="14"/>
        <v>1499</v>
      </c>
      <c r="G47" s="10">
        <f>COUNT(N47,O47,P47,Q47,R47,#REF!,T47,V47,X47,AA47,AC47,AE47,AG47)</f>
        <v>8</v>
      </c>
      <c r="H47" s="15">
        <f t="shared" si="15"/>
        <v>187.375</v>
      </c>
      <c r="I47" s="159">
        <f t="shared" si="20"/>
        <v>1</v>
      </c>
      <c r="J47" s="159">
        <f t="shared" si="21"/>
        <v>2</v>
      </c>
      <c r="K47" s="52">
        <f t="shared" si="16"/>
        <v>241</v>
      </c>
      <c r="L47" s="148">
        <f t="shared" si="17"/>
        <v>622</v>
      </c>
      <c r="M47" s="332">
        <v>18</v>
      </c>
      <c r="N47" s="120">
        <v>216</v>
      </c>
      <c r="O47" s="120">
        <v>190</v>
      </c>
      <c r="P47" s="120">
        <v>216</v>
      </c>
      <c r="Q47" s="120">
        <v>241</v>
      </c>
      <c r="R47" s="120">
        <v>162</v>
      </c>
      <c r="S47" s="10">
        <f t="shared" si="18"/>
        <v>1115</v>
      </c>
      <c r="T47" s="120">
        <v>157</v>
      </c>
      <c r="U47" s="120">
        <v>30</v>
      </c>
      <c r="V47" s="120">
        <v>139</v>
      </c>
      <c r="W47" s="120">
        <v>0</v>
      </c>
      <c r="X47" s="120">
        <v>178</v>
      </c>
      <c r="Y47" s="120">
        <v>0</v>
      </c>
      <c r="Z47" s="10">
        <f t="shared" si="19"/>
        <v>1673</v>
      </c>
      <c r="AA47" s="119"/>
      <c r="AB47" s="147"/>
      <c r="AC47" s="119"/>
      <c r="AD47" s="147"/>
      <c r="AE47" s="119"/>
      <c r="AF47" s="147"/>
      <c r="AG47" s="119"/>
    </row>
    <row r="48" spans="1:38" x14ac:dyDescent="0.3">
      <c r="A48" s="9" t="s">
        <v>114</v>
      </c>
      <c r="B48" s="17">
        <v>7</v>
      </c>
      <c r="C48" s="17" t="s">
        <v>29</v>
      </c>
      <c r="D48" s="10">
        <v>14</v>
      </c>
      <c r="E48" s="119"/>
      <c r="F48" s="11">
        <f t="shared" si="14"/>
        <v>1447</v>
      </c>
      <c r="G48" s="10">
        <f>COUNT(N48,O48,P48,Q48,R48,#REF!,T48,V48,X48,AA48,AC48,AE48,AG48)</f>
        <v>8</v>
      </c>
      <c r="H48" s="15">
        <f t="shared" si="15"/>
        <v>180.875</v>
      </c>
      <c r="I48" s="159">
        <f t="shared" si="20"/>
        <v>0</v>
      </c>
      <c r="J48" s="159">
        <f t="shared" si="21"/>
        <v>3</v>
      </c>
      <c r="K48" s="52">
        <f t="shared" si="16"/>
        <v>227</v>
      </c>
      <c r="L48" s="148">
        <f t="shared" si="17"/>
        <v>583</v>
      </c>
      <c r="M48" s="332">
        <v>18</v>
      </c>
      <c r="N48" s="120">
        <v>213</v>
      </c>
      <c r="O48" s="120">
        <v>189</v>
      </c>
      <c r="P48" s="120">
        <v>181</v>
      </c>
      <c r="Q48" s="120">
        <v>166</v>
      </c>
      <c r="R48" s="120">
        <v>227</v>
      </c>
      <c r="S48" s="10">
        <f t="shared" si="18"/>
        <v>1066</v>
      </c>
      <c r="T48" s="371">
        <v>150</v>
      </c>
      <c r="U48" s="371">
        <v>0</v>
      </c>
      <c r="V48" s="371">
        <v>182</v>
      </c>
      <c r="W48" s="371">
        <v>0</v>
      </c>
      <c r="X48" s="371">
        <v>139</v>
      </c>
      <c r="Y48" s="371">
        <v>0</v>
      </c>
      <c r="Z48" s="10">
        <f t="shared" si="19"/>
        <v>1591</v>
      </c>
      <c r="AA48" s="119"/>
      <c r="AB48" s="147"/>
      <c r="AC48" s="119"/>
      <c r="AD48" s="147"/>
      <c r="AE48" s="119"/>
      <c r="AF48" s="147"/>
      <c r="AG48" s="119"/>
    </row>
    <row r="49" spans="1:33" x14ac:dyDescent="0.3">
      <c r="A49" s="9" t="s">
        <v>121</v>
      </c>
      <c r="B49" s="17">
        <v>7</v>
      </c>
      <c r="C49" s="17" t="s">
        <v>29</v>
      </c>
      <c r="D49" s="10">
        <v>15</v>
      </c>
      <c r="E49" s="119"/>
      <c r="F49" s="11">
        <f t="shared" ref="F49:F69" si="22">SUM(N49:R49)+T49+V49+X49+AA49+AC49+AE49+AG49</f>
        <v>996</v>
      </c>
      <c r="G49" s="10">
        <f>COUNT(N49,O49,P49,Q49,R49,#REF!,T49,V49,X49,AA49,AC49,AE49,AG49)</f>
        <v>5</v>
      </c>
      <c r="H49" s="15">
        <f t="shared" ref="H49:H69" si="23">F49/G49</f>
        <v>199.2</v>
      </c>
      <c r="I49" s="159"/>
      <c r="J49" s="159"/>
      <c r="K49" s="52">
        <f t="shared" ref="K49:K71" si="24">MAX(N49,O49,P49,Q49,R49,T49,V49,X49,AA49,AC49,AE49,AG49)</f>
        <v>252</v>
      </c>
      <c r="L49" s="148">
        <f t="shared" ref="L49:L71" si="25">MAX((SUM(N49:P49)), (SUM(T49,V49,X49)), (SUM(AA49,AC49,AE49)), (SUM(AC49,AE49,AG49)))</f>
        <v>518</v>
      </c>
      <c r="M49" s="332">
        <v>13</v>
      </c>
      <c r="N49" s="120">
        <v>151</v>
      </c>
      <c r="O49" s="120">
        <v>175</v>
      </c>
      <c r="P49" s="120">
        <v>192</v>
      </c>
      <c r="Q49" s="120">
        <v>252</v>
      </c>
      <c r="R49" s="120">
        <v>226</v>
      </c>
      <c r="S49" s="10">
        <f t="shared" ref="S49:S71" si="26">SUM(N49:R49)+(M49*5)</f>
        <v>1061</v>
      </c>
      <c r="T49" s="57"/>
      <c r="U49" s="57"/>
      <c r="V49" s="57"/>
      <c r="W49" s="57"/>
      <c r="X49" s="57"/>
      <c r="Y49" s="57"/>
      <c r="Z49" s="56">
        <f t="shared" ref="Z49:Z56" si="27">SUM(S49:Y49)+(M49*3)</f>
        <v>1100</v>
      </c>
      <c r="AA49" s="119"/>
      <c r="AB49" s="147"/>
      <c r="AC49" s="119"/>
      <c r="AD49" s="147"/>
      <c r="AE49" s="119"/>
      <c r="AF49" s="147"/>
      <c r="AG49" s="119"/>
    </row>
    <row r="50" spans="1:33" x14ac:dyDescent="0.3">
      <c r="A50" s="9" t="s">
        <v>248</v>
      </c>
      <c r="B50" s="17">
        <v>7</v>
      </c>
      <c r="C50" s="17" t="s">
        <v>29</v>
      </c>
      <c r="D50" s="10">
        <v>16</v>
      </c>
      <c r="E50" s="119"/>
      <c r="F50" s="11">
        <f t="shared" si="22"/>
        <v>1038</v>
      </c>
      <c r="G50" s="10">
        <f>COUNT(N50,O50,P50,Q50,R50,#REF!,T50,V50,X50,AA50,AC50,AE50,AG50)</f>
        <v>5</v>
      </c>
      <c r="H50" s="15">
        <f t="shared" si="23"/>
        <v>207.6</v>
      </c>
      <c r="I50" s="159"/>
      <c r="J50" s="159"/>
      <c r="K50" s="52">
        <f t="shared" si="24"/>
        <v>225</v>
      </c>
      <c r="L50" s="148">
        <f t="shared" si="25"/>
        <v>627</v>
      </c>
      <c r="M50" s="332">
        <v>4</v>
      </c>
      <c r="N50" s="120">
        <v>210</v>
      </c>
      <c r="O50" s="120">
        <v>194</v>
      </c>
      <c r="P50" s="120">
        <v>223</v>
      </c>
      <c r="Q50" s="120">
        <v>225</v>
      </c>
      <c r="R50" s="120">
        <v>186</v>
      </c>
      <c r="S50" s="10">
        <f t="shared" si="26"/>
        <v>1058</v>
      </c>
      <c r="T50" s="57"/>
      <c r="U50" s="57"/>
      <c r="V50" s="57"/>
      <c r="W50" s="57"/>
      <c r="X50" s="57"/>
      <c r="Y50" s="57"/>
      <c r="Z50" s="56">
        <f t="shared" si="27"/>
        <v>1070</v>
      </c>
      <c r="AA50" s="119"/>
      <c r="AB50" s="147"/>
      <c r="AC50" s="119"/>
      <c r="AD50" s="147"/>
      <c r="AE50" s="119"/>
      <c r="AF50" s="147"/>
      <c r="AG50" s="119"/>
    </row>
    <row r="51" spans="1:33" x14ac:dyDescent="0.3">
      <c r="A51" s="9" t="s">
        <v>345</v>
      </c>
      <c r="B51" s="17">
        <v>7</v>
      </c>
      <c r="C51" s="17" t="s">
        <v>29</v>
      </c>
      <c r="D51" s="10">
        <v>17</v>
      </c>
      <c r="E51" s="119"/>
      <c r="F51" s="11">
        <f t="shared" si="22"/>
        <v>1045</v>
      </c>
      <c r="G51" s="10">
        <f>COUNT(N51,O51,P51,Q51,R51,#REF!,T51,V51,X51,AA51,AC51,AE51,AG51)</f>
        <v>5</v>
      </c>
      <c r="H51" s="15">
        <f t="shared" si="23"/>
        <v>209</v>
      </c>
      <c r="I51" s="159"/>
      <c r="J51" s="159"/>
      <c r="K51" s="52">
        <f t="shared" si="24"/>
        <v>223</v>
      </c>
      <c r="L51" s="148">
        <f t="shared" si="25"/>
        <v>629</v>
      </c>
      <c r="M51" s="332">
        <v>2</v>
      </c>
      <c r="N51" s="120">
        <v>206</v>
      </c>
      <c r="O51" s="120">
        <v>200</v>
      </c>
      <c r="P51" s="120">
        <v>223</v>
      </c>
      <c r="Q51" s="120">
        <v>212</v>
      </c>
      <c r="R51" s="120">
        <v>204</v>
      </c>
      <c r="S51" s="10">
        <f t="shared" si="26"/>
        <v>1055</v>
      </c>
      <c r="T51" s="57"/>
      <c r="U51" s="57"/>
      <c r="V51" s="57"/>
      <c r="W51" s="57"/>
      <c r="X51" s="57"/>
      <c r="Y51" s="57"/>
      <c r="Z51" s="56">
        <f t="shared" si="27"/>
        <v>1061</v>
      </c>
      <c r="AA51" s="119"/>
      <c r="AB51" s="147"/>
      <c r="AC51" s="119"/>
      <c r="AD51" s="147"/>
      <c r="AE51" s="119"/>
      <c r="AF51" s="147"/>
      <c r="AG51" s="119"/>
    </row>
    <row r="52" spans="1:33" x14ac:dyDescent="0.3">
      <c r="A52" s="9" t="s">
        <v>171</v>
      </c>
      <c r="B52" s="17">
        <v>7</v>
      </c>
      <c r="C52" s="17" t="s">
        <v>29</v>
      </c>
      <c r="D52" s="10">
        <v>18</v>
      </c>
      <c r="E52" s="119"/>
      <c r="F52" s="11">
        <f t="shared" si="22"/>
        <v>773</v>
      </c>
      <c r="G52" s="10">
        <f>COUNT(N52,O52,P52,Q52,R52,#REF!,T52,V52,X52,AA52,AC52,AE52,AG52)</f>
        <v>5</v>
      </c>
      <c r="H52" s="15">
        <f t="shared" si="23"/>
        <v>154.6</v>
      </c>
      <c r="I52" s="159"/>
      <c r="J52" s="159"/>
      <c r="K52" s="52">
        <f t="shared" si="24"/>
        <v>164</v>
      </c>
      <c r="L52" s="148">
        <f t="shared" si="25"/>
        <v>451</v>
      </c>
      <c r="M52" s="332">
        <v>56</v>
      </c>
      <c r="N52" s="120">
        <v>127</v>
      </c>
      <c r="O52" s="120">
        <v>164</v>
      </c>
      <c r="P52" s="120">
        <v>160</v>
      </c>
      <c r="Q52" s="120">
        <v>163</v>
      </c>
      <c r="R52" s="120">
        <v>159</v>
      </c>
      <c r="S52" s="10">
        <f t="shared" si="26"/>
        <v>1053</v>
      </c>
      <c r="T52" s="57"/>
      <c r="U52" s="57"/>
      <c r="V52" s="57"/>
      <c r="W52" s="57"/>
      <c r="X52" s="57"/>
      <c r="Y52" s="57"/>
      <c r="Z52" s="56">
        <f t="shared" si="27"/>
        <v>1221</v>
      </c>
      <c r="AA52" s="119"/>
      <c r="AB52" s="147"/>
      <c r="AC52" s="119"/>
      <c r="AD52" s="147"/>
      <c r="AE52" s="119"/>
      <c r="AF52" s="147"/>
      <c r="AG52" s="119"/>
    </row>
    <row r="53" spans="1:33" x14ac:dyDescent="0.3">
      <c r="A53" s="9" t="s">
        <v>175</v>
      </c>
      <c r="B53" s="17">
        <v>7</v>
      </c>
      <c r="C53" s="17" t="s">
        <v>29</v>
      </c>
      <c r="D53" s="10">
        <v>19</v>
      </c>
      <c r="E53" s="119"/>
      <c r="F53" s="11">
        <f t="shared" si="22"/>
        <v>873</v>
      </c>
      <c r="G53" s="10">
        <f>COUNT(N53,O53,P53,Q53,R53,#REF!,T53,V53,X53,AA53,AC53,AE53,AG53)</f>
        <v>5</v>
      </c>
      <c r="H53" s="15">
        <f t="shared" si="23"/>
        <v>174.6</v>
      </c>
      <c r="I53" s="159"/>
      <c r="J53" s="159"/>
      <c r="K53" s="52">
        <f t="shared" si="24"/>
        <v>211</v>
      </c>
      <c r="L53" s="148">
        <f t="shared" si="25"/>
        <v>495</v>
      </c>
      <c r="M53" s="332">
        <v>35</v>
      </c>
      <c r="N53" s="120">
        <v>211</v>
      </c>
      <c r="O53" s="120">
        <v>136</v>
      </c>
      <c r="P53" s="120">
        <v>148</v>
      </c>
      <c r="Q53" s="120">
        <v>171</v>
      </c>
      <c r="R53" s="120">
        <v>207</v>
      </c>
      <c r="S53" s="10">
        <f t="shared" si="26"/>
        <v>1048</v>
      </c>
      <c r="T53" s="57"/>
      <c r="U53" s="57"/>
      <c r="V53" s="57"/>
      <c r="W53" s="57"/>
      <c r="X53" s="57"/>
      <c r="Y53" s="57"/>
      <c r="Z53" s="56">
        <f t="shared" si="27"/>
        <v>1153</v>
      </c>
      <c r="AA53" s="119"/>
      <c r="AB53" s="147"/>
      <c r="AC53" s="119"/>
      <c r="AD53" s="147"/>
      <c r="AE53" s="119"/>
      <c r="AF53" s="147"/>
      <c r="AG53" s="119"/>
    </row>
    <row r="54" spans="1:33" x14ac:dyDescent="0.3">
      <c r="A54" s="9" t="s">
        <v>280</v>
      </c>
      <c r="B54" s="17">
        <v>7</v>
      </c>
      <c r="C54" s="17" t="s">
        <v>29</v>
      </c>
      <c r="D54" s="10">
        <v>20</v>
      </c>
      <c r="E54" s="119"/>
      <c r="F54" s="11">
        <f t="shared" si="22"/>
        <v>974</v>
      </c>
      <c r="G54" s="10">
        <f>COUNT(N54,O54,P54,Q54,R54,#REF!,T54,V54,X54,AA54,AC54,AE54,AG54)</f>
        <v>5</v>
      </c>
      <c r="H54" s="15">
        <f t="shared" si="23"/>
        <v>194.8</v>
      </c>
      <c r="I54" s="159"/>
      <c r="J54" s="159"/>
      <c r="K54" s="52">
        <f t="shared" si="24"/>
        <v>211</v>
      </c>
      <c r="L54" s="148">
        <f t="shared" si="25"/>
        <v>584</v>
      </c>
      <c r="M54" s="332">
        <v>12</v>
      </c>
      <c r="N54" s="120">
        <v>193</v>
      </c>
      <c r="O54" s="120">
        <v>211</v>
      </c>
      <c r="P54" s="120">
        <v>180</v>
      </c>
      <c r="Q54" s="120">
        <v>207</v>
      </c>
      <c r="R54" s="120">
        <v>183</v>
      </c>
      <c r="S54" s="10">
        <f t="shared" si="26"/>
        <v>1034</v>
      </c>
      <c r="T54" s="57"/>
      <c r="U54" s="57"/>
      <c r="V54" s="57"/>
      <c r="W54" s="57"/>
      <c r="X54" s="57"/>
      <c r="Y54" s="57"/>
      <c r="Z54" s="56">
        <f t="shared" si="27"/>
        <v>1070</v>
      </c>
      <c r="AA54" s="119"/>
      <c r="AB54" s="147"/>
      <c r="AC54" s="119"/>
      <c r="AD54" s="147"/>
      <c r="AE54" s="119"/>
      <c r="AF54" s="147"/>
      <c r="AG54" s="119"/>
    </row>
    <row r="55" spans="1:33" x14ac:dyDescent="0.3">
      <c r="A55" s="9" t="s">
        <v>116</v>
      </c>
      <c r="B55" s="17">
        <v>7</v>
      </c>
      <c r="C55" s="17" t="s">
        <v>29</v>
      </c>
      <c r="D55" s="10">
        <v>21</v>
      </c>
      <c r="E55" s="119"/>
      <c r="F55" s="11">
        <f t="shared" si="22"/>
        <v>809</v>
      </c>
      <c r="G55" s="10">
        <f>COUNT(N55,O55,P55,Q55,R55,#REF!,T55,V55,X55,AA55,AC55,AE55,AG55)</f>
        <v>5</v>
      </c>
      <c r="H55" s="15">
        <f t="shared" si="23"/>
        <v>161.80000000000001</v>
      </c>
      <c r="I55" s="159"/>
      <c r="J55" s="159"/>
      <c r="K55" s="52">
        <f t="shared" si="24"/>
        <v>211</v>
      </c>
      <c r="L55" s="148">
        <f t="shared" si="25"/>
        <v>504</v>
      </c>
      <c r="M55" s="332">
        <v>42</v>
      </c>
      <c r="N55" s="120">
        <v>211</v>
      </c>
      <c r="O55" s="120">
        <v>144</v>
      </c>
      <c r="P55" s="120">
        <v>149</v>
      </c>
      <c r="Q55" s="120">
        <v>169</v>
      </c>
      <c r="R55" s="120">
        <v>136</v>
      </c>
      <c r="S55" s="10">
        <f t="shared" si="26"/>
        <v>1019</v>
      </c>
      <c r="T55" s="57"/>
      <c r="U55" s="57"/>
      <c r="V55" s="57"/>
      <c r="W55" s="57"/>
      <c r="X55" s="57"/>
      <c r="Y55" s="57"/>
      <c r="Z55" s="56">
        <f t="shared" si="27"/>
        <v>1145</v>
      </c>
      <c r="AA55" s="119"/>
      <c r="AB55" s="147"/>
      <c r="AC55" s="119"/>
      <c r="AD55" s="147"/>
      <c r="AE55" s="119"/>
      <c r="AF55" s="147"/>
      <c r="AG55" s="119"/>
    </row>
    <row r="56" spans="1:33" x14ac:dyDescent="0.3">
      <c r="A56" s="9" t="s">
        <v>346</v>
      </c>
      <c r="B56" s="17">
        <v>7</v>
      </c>
      <c r="C56" s="17" t="s">
        <v>29</v>
      </c>
      <c r="D56" s="10" t="s">
        <v>16</v>
      </c>
      <c r="E56" s="119"/>
      <c r="F56" s="11">
        <f t="shared" si="22"/>
        <v>938</v>
      </c>
      <c r="G56" s="10">
        <f>COUNT(N56,O56,P56,Q56,R56,#REF!,T56,V56,X56,AA56,AC56,AE56,AG56)</f>
        <v>5</v>
      </c>
      <c r="H56" s="15">
        <f t="shared" si="23"/>
        <v>187.6</v>
      </c>
      <c r="I56" s="159"/>
      <c r="J56" s="159"/>
      <c r="K56" s="52">
        <f t="shared" si="24"/>
        <v>222</v>
      </c>
      <c r="L56" s="148">
        <f t="shared" si="25"/>
        <v>526</v>
      </c>
      <c r="M56" s="332">
        <v>15</v>
      </c>
      <c r="N56" s="120">
        <v>171</v>
      </c>
      <c r="O56" s="120">
        <v>204</v>
      </c>
      <c r="P56" s="120">
        <v>151</v>
      </c>
      <c r="Q56" s="120">
        <v>222</v>
      </c>
      <c r="R56" s="120">
        <v>190</v>
      </c>
      <c r="S56" s="10">
        <f t="shared" si="26"/>
        <v>1013</v>
      </c>
      <c r="T56" s="57"/>
      <c r="U56" s="57"/>
      <c r="V56" s="57"/>
      <c r="W56" s="57"/>
      <c r="X56" s="57"/>
      <c r="Y56" s="57"/>
      <c r="Z56" s="56">
        <f t="shared" si="27"/>
        <v>1058</v>
      </c>
      <c r="AA56" s="119"/>
      <c r="AB56" s="147"/>
      <c r="AC56" s="119"/>
      <c r="AD56" s="147"/>
      <c r="AE56" s="119"/>
      <c r="AF56" s="147"/>
      <c r="AG56" s="119"/>
    </row>
    <row r="57" spans="1:33" x14ac:dyDescent="0.3">
      <c r="A57" s="9" t="s">
        <v>118</v>
      </c>
      <c r="B57" s="17">
        <v>7</v>
      </c>
      <c r="C57" s="17" t="s">
        <v>29</v>
      </c>
      <c r="D57" s="10" t="s">
        <v>16</v>
      </c>
      <c r="E57" s="119"/>
      <c r="F57" s="11">
        <f t="shared" si="22"/>
        <v>928</v>
      </c>
      <c r="G57" s="10">
        <f>COUNT(N57,O57,P57,Q57,R57,#REF!,T57,V57,X57,AA57,AC57,AE57,AG57)</f>
        <v>5</v>
      </c>
      <c r="H57" s="15">
        <f t="shared" si="23"/>
        <v>185.6</v>
      </c>
      <c r="I57" s="159"/>
      <c r="J57" s="159"/>
      <c r="K57" s="52">
        <f t="shared" si="24"/>
        <v>205</v>
      </c>
      <c r="L57" s="148">
        <f t="shared" si="25"/>
        <v>555</v>
      </c>
      <c r="M57" s="332">
        <v>17</v>
      </c>
      <c r="N57" s="120">
        <v>205</v>
      </c>
      <c r="O57" s="120">
        <v>194</v>
      </c>
      <c r="P57" s="120">
        <v>156</v>
      </c>
      <c r="Q57" s="120">
        <v>179</v>
      </c>
      <c r="R57" s="120">
        <v>194</v>
      </c>
      <c r="S57" s="10">
        <f t="shared" si="26"/>
        <v>1013</v>
      </c>
      <c r="T57" s="119"/>
      <c r="U57" s="119"/>
      <c r="V57" s="119"/>
      <c r="W57" s="119"/>
      <c r="X57" s="119"/>
      <c r="Y57" s="119"/>
      <c r="Z57" s="119"/>
      <c r="AA57" s="119"/>
      <c r="AB57" s="147"/>
      <c r="AC57" s="119"/>
      <c r="AD57" s="147"/>
      <c r="AE57" s="119"/>
      <c r="AF57" s="147"/>
      <c r="AG57" s="119"/>
    </row>
    <row r="58" spans="1:33" x14ac:dyDescent="0.3">
      <c r="A58" s="9" t="s">
        <v>102</v>
      </c>
      <c r="B58" s="17">
        <v>7</v>
      </c>
      <c r="C58" s="17" t="s">
        <v>29</v>
      </c>
      <c r="D58" s="10">
        <v>24</v>
      </c>
      <c r="E58" s="119"/>
      <c r="F58" s="11">
        <f t="shared" si="22"/>
        <v>875</v>
      </c>
      <c r="G58" s="10">
        <f>COUNT(N58,O58,P58,Q58,R58,#REF!,T58,V58,X58,AA58,AC58,AE58,AG58)</f>
        <v>5</v>
      </c>
      <c r="H58" s="15">
        <f t="shared" si="23"/>
        <v>175</v>
      </c>
      <c r="I58" s="159"/>
      <c r="J58" s="159"/>
      <c r="K58" s="52">
        <f t="shared" si="24"/>
        <v>200</v>
      </c>
      <c r="L58" s="148">
        <f t="shared" si="25"/>
        <v>552</v>
      </c>
      <c r="M58" s="332">
        <v>27</v>
      </c>
      <c r="N58" s="120">
        <v>195</v>
      </c>
      <c r="O58" s="120">
        <v>200</v>
      </c>
      <c r="P58" s="120">
        <v>157</v>
      </c>
      <c r="Q58" s="120">
        <v>160</v>
      </c>
      <c r="R58" s="120">
        <v>163</v>
      </c>
      <c r="S58" s="10">
        <f t="shared" si="26"/>
        <v>1010</v>
      </c>
      <c r="T58" s="119"/>
      <c r="U58" s="119"/>
      <c r="V58" s="119"/>
      <c r="W58" s="119"/>
      <c r="X58" s="119"/>
      <c r="Y58" s="119"/>
      <c r="Z58" s="119"/>
      <c r="AA58" s="119"/>
      <c r="AB58" s="147"/>
      <c r="AC58" s="119"/>
      <c r="AD58" s="147"/>
      <c r="AE58" s="119"/>
      <c r="AF58" s="147"/>
      <c r="AG58" s="119"/>
    </row>
    <row r="59" spans="1:33" x14ac:dyDescent="0.3">
      <c r="A59" s="9" t="s">
        <v>347</v>
      </c>
      <c r="B59" s="17">
        <v>7</v>
      </c>
      <c r="C59" s="17" t="s">
        <v>29</v>
      </c>
      <c r="D59" s="10">
        <v>25</v>
      </c>
      <c r="E59" s="119"/>
      <c r="F59" s="11">
        <f t="shared" si="22"/>
        <v>941</v>
      </c>
      <c r="G59" s="10">
        <f>COUNT(N59,O59,P59,Q59,R59,#REF!,T59,V59,X59,AA59,AC59,AE59,AG59)</f>
        <v>5</v>
      </c>
      <c r="H59" s="15">
        <f t="shared" si="23"/>
        <v>188.2</v>
      </c>
      <c r="I59" s="159"/>
      <c r="J59" s="159"/>
      <c r="K59" s="52">
        <f t="shared" si="24"/>
        <v>263</v>
      </c>
      <c r="L59" s="148">
        <f t="shared" si="25"/>
        <v>608</v>
      </c>
      <c r="M59" s="332">
        <v>13</v>
      </c>
      <c r="N59" s="120">
        <v>162</v>
      </c>
      <c r="O59" s="120">
        <v>183</v>
      </c>
      <c r="P59" s="120">
        <v>263</v>
      </c>
      <c r="Q59" s="120">
        <v>179</v>
      </c>
      <c r="R59" s="120">
        <v>154</v>
      </c>
      <c r="S59" s="10">
        <f t="shared" si="26"/>
        <v>1006</v>
      </c>
      <c r="T59" s="119"/>
      <c r="U59" s="119"/>
      <c r="V59" s="119"/>
      <c r="W59" s="119"/>
      <c r="X59" s="119"/>
      <c r="Y59" s="119"/>
      <c r="Z59" s="119"/>
      <c r="AA59" s="119"/>
      <c r="AB59" s="147"/>
      <c r="AC59" s="119"/>
      <c r="AD59" s="147"/>
      <c r="AE59" s="119"/>
      <c r="AF59" s="147"/>
      <c r="AG59" s="119"/>
    </row>
    <row r="60" spans="1:33" x14ac:dyDescent="0.3">
      <c r="A60" s="9" t="s">
        <v>179</v>
      </c>
      <c r="B60" s="17">
        <v>7</v>
      </c>
      <c r="C60" s="17" t="s">
        <v>29</v>
      </c>
      <c r="D60" s="10">
        <v>26</v>
      </c>
      <c r="E60" s="119"/>
      <c r="F60" s="11">
        <f t="shared" si="22"/>
        <v>932</v>
      </c>
      <c r="G60" s="10">
        <f>COUNT(N60,O60,P60,Q60,R60,#REF!,T60,V60,X60,AA60,AC60,AE60,AG60)</f>
        <v>5</v>
      </c>
      <c r="H60" s="15">
        <f t="shared" si="23"/>
        <v>186.4</v>
      </c>
      <c r="I60" s="159"/>
      <c r="J60" s="159"/>
      <c r="K60" s="52">
        <f t="shared" si="24"/>
        <v>234</v>
      </c>
      <c r="L60" s="148">
        <f t="shared" si="25"/>
        <v>560</v>
      </c>
      <c r="M60" s="332">
        <v>14</v>
      </c>
      <c r="N60" s="120">
        <v>234</v>
      </c>
      <c r="O60" s="120">
        <v>175</v>
      </c>
      <c r="P60" s="120">
        <v>151</v>
      </c>
      <c r="Q60" s="120">
        <v>191</v>
      </c>
      <c r="R60" s="120">
        <v>181</v>
      </c>
      <c r="S60" s="10">
        <f t="shared" si="26"/>
        <v>1002</v>
      </c>
      <c r="T60" s="119"/>
      <c r="U60" s="119"/>
      <c r="V60" s="119"/>
      <c r="W60" s="119"/>
      <c r="X60" s="119"/>
      <c r="Y60" s="119"/>
      <c r="Z60" s="119"/>
      <c r="AA60" s="119"/>
      <c r="AB60" s="147"/>
      <c r="AC60" s="119"/>
      <c r="AD60" s="147"/>
      <c r="AE60" s="119"/>
      <c r="AF60" s="147"/>
      <c r="AG60" s="119"/>
    </row>
    <row r="61" spans="1:33" x14ac:dyDescent="0.3">
      <c r="A61" s="9" t="s">
        <v>162</v>
      </c>
      <c r="B61" s="17">
        <v>7</v>
      </c>
      <c r="C61" s="17" t="s">
        <v>29</v>
      </c>
      <c r="D61" s="10">
        <v>27</v>
      </c>
      <c r="E61" s="119"/>
      <c r="F61" s="11">
        <f t="shared" si="22"/>
        <v>758</v>
      </c>
      <c r="G61" s="10">
        <f>COUNT(N61,O61,P61,Q61,R61,#REF!,T61,V61,X61,AA61,AC61,AE61,AG61)</f>
        <v>5</v>
      </c>
      <c r="H61" s="15">
        <f t="shared" si="23"/>
        <v>151.6</v>
      </c>
      <c r="I61" s="159"/>
      <c r="J61" s="159"/>
      <c r="K61" s="52">
        <f t="shared" si="24"/>
        <v>176</v>
      </c>
      <c r="L61" s="148">
        <f t="shared" si="25"/>
        <v>438</v>
      </c>
      <c r="M61" s="332">
        <v>48</v>
      </c>
      <c r="N61" s="120">
        <v>175</v>
      </c>
      <c r="O61" s="120">
        <v>147</v>
      </c>
      <c r="P61" s="120">
        <v>116</v>
      </c>
      <c r="Q61" s="120">
        <v>176</v>
      </c>
      <c r="R61" s="120">
        <v>144</v>
      </c>
      <c r="S61" s="10">
        <f t="shared" si="26"/>
        <v>998</v>
      </c>
      <c r="T61" s="119"/>
      <c r="U61" s="119"/>
      <c r="V61" s="119"/>
      <c r="W61" s="119"/>
      <c r="X61" s="119"/>
      <c r="Y61" s="119"/>
      <c r="Z61" s="119"/>
      <c r="AA61" s="119"/>
      <c r="AB61" s="147"/>
      <c r="AC61" s="119"/>
      <c r="AD61" s="147"/>
      <c r="AE61" s="119"/>
      <c r="AF61" s="147"/>
      <c r="AG61" s="119"/>
    </row>
    <row r="62" spans="1:33" x14ac:dyDescent="0.3">
      <c r="A62" s="9" t="s">
        <v>105</v>
      </c>
      <c r="B62" s="17">
        <v>7</v>
      </c>
      <c r="C62" s="17" t="s">
        <v>29</v>
      </c>
      <c r="D62" s="10">
        <v>28</v>
      </c>
      <c r="F62" s="11">
        <f t="shared" si="22"/>
        <v>811</v>
      </c>
      <c r="G62" s="10">
        <f>COUNT(N62,O62,P62,Q62,R62,#REF!,T62,V62,X62,AA62,AC62,AE62,AG62)</f>
        <v>5</v>
      </c>
      <c r="H62" s="15">
        <f t="shared" si="23"/>
        <v>162.19999999999999</v>
      </c>
      <c r="I62" s="159"/>
      <c r="J62" s="159"/>
      <c r="K62" s="52">
        <f t="shared" si="24"/>
        <v>214</v>
      </c>
      <c r="L62" s="148">
        <f t="shared" si="25"/>
        <v>460</v>
      </c>
      <c r="M62" s="332">
        <v>36</v>
      </c>
      <c r="N62" s="53">
        <v>159</v>
      </c>
      <c r="O62" s="53">
        <v>168</v>
      </c>
      <c r="P62" s="53">
        <v>133</v>
      </c>
      <c r="Q62" s="53">
        <v>214</v>
      </c>
      <c r="R62" s="53">
        <v>137</v>
      </c>
      <c r="S62" s="10">
        <f t="shared" si="26"/>
        <v>991</v>
      </c>
      <c r="Z62" s="119"/>
    </row>
    <row r="63" spans="1:33" x14ac:dyDescent="0.3">
      <c r="A63" s="9" t="s">
        <v>119</v>
      </c>
      <c r="B63" s="17">
        <v>7</v>
      </c>
      <c r="C63" s="17" t="s">
        <v>29</v>
      </c>
      <c r="D63" s="10">
        <v>29</v>
      </c>
      <c r="F63" s="11">
        <f t="shared" si="22"/>
        <v>911</v>
      </c>
      <c r="G63" s="10">
        <f>COUNT(N63,O63,P63,Q63,R63,#REF!,T63,V63,X63,AA63,AC63,AE63,AG63)</f>
        <v>5</v>
      </c>
      <c r="H63" s="15">
        <f t="shared" si="23"/>
        <v>182.2</v>
      </c>
      <c r="I63" s="159"/>
      <c r="J63" s="159"/>
      <c r="K63" s="52">
        <f t="shared" si="24"/>
        <v>245</v>
      </c>
      <c r="L63" s="148">
        <f t="shared" si="25"/>
        <v>496</v>
      </c>
      <c r="M63" s="332">
        <v>9</v>
      </c>
      <c r="N63" s="53">
        <v>166</v>
      </c>
      <c r="O63" s="53">
        <v>162</v>
      </c>
      <c r="P63" s="53">
        <v>168</v>
      </c>
      <c r="Q63" s="53">
        <v>170</v>
      </c>
      <c r="R63" s="53">
        <v>245</v>
      </c>
      <c r="S63" s="10">
        <f t="shared" si="26"/>
        <v>956</v>
      </c>
      <c r="Z63" s="119"/>
    </row>
    <row r="64" spans="1:33" x14ac:dyDescent="0.3">
      <c r="A64" s="9" t="s">
        <v>168</v>
      </c>
      <c r="B64" s="17">
        <v>7</v>
      </c>
      <c r="C64" s="17" t="s">
        <v>29</v>
      </c>
      <c r="D64" s="10">
        <v>30</v>
      </c>
      <c r="F64" s="11">
        <f t="shared" si="22"/>
        <v>901</v>
      </c>
      <c r="G64" s="10">
        <f>COUNT(N64,O64,P64,Q64,R64,#REF!,T64,V64,X64,AA64,AC64,AE64,AG64)</f>
        <v>5</v>
      </c>
      <c r="H64" s="15">
        <f t="shared" si="23"/>
        <v>180.2</v>
      </c>
      <c r="I64" s="159"/>
      <c r="J64" s="159"/>
      <c r="K64" s="52">
        <f t="shared" si="24"/>
        <v>205</v>
      </c>
      <c r="L64" s="148">
        <f t="shared" si="25"/>
        <v>571</v>
      </c>
      <c r="M64" s="332">
        <v>15</v>
      </c>
      <c r="N64" s="53">
        <v>164</v>
      </c>
      <c r="O64" s="53">
        <v>202</v>
      </c>
      <c r="P64" s="53">
        <v>205</v>
      </c>
      <c r="Q64" s="53">
        <v>173</v>
      </c>
      <c r="R64" s="53">
        <v>157</v>
      </c>
      <c r="S64" s="10">
        <f t="shared" si="26"/>
        <v>976</v>
      </c>
      <c r="Z64" s="119"/>
    </row>
    <row r="65" spans="1:33" x14ac:dyDescent="0.3">
      <c r="A65" s="9" t="s">
        <v>106</v>
      </c>
      <c r="B65" s="17">
        <v>7</v>
      </c>
      <c r="C65" s="17" t="s">
        <v>29</v>
      </c>
      <c r="D65" s="10">
        <v>31</v>
      </c>
      <c r="F65" s="11">
        <f t="shared" si="22"/>
        <v>809</v>
      </c>
      <c r="G65" s="10">
        <f>COUNT(N65,O65,P65,Q65,R65,#REF!,T65,V65,X65,AA65,AC65,AE65,AG65)</f>
        <v>5</v>
      </c>
      <c r="H65" s="15">
        <f t="shared" si="23"/>
        <v>161.80000000000001</v>
      </c>
      <c r="I65" s="159"/>
      <c r="J65" s="159"/>
      <c r="K65" s="52">
        <f t="shared" si="24"/>
        <v>169</v>
      </c>
      <c r="L65" s="148">
        <f t="shared" si="25"/>
        <v>494</v>
      </c>
      <c r="M65" s="332">
        <v>31</v>
      </c>
      <c r="N65" s="53">
        <v>169</v>
      </c>
      <c r="O65" s="53">
        <v>166</v>
      </c>
      <c r="P65" s="53">
        <v>159</v>
      </c>
      <c r="Q65" s="53">
        <v>149</v>
      </c>
      <c r="R65" s="53">
        <v>166</v>
      </c>
      <c r="S65" s="10">
        <f t="shared" si="26"/>
        <v>964</v>
      </c>
      <c r="Z65" s="119"/>
    </row>
    <row r="66" spans="1:33" x14ac:dyDescent="0.3">
      <c r="A66" s="9" t="s">
        <v>124</v>
      </c>
      <c r="B66" s="17">
        <v>7</v>
      </c>
      <c r="C66" s="17" t="s">
        <v>29</v>
      </c>
      <c r="D66" s="10">
        <v>32</v>
      </c>
      <c r="F66" s="11">
        <f t="shared" si="22"/>
        <v>853</v>
      </c>
      <c r="G66" s="10">
        <f>COUNT(N66,O66,P66,Q66,R66,#REF!,T66,V66,X66,AA66,AC66,AE66,AG66)</f>
        <v>5</v>
      </c>
      <c r="H66" s="15">
        <f t="shared" si="23"/>
        <v>170.6</v>
      </c>
      <c r="I66" s="159"/>
      <c r="J66" s="159"/>
      <c r="K66" s="52">
        <f t="shared" si="24"/>
        <v>265</v>
      </c>
      <c r="L66" s="148">
        <f t="shared" si="25"/>
        <v>580</v>
      </c>
      <c r="M66" s="332">
        <v>21</v>
      </c>
      <c r="N66" s="53">
        <v>132</v>
      </c>
      <c r="O66" s="53">
        <v>265</v>
      </c>
      <c r="P66" s="53">
        <v>183</v>
      </c>
      <c r="Q66" s="53">
        <v>135</v>
      </c>
      <c r="R66" s="53">
        <v>138</v>
      </c>
      <c r="S66" s="10">
        <f t="shared" si="26"/>
        <v>958</v>
      </c>
      <c r="Z66" s="119"/>
    </row>
    <row r="67" spans="1:33" x14ac:dyDescent="0.3">
      <c r="A67" s="9" t="s">
        <v>155</v>
      </c>
      <c r="B67" s="17">
        <v>7</v>
      </c>
      <c r="C67" s="17" t="s">
        <v>29</v>
      </c>
      <c r="D67" s="10">
        <v>33</v>
      </c>
      <c r="F67" s="11">
        <f t="shared" si="22"/>
        <v>773</v>
      </c>
      <c r="G67" s="10">
        <f>COUNT(N67,O67,P67,Q67,R67,#REF!,T67,V67,X67,AA67,AC67,AE67,AG67)</f>
        <v>5</v>
      </c>
      <c r="H67" s="15">
        <f t="shared" si="23"/>
        <v>154.6</v>
      </c>
      <c r="I67" s="159"/>
      <c r="J67" s="159"/>
      <c r="K67" s="52">
        <f t="shared" si="24"/>
        <v>171</v>
      </c>
      <c r="L67" s="148">
        <f t="shared" si="25"/>
        <v>479</v>
      </c>
      <c r="M67" s="332">
        <v>36</v>
      </c>
      <c r="N67" s="53">
        <v>171</v>
      </c>
      <c r="O67" s="53">
        <v>148</v>
      </c>
      <c r="P67" s="53">
        <v>160</v>
      </c>
      <c r="Q67" s="53">
        <v>158</v>
      </c>
      <c r="R67" s="53">
        <v>136</v>
      </c>
      <c r="S67" s="10">
        <f t="shared" si="26"/>
        <v>953</v>
      </c>
      <c r="Z67" s="119"/>
    </row>
    <row r="68" spans="1:33" x14ac:dyDescent="0.3">
      <c r="A68" s="9" t="s">
        <v>120</v>
      </c>
      <c r="B68" s="17">
        <v>7</v>
      </c>
      <c r="C68" s="17" t="s">
        <v>29</v>
      </c>
      <c r="D68" s="10">
        <v>34</v>
      </c>
      <c r="F68" s="11">
        <f t="shared" si="22"/>
        <v>881</v>
      </c>
      <c r="G68" s="10">
        <f>COUNT(N68,O68,P68,Q68,R68,#REF!,T68,V68,X68,AA68,AC68,AE68,AG68)</f>
        <v>5</v>
      </c>
      <c r="H68" s="15">
        <f t="shared" si="23"/>
        <v>176.2</v>
      </c>
      <c r="I68" s="159"/>
      <c r="J68" s="159"/>
      <c r="K68" s="52">
        <f t="shared" si="24"/>
        <v>202</v>
      </c>
      <c r="L68" s="148">
        <f t="shared" si="25"/>
        <v>526</v>
      </c>
      <c r="M68" s="332">
        <v>12</v>
      </c>
      <c r="N68" s="53">
        <v>202</v>
      </c>
      <c r="O68" s="53">
        <v>178</v>
      </c>
      <c r="P68" s="53">
        <v>146</v>
      </c>
      <c r="Q68" s="53">
        <v>159</v>
      </c>
      <c r="R68" s="53">
        <v>196</v>
      </c>
      <c r="S68" s="10">
        <f t="shared" si="26"/>
        <v>941</v>
      </c>
      <c r="Z68" s="119"/>
    </row>
    <row r="69" spans="1:33" x14ac:dyDescent="0.3">
      <c r="A69" s="366" t="s">
        <v>326</v>
      </c>
      <c r="B69" s="9">
        <v>7</v>
      </c>
      <c r="C69" s="9" t="s">
        <v>29</v>
      </c>
      <c r="D69" s="317">
        <v>35</v>
      </c>
      <c r="F69" s="378">
        <f t="shared" si="22"/>
        <v>737</v>
      </c>
      <c r="G69" s="317">
        <f>COUNT(N69,O69,P69,Q69,R69,#REF!,T69,V69,X69,AA69,AC69,AE69,AG69)</f>
        <v>5</v>
      </c>
      <c r="H69" s="367">
        <f t="shared" si="23"/>
        <v>147.4</v>
      </c>
      <c r="I69" s="379"/>
      <c r="J69" s="379"/>
      <c r="K69" s="322">
        <f t="shared" si="24"/>
        <v>168</v>
      </c>
      <c r="L69" s="369">
        <f t="shared" si="25"/>
        <v>410</v>
      </c>
      <c r="M69" s="374">
        <v>37</v>
      </c>
      <c r="N69" s="380">
        <v>160</v>
      </c>
      <c r="O69" s="380">
        <v>129</v>
      </c>
      <c r="P69" s="380">
        <v>121</v>
      </c>
      <c r="Q69" s="380">
        <v>159</v>
      </c>
      <c r="R69" s="380">
        <v>168</v>
      </c>
      <c r="S69" s="317">
        <f t="shared" si="26"/>
        <v>922</v>
      </c>
      <c r="Z69" s="119"/>
    </row>
    <row r="70" spans="1:33" x14ac:dyDescent="0.3">
      <c r="A70" s="9" t="s">
        <v>174</v>
      </c>
      <c r="B70" s="9">
        <v>7</v>
      </c>
      <c r="C70" s="9" t="s">
        <v>29</v>
      </c>
      <c r="D70" s="10">
        <v>36</v>
      </c>
      <c r="E70" s="4"/>
      <c r="F70" s="378">
        <f>SUM(N70:R70)+T70+V70+X70+AA70+AC70+AE70+AG70</f>
        <v>791</v>
      </c>
      <c r="G70" s="317">
        <f>COUNT(N70,O70,P70,Q70,R70,#REF!,T70,V70,X70,AA70,AC70,AE70,AG70)</f>
        <v>5</v>
      </c>
      <c r="H70" s="367">
        <f>F70/G70</f>
        <v>158.19999999999999</v>
      </c>
      <c r="I70" s="4"/>
      <c r="J70" s="4"/>
      <c r="K70" s="52">
        <f t="shared" si="24"/>
        <v>167</v>
      </c>
      <c r="L70" s="369">
        <f t="shared" si="25"/>
        <v>468</v>
      </c>
      <c r="M70" s="342">
        <v>25</v>
      </c>
      <c r="N70" s="53">
        <v>167</v>
      </c>
      <c r="O70" s="53">
        <v>156</v>
      </c>
      <c r="P70" s="53">
        <v>145</v>
      </c>
      <c r="Q70" s="53">
        <v>164</v>
      </c>
      <c r="R70" s="53">
        <v>159</v>
      </c>
      <c r="S70" s="10">
        <f t="shared" si="26"/>
        <v>916</v>
      </c>
    </row>
    <row r="71" spans="1:33" x14ac:dyDescent="0.3">
      <c r="A71" s="9" t="s">
        <v>167</v>
      </c>
      <c r="B71" s="9">
        <v>7</v>
      </c>
      <c r="C71" s="9" t="s">
        <v>29</v>
      </c>
      <c r="D71" s="317">
        <v>37</v>
      </c>
      <c r="E71" s="4"/>
      <c r="F71" s="378">
        <f>SUM(N71:R71)+T71+V71+X71+AA71+AC71+AE71+AG71</f>
        <v>577</v>
      </c>
      <c r="G71" s="317">
        <f>COUNT(N71,O71,P71,Q71,R71,#REF!,T71,V71,X71,AA71,AC71,AE71,AG71)</f>
        <v>5</v>
      </c>
      <c r="H71" s="367">
        <f>F71/G71</f>
        <v>115.4</v>
      </c>
      <c r="I71" s="4"/>
      <c r="J71" s="4"/>
      <c r="K71" s="52">
        <f t="shared" si="24"/>
        <v>143</v>
      </c>
      <c r="L71" s="371">
        <f t="shared" si="25"/>
        <v>336</v>
      </c>
      <c r="M71" s="342">
        <v>55</v>
      </c>
      <c r="N71" s="53">
        <v>117</v>
      </c>
      <c r="O71" s="53">
        <v>143</v>
      </c>
      <c r="P71" s="53">
        <v>76</v>
      </c>
      <c r="Q71" s="53">
        <v>109</v>
      </c>
      <c r="R71" s="53">
        <v>132</v>
      </c>
      <c r="S71" s="10">
        <f t="shared" si="26"/>
        <v>852</v>
      </c>
    </row>
    <row r="72" spans="1:33" x14ac:dyDescent="0.3">
      <c r="F72" s="11">
        <f>SUM(F35:F71)</f>
        <v>42162</v>
      </c>
      <c r="G72" s="11">
        <f>SUM(G35:G71)</f>
        <v>235</v>
      </c>
      <c r="H72" s="15">
        <f>F72/G72</f>
        <v>179.41276595744682</v>
      </c>
      <c r="N72">
        <f>AVERAGE(N35:N71)</f>
        <v>183.02702702702703</v>
      </c>
      <c r="O72">
        <f>AVERAGE(O35:O71)</f>
        <v>180.02702702702703</v>
      </c>
      <c r="P72">
        <f>AVERAGE(P35:P71)</f>
        <v>173.64864864864865</v>
      </c>
      <c r="Q72">
        <f>AVERAGE(Q35:Q71)</f>
        <v>178.97297297297297</v>
      </c>
      <c r="R72">
        <f>AVERAGE(R35:R71)</f>
        <v>177.54054054054055</v>
      </c>
      <c r="T72">
        <f>AVERAGE(T35:T71)</f>
        <v>188.78571428571428</v>
      </c>
      <c r="V72">
        <f>AVERAGE(V35:V71)</f>
        <v>173.35714285714286</v>
      </c>
      <c r="X72">
        <f>AVERAGE(X35:X71)</f>
        <v>185.42857142857142</v>
      </c>
      <c r="AA72">
        <f>AVERAGE(AA35:AA71)</f>
        <v>157.5</v>
      </c>
      <c r="AC72">
        <f>AVERAGE(AC35:AC71)</f>
        <v>168.5</v>
      </c>
      <c r="AE72">
        <f>AVERAGE(AE35:AE71)</f>
        <v>209.5</v>
      </c>
      <c r="AG72">
        <f>AVERAGE(AG35:AG71)</f>
        <v>188</v>
      </c>
    </row>
  </sheetData>
  <sortState ref="A4:AF5">
    <sortCondition ref="D4:D5"/>
  </sortState>
  <mergeCells count="2">
    <mergeCell ref="A1:AH2"/>
    <mergeCell ref="A32:AH33"/>
  </mergeCells>
  <pageMargins left="0.7" right="0.7" top="0.75" bottom="0.75" header="0.3" footer="0.3"/>
  <pageSetup scale="61" orientation="portrait" r:id="rId1"/>
  <rowBreaks count="1" manualBreakCount="1">
    <brk id="31" max="16383" man="1"/>
  </rowBreaks>
  <ignoredErrors>
    <ignoredError sqref="L14:L29 L49:L6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M79"/>
  <sheetViews>
    <sheetView topLeftCell="A70" zoomScaleNormal="100" workbookViewId="0">
      <selection activeCell="A70" sqref="A70"/>
    </sheetView>
  </sheetViews>
  <sheetFormatPr defaultRowHeight="14.4" x14ac:dyDescent="0.3"/>
  <cols>
    <col min="1" max="1" width="17.44140625" bestFit="1" customWidth="1"/>
    <col min="2" max="2" width="2" bestFit="1" customWidth="1"/>
    <col min="3" max="3" width="3.33203125" bestFit="1" customWidth="1"/>
    <col min="4" max="5" width="5.6640625" bestFit="1" customWidth="1"/>
    <col min="6" max="6" width="6" bestFit="1" customWidth="1"/>
    <col min="7" max="7" width="4" bestFit="1" customWidth="1"/>
    <col min="8" max="8" width="6.5546875" bestFit="1" customWidth="1"/>
    <col min="9" max="10" width="3.5546875" bestFit="1" customWidth="1"/>
    <col min="11" max="12" width="4" bestFit="1" customWidth="1"/>
    <col min="13" max="13" width="3" style="96" bestFit="1" customWidth="1"/>
    <col min="14" max="18" width="4" bestFit="1" customWidth="1"/>
    <col min="19" max="19" width="6.6640625" bestFit="1" customWidth="1"/>
    <col min="20" max="20" width="4" bestFit="1" customWidth="1"/>
    <col min="21" max="21" width="3" bestFit="1" customWidth="1"/>
    <col min="22" max="22" width="4" bestFit="1" customWidth="1"/>
    <col min="23" max="23" width="3" bestFit="1" customWidth="1"/>
    <col min="24" max="24" width="4" bestFit="1" customWidth="1"/>
    <col min="25" max="25" width="3" bestFit="1" customWidth="1"/>
    <col min="26" max="26" width="6.554687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5.88671875" bestFit="1" customWidth="1"/>
    <col min="36" max="36" width="7.33203125" bestFit="1" customWidth="1"/>
    <col min="37" max="37" width="7.5546875" bestFit="1" customWidth="1"/>
    <col min="38" max="38" width="5.109375" bestFit="1" customWidth="1"/>
    <col min="39" max="39" width="8" bestFit="1" customWidth="1"/>
  </cols>
  <sheetData>
    <row r="1" spans="1:39" x14ac:dyDescent="0.3">
      <c r="A1" s="587" t="s">
        <v>35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  <c r="AM1" s="158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  <c r="AM2" s="158"/>
    </row>
    <row r="3" spans="1:39" x14ac:dyDescent="0.3">
      <c r="A3" s="1" t="s">
        <v>0</v>
      </c>
      <c r="B3" s="1"/>
      <c r="C3" s="1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9" x14ac:dyDescent="0.3">
      <c r="A4" s="9" t="s">
        <v>127</v>
      </c>
      <c r="B4" s="9">
        <v>8</v>
      </c>
      <c r="C4" s="9" t="s">
        <v>29</v>
      </c>
      <c r="D4" s="11">
        <v>1</v>
      </c>
      <c r="E4" s="50">
        <v>200</v>
      </c>
      <c r="F4" s="6">
        <f t="shared" ref="F4:F36" si="0">SUM(N4:R4)+T4+V4+X4+AA4+AC4+AE4+AG4</f>
        <v>2276</v>
      </c>
      <c r="G4" s="6">
        <f>COUNT(N4,O4,P4,Q4,R4,#REF!,T4,V4,X4,AA4,AC4, AE4, AG4)</f>
        <v>9</v>
      </c>
      <c r="H4" s="7">
        <f t="shared" ref="H4:H33" si="1">F4/G4</f>
        <v>252.88888888888889</v>
      </c>
      <c r="I4" s="159">
        <f>((SUM(U4+W4+Y4))/30)+(COUNTIFS(AB4,"W")+(COUNTIFS(AD4,"W")+(COUNTIFS(AF4,"W")+(COUNTIFS(AH4,"W")))))</f>
        <v>4</v>
      </c>
      <c r="J4" s="159">
        <f>(3-(SUM(U4+W4+Y4)/30))+(COUNTIFS(AB4,"L"))+(COUNTIFS(AD4,"L"))+(COUNTIFS(AF4,"L"))+(COUNTIFS(AH4,"L"))</f>
        <v>0</v>
      </c>
      <c r="K4" s="52">
        <f>MAX(N4,O4,P4,Q4,R4,T4,V4,X4,AA4,AC4,AE4,AG4)</f>
        <v>279</v>
      </c>
      <c r="L4" s="148">
        <f>MAX((SUM(N4:P4)), (SUM(T4,V4,X4)), (SUM(AA4,AC4,AE4)), (SUM(AE4,AH4,AJ4)))</f>
        <v>805</v>
      </c>
      <c r="M4" s="145"/>
      <c r="N4" s="4">
        <v>258</v>
      </c>
      <c r="O4" s="4">
        <v>279</v>
      </c>
      <c r="P4" s="4">
        <v>268</v>
      </c>
      <c r="Q4" s="4">
        <v>257</v>
      </c>
      <c r="R4" s="4">
        <v>259</v>
      </c>
      <c r="S4" s="10">
        <f>SUM(N4:R4)</f>
        <v>1321</v>
      </c>
      <c r="T4" s="51">
        <v>225</v>
      </c>
      <c r="U4" s="4">
        <v>30</v>
      </c>
      <c r="V4" s="4">
        <v>237</v>
      </c>
      <c r="W4" s="4">
        <v>30</v>
      </c>
      <c r="X4" s="4">
        <v>245</v>
      </c>
      <c r="Y4" s="4">
        <v>30</v>
      </c>
      <c r="Z4" s="1">
        <f>SUM(S4:Y4)</f>
        <v>2118</v>
      </c>
      <c r="AA4" s="4"/>
      <c r="AB4" s="5"/>
      <c r="AC4" s="5"/>
      <c r="AD4" s="5"/>
      <c r="AE4" s="5"/>
      <c r="AF4" s="5"/>
      <c r="AG4" s="5">
        <v>248</v>
      </c>
      <c r="AH4" s="4" t="s">
        <v>23</v>
      </c>
    </row>
    <row r="5" spans="1:39" x14ac:dyDescent="0.3">
      <c r="A5" s="9" t="s">
        <v>109</v>
      </c>
      <c r="B5" s="9">
        <v>8</v>
      </c>
      <c r="C5" s="9" t="s">
        <v>29</v>
      </c>
      <c r="D5" s="11">
        <v>2</v>
      </c>
      <c r="E5" s="50">
        <v>100</v>
      </c>
      <c r="F5" s="6">
        <f t="shared" si="0"/>
        <v>2465</v>
      </c>
      <c r="G5" s="6">
        <f>COUNT(N5,O5,P5,Q5,R5,#REF!,T5,V5,X5,AA5,AC5, AE5, AG5)</f>
        <v>10</v>
      </c>
      <c r="H5" s="7">
        <f t="shared" si="1"/>
        <v>246.5</v>
      </c>
      <c r="I5" s="159">
        <f t="shared" ref="I5:I17" si="2">((SUM(U5+W5+Y5))/30)+(COUNTIFS(AB5,"W")+(COUNTIFS(AD5,"W")+(COUNTIFS(AF5,"W")+(COUNTIFS(AH5,"W")))))</f>
        <v>4</v>
      </c>
      <c r="J5" s="159">
        <f t="shared" ref="J5:J17" si="3">(3-(SUM(U5+W5+Y5)/30))+(COUNTIFS(AB5,"L"))+(COUNTIFS(AD5,"L"))+(COUNTIFS(AF5,"L"))+(COUNTIFS(AH5,"L"))</f>
        <v>1</v>
      </c>
      <c r="K5" s="52">
        <f t="shared" ref="K5:K36" si="4">MAX(N5,O5,P5,Q5,R5,T5,V5,X5,AA5,AC5,AE5,AG5)</f>
        <v>279</v>
      </c>
      <c r="L5" s="148">
        <f t="shared" ref="L5:L36" si="5">MAX((SUM(N5:P5)), (SUM(T5,V5,X5)), (SUM(AA5,AC5,AE5)), (SUM(AE5,AH5,AJ5)))</f>
        <v>760</v>
      </c>
      <c r="M5" s="145"/>
      <c r="N5" s="4">
        <v>212</v>
      </c>
      <c r="O5" s="4">
        <v>258</v>
      </c>
      <c r="P5" s="4">
        <v>230</v>
      </c>
      <c r="Q5" s="4">
        <v>245</v>
      </c>
      <c r="R5" s="4">
        <v>258</v>
      </c>
      <c r="S5" s="10">
        <f>SUM(N5:R5)</f>
        <v>1203</v>
      </c>
      <c r="T5" s="51">
        <v>278</v>
      </c>
      <c r="U5" s="4">
        <v>30</v>
      </c>
      <c r="V5" s="4">
        <v>257</v>
      </c>
      <c r="W5" s="4">
        <v>30</v>
      </c>
      <c r="X5" s="4">
        <v>225</v>
      </c>
      <c r="Y5" s="4">
        <v>30</v>
      </c>
      <c r="Z5" s="1">
        <f>SUM(S5:Y5)</f>
        <v>2053</v>
      </c>
      <c r="AA5" s="4"/>
      <c r="AB5" s="5"/>
      <c r="AC5" s="5"/>
      <c r="AD5" s="5"/>
      <c r="AE5" s="5">
        <v>279</v>
      </c>
      <c r="AF5" s="5" t="s">
        <v>23</v>
      </c>
      <c r="AG5" s="5">
        <v>223</v>
      </c>
      <c r="AH5" s="4" t="s">
        <v>24</v>
      </c>
    </row>
    <row r="6" spans="1:39" x14ac:dyDescent="0.3">
      <c r="A6" s="9" t="s">
        <v>187</v>
      </c>
      <c r="B6" s="9">
        <v>8</v>
      </c>
      <c r="C6" s="9" t="s">
        <v>29</v>
      </c>
      <c r="D6" s="11">
        <v>3</v>
      </c>
      <c r="E6" s="50">
        <v>80</v>
      </c>
      <c r="F6" s="6">
        <f t="shared" si="0"/>
        <v>2678</v>
      </c>
      <c r="G6" s="6">
        <f>COUNT(N6,O6,P6,Q6,R6,#REF!,T6,V6,X6,AA6,AC6, AE6, AG6)</f>
        <v>11</v>
      </c>
      <c r="H6" s="7">
        <f t="shared" si="1"/>
        <v>243.45454545454547</v>
      </c>
      <c r="I6" s="159">
        <f t="shared" si="2"/>
        <v>3</v>
      </c>
      <c r="J6" s="159">
        <f t="shared" si="3"/>
        <v>3</v>
      </c>
      <c r="K6" s="52">
        <f t="shared" si="4"/>
        <v>279</v>
      </c>
      <c r="L6" s="148">
        <f t="shared" si="5"/>
        <v>781</v>
      </c>
      <c r="M6" s="145"/>
      <c r="N6" s="4">
        <v>268</v>
      </c>
      <c r="O6" s="4">
        <v>279</v>
      </c>
      <c r="P6" s="4">
        <v>234</v>
      </c>
      <c r="Q6" s="4">
        <v>237</v>
      </c>
      <c r="R6" s="4">
        <v>226</v>
      </c>
      <c r="S6" s="10">
        <f>SUM(N6:R6)</f>
        <v>1244</v>
      </c>
      <c r="T6" s="51">
        <v>221</v>
      </c>
      <c r="U6" s="4">
        <v>0</v>
      </c>
      <c r="V6" s="4">
        <v>236</v>
      </c>
      <c r="W6" s="4">
        <v>30</v>
      </c>
      <c r="X6" s="4">
        <v>228</v>
      </c>
      <c r="Y6" s="4">
        <v>0</v>
      </c>
      <c r="Z6" s="1">
        <f>SUM(S6:Y6)</f>
        <v>1959</v>
      </c>
      <c r="AA6" s="4">
        <v>267</v>
      </c>
      <c r="AB6" s="4" t="s">
        <v>23</v>
      </c>
      <c r="AC6" s="4">
        <v>279</v>
      </c>
      <c r="AD6" s="4" t="s">
        <v>23</v>
      </c>
      <c r="AE6" s="4">
        <v>203</v>
      </c>
      <c r="AF6" s="4" t="s">
        <v>24</v>
      </c>
    </row>
    <row r="7" spans="1:39" x14ac:dyDescent="0.3">
      <c r="A7" s="9" t="s">
        <v>128</v>
      </c>
      <c r="B7" s="9">
        <v>8</v>
      </c>
      <c r="C7" s="9" t="s">
        <v>29</v>
      </c>
      <c r="D7" s="11">
        <v>4</v>
      </c>
      <c r="E7" s="50">
        <v>65</v>
      </c>
      <c r="F7" s="6">
        <f t="shared" si="0"/>
        <v>2180</v>
      </c>
      <c r="G7" s="6">
        <f>COUNT(N7,O7,P7,Q7,R7,#REF!,T7,V7,X7,AA7,AC7, AE7, AG7)</f>
        <v>9</v>
      </c>
      <c r="H7" s="7">
        <f t="shared" si="1"/>
        <v>242.22222222222223</v>
      </c>
      <c r="I7" s="159">
        <f t="shared" si="2"/>
        <v>2</v>
      </c>
      <c r="J7" s="159">
        <f t="shared" si="3"/>
        <v>2</v>
      </c>
      <c r="K7" s="52">
        <f t="shared" si="4"/>
        <v>288</v>
      </c>
      <c r="L7" s="148">
        <f t="shared" si="5"/>
        <v>756</v>
      </c>
      <c r="M7" s="145"/>
      <c r="N7" s="4">
        <v>240</v>
      </c>
      <c r="O7" s="4">
        <v>201</v>
      </c>
      <c r="P7" s="4">
        <v>258</v>
      </c>
      <c r="Q7" s="4">
        <v>253</v>
      </c>
      <c r="R7" s="4">
        <v>257</v>
      </c>
      <c r="S7" s="10">
        <f>SUM(N7:R7)</f>
        <v>1209</v>
      </c>
      <c r="T7" s="51">
        <v>221</v>
      </c>
      <c r="U7" s="4">
        <v>0</v>
      </c>
      <c r="V7" s="4">
        <v>288</v>
      </c>
      <c r="W7" s="4">
        <v>30</v>
      </c>
      <c r="X7" s="4">
        <v>247</v>
      </c>
      <c r="Y7" s="4">
        <v>30</v>
      </c>
      <c r="Z7" s="1">
        <f>SUM(S7:Y7)</f>
        <v>2025</v>
      </c>
      <c r="AA7" s="4"/>
      <c r="AB7" s="4"/>
      <c r="AC7" s="54">
        <v>215</v>
      </c>
      <c r="AD7" s="4" t="s">
        <v>24</v>
      </c>
    </row>
    <row r="8" spans="1:39" x14ac:dyDescent="0.3">
      <c r="A8" s="9" t="s">
        <v>129</v>
      </c>
      <c r="B8" s="9">
        <v>8</v>
      </c>
      <c r="C8" s="9" t="s">
        <v>29</v>
      </c>
      <c r="D8" s="11">
        <v>5</v>
      </c>
      <c r="E8" s="59">
        <v>50</v>
      </c>
      <c r="F8" s="6">
        <f t="shared" si="0"/>
        <v>2124</v>
      </c>
      <c r="G8" s="6">
        <f>COUNT(N8,O8,P8,Q8,R8,#REF!,T8,V8,X8,AA8,AC8, AE8, AG8)</f>
        <v>9</v>
      </c>
      <c r="H8" s="7">
        <f t="shared" si="1"/>
        <v>236</v>
      </c>
      <c r="I8" s="159">
        <f t="shared" si="2"/>
        <v>3</v>
      </c>
      <c r="J8" s="159">
        <f t="shared" si="3"/>
        <v>1</v>
      </c>
      <c r="K8" s="52">
        <f t="shared" si="4"/>
        <v>249</v>
      </c>
      <c r="L8" s="148">
        <f t="shared" si="5"/>
        <v>733</v>
      </c>
      <c r="M8" s="145"/>
      <c r="N8" s="4">
        <v>237</v>
      </c>
      <c r="O8" s="4">
        <v>247</v>
      </c>
      <c r="P8" s="4">
        <v>249</v>
      </c>
      <c r="Q8" s="4">
        <v>214</v>
      </c>
      <c r="R8" s="4">
        <v>247</v>
      </c>
      <c r="S8" s="10">
        <f>SUM(N8:R8)</f>
        <v>1194</v>
      </c>
      <c r="T8" s="51">
        <v>226</v>
      </c>
      <c r="U8" s="4">
        <v>30</v>
      </c>
      <c r="V8" s="4">
        <v>226</v>
      </c>
      <c r="W8" s="4">
        <v>30</v>
      </c>
      <c r="X8" s="4">
        <v>246</v>
      </c>
      <c r="Y8" s="4">
        <v>30</v>
      </c>
      <c r="Z8" s="1">
        <f>SUM(S8:Y8)</f>
        <v>1982</v>
      </c>
      <c r="AA8" s="4">
        <v>232</v>
      </c>
      <c r="AB8" s="4" t="s">
        <v>24</v>
      </c>
    </row>
    <row r="9" spans="1:39" x14ac:dyDescent="0.3">
      <c r="A9" s="9" t="s">
        <v>195</v>
      </c>
      <c r="B9" s="9">
        <v>8</v>
      </c>
      <c r="C9" s="9" t="s">
        <v>29</v>
      </c>
      <c r="D9" s="11">
        <v>6</v>
      </c>
      <c r="E9" s="59">
        <v>35</v>
      </c>
      <c r="F9" s="6">
        <f t="shared" si="0"/>
        <v>1923</v>
      </c>
      <c r="G9" s="6">
        <f>COUNT(N9,O9,P9,Q9,R9,#REF!,T9,V9,X9,AA9,AC9, AE9, AG9)</f>
        <v>8</v>
      </c>
      <c r="H9" s="7">
        <f t="shared" si="1"/>
        <v>240.375</v>
      </c>
      <c r="I9" s="159">
        <f t="shared" si="2"/>
        <v>0</v>
      </c>
      <c r="J9" s="159">
        <f t="shared" si="3"/>
        <v>3</v>
      </c>
      <c r="K9" s="52">
        <f t="shared" si="4"/>
        <v>268</v>
      </c>
      <c r="L9" s="148">
        <f t="shared" si="5"/>
        <v>780</v>
      </c>
      <c r="M9" s="145"/>
      <c r="N9" s="4">
        <v>268</v>
      </c>
      <c r="O9" s="4">
        <v>257</v>
      </c>
      <c r="P9" s="4">
        <v>255</v>
      </c>
      <c r="Q9" s="4">
        <v>255</v>
      </c>
      <c r="R9" s="4">
        <v>243</v>
      </c>
      <c r="S9" s="10">
        <f t="shared" ref="S9:S17" si="6">SUM(N9:R9)</f>
        <v>1278</v>
      </c>
      <c r="T9" s="51">
        <v>193</v>
      </c>
      <c r="U9" s="4">
        <v>0</v>
      </c>
      <c r="V9" s="4">
        <v>231</v>
      </c>
      <c r="W9" s="4">
        <v>0</v>
      </c>
      <c r="X9" s="4">
        <v>221</v>
      </c>
      <c r="Y9" s="4">
        <v>0</v>
      </c>
      <c r="Z9" s="1">
        <f t="shared" ref="Z9:Z17" si="7">SUM(S9:Y9)</f>
        <v>1923</v>
      </c>
    </row>
    <row r="10" spans="1:39" x14ac:dyDescent="0.3">
      <c r="A10" s="9" t="s">
        <v>146</v>
      </c>
      <c r="B10" s="9">
        <v>8</v>
      </c>
      <c r="C10" s="9" t="s">
        <v>29</v>
      </c>
      <c r="D10" s="11">
        <v>7</v>
      </c>
      <c r="E10" s="58"/>
      <c r="F10" s="6">
        <f t="shared" si="0"/>
        <v>1860</v>
      </c>
      <c r="G10" s="6">
        <f>COUNT(N10,O10,P10,Q10,R10,#REF!,T10,V10,X10,AA10,AC10, AE10, AG10)</f>
        <v>8</v>
      </c>
      <c r="H10" s="7">
        <f t="shared" si="1"/>
        <v>232.5</v>
      </c>
      <c r="I10" s="159">
        <f t="shared" si="2"/>
        <v>2</v>
      </c>
      <c r="J10" s="159">
        <f t="shared" si="3"/>
        <v>1</v>
      </c>
      <c r="K10" s="52">
        <f t="shared" si="4"/>
        <v>268</v>
      </c>
      <c r="L10" s="148">
        <f t="shared" si="5"/>
        <v>693</v>
      </c>
      <c r="M10" s="145"/>
      <c r="N10" s="4">
        <v>268</v>
      </c>
      <c r="O10" s="4">
        <v>197</v>
      </c>
      <c r="P10" s="4">
        <v>228</v>
      </c>
      <c r="Q10" s="4">
        <v>243</v>
      </c>
      <c r="R10" s="4">
        <v>236</v>
      </c>
      <c r="S10" s="10">
        <f t="shared" si="6"/>
        <v>1172</v>
      </c>
      <c r="T10" s="51">
        <v>248</v>
      </c>
      <c r="U10" s="4">
        <v>0</v>
      </c>
      <c r="V10" s="4">
        <v>240</v>
      </c>
      <c r="W10" s="4">
        <v>30</v>
      </c>
      <c r="X10" s="4">
        <v>200</v>
      </c>
      <c r="Y10" s="4">
        <v>30</v>
      </c>
      <c r="Z10" s="24">
        <f t="shared" si="7"/>
        <v>1920</v>
      </c>
    </row>
    <row r="11" spans="1:39" x14ac:dyDescent="0.3">
      <c r="A11" s="9" t="s">
        <v>237</v>
      </c>
      <c r="B11" s="9">
        <v>8</v>
      </c>
      <c r="C11" s="9" t="s">
        <v>29</v>
      </c>
      <c r="D11" s="11">
        <v>8</v>
      </c>
      <c r="E11" s="58"/>
      <c r="F11" s="6">
        <f t="shared" si="0"/>
        <v>1832</v>
      </c>
      <c r="G11" s="6">
        <f>COUNT(N11,O11,P11,Q11,R11,#REF!,T11,V11,X11,AA11,AC11, AE11, AG11)</f>
        <v>8</v>
      </c>
      <c r="H11" s="7">
        <f t="shared" si="1"/>
        <v>229</v>
      </c>
      <c r="I11" s="159">
        <f t="shared" si="2"/>
        <v>2</v>
      </c>
      <c r="J11" s="159">
        <f t="shared" si="3"/>
        <v>1</v>
      </c>
      <c r="K11" s="52">
        <f t="shared" si="4"/>
        <v>245</v>
      </c>
      <c r="L11" s="148">
        <f t="shared" si="5"/>
        <v>708</v>
      </c>
      <c r="M11" s="145"/>
      <c r="N11" s="4">
        <v>245</v>
      </c>
      <c r="O11" s="4">
        <v>215</v>
      </c>
      <c r="P11" s="4">
        <v>236</v>
      </c>
      <c r="Q11" s="4">
        <v>217</v>
      </c>
      <c r="R11" s="4">
        <v>211</v>
      </c>
      <c r="S11" s="10">
        <f t="shared" si="6"/>
        <v>1124</v>
      </c>
      <c r="T11" s="51">
        <v>226</v>
      </c>
      <c r="U11" s="4">
        <v>30</v>
      </c>
      <c r="V11" s="4">
        <v>244</v>
      </c>
      <c r="W11" s="4">
        <v>0</v>
      </c>
      <c r="X11" s="4">
        <v>238</v>
      </c>
      <c r="Y11" s="4">
        <v>30</v>
      </c>
      <c r="Z11" s="1">
        <f t="shared" si="7"/>
        <v>1892</v>
      </c>
    </row>
    <row r="12" spans="1:39" x14ac:dyDescent="0.3">
      <c r="A12" s="9" t="s">
        <v>139</v>
      </c>
      <c r="B12" s="9">
        <v>8</v>
      </c>
      <c r="C12" s="9" t="s">
        <v>29</v>
      </c>
      <c r="D12" s="11">
        <v>9</v>
      </c>
      <c r="E12" s="58"/>
      <c r="F12" s="6">
        <f t="shared" si="0"/>
        <v>1844</v>
      </c>
      <c r="G12" s="6">
        <f>COUNT(N12,O12,P12,Q12,R12,#REF!,T12,V12,X12,AA12,AC12, AE12, AG12)</f>
        <v>8</v>
      </c>
      <c r="H12" s="7">
        <f t="shared" si="1"/>
        <v>230.5</v>
      </c>
      <c r="I12" s="159">
        <f t="shared" si="2"/>
        <v>1</v>
      </c>
      <c r="J12" s="159">
        <f t="shared" si="3"/>
        <v>2</v>
      </c>
      <c r="K12" s="52">
        <f t="shared" si="4"/>
        <v>266</v>
      </c>
      <c r="L12" s="148">
        <f t="shared" si="5"/>
        <v>705</v>
      </c>
      <c r="M12" s="145"/>
      <c r="N12" s="4">
        <v>226</v>
      </c>
      <c r="O12" s="4">
        <v>213</v>
      </c>
      <c r="P12" s="4">
        <v>266</v>
      </c>
      <c r="Q12" s="4">
        <v>264</v>
      </c>
      <c r="R12" s="4">
        <v>234</v>
      </c>
      <c r="S12" s="10">
        <f t="shared" si="6"/>
        <v>1203</v>
      </c>
      <c r="T12" s="51">
        <v>214</v>
      </c>
      <c r="U12" s="4">
        <v>30</v>
      </c>
      <c r="V12" s="4">
        <v>218</v>
      </c>
      <c r="W12" s="4">
        <v>0</v>
      </c>
      <c r="X12" s="4">
        <v>209</v>
      </c>
      <c r="Y12" s="4">
        <v>0</v>
      </c>
      <c r="Z12" s="1">
        <f t="shared" si="7"/>
        <v>1874</v>
      </c>
    </row>
    <row r="13" spans="1:39" x14ac:dyDescent="0.3">
      <c r="A13" s="9" t="s">
        <v>312</v>
      </c>
      <c r="B13" s="9">
        <v>8</v>
      </c>
      <c r="C13" s="9" t="s">
        <v>29</v>
      </c>
      <c r="D13" s="11">
        <v>10</v>
      </c>
      <c r="E13" s="58"/>
      <c r="F13" s="6">
        <f t="shared" si="0"/>
        <v>1841</v>
      </c>
      <c r="G13" s="6">
        <f>COUNT(N13,O13,P13,Q13,R13,#REF!,T13,V13,X13,AA13,AC13, AE13, AG13)</f>
        <v>8</v>
      </c>
      <c r="H13" s="7">
        <f t="shared" si="1"/>
        <v>230.125</v>
      </c>
      <c r="I13" s="159">
        <f t="shared" si="2"/>
        <v>0</v>
      </c>
      <c r="J13" s="159">
        <f t="shared" si="3"/>
        <v>3</v>
      </c>
      <c r="K13" s="52">
        <f t="shared" si="4"/>
        <v>268</v>
      </c>
      <c r="L13" s="148">
        <f t="shared" si="5"/>
        <v>677</v>
      </c>
      <c r="M13" s="145"/>
      <c r="N13" s="4">
        <v>197</v>
      </c>
      <c r="O13" s="4">
        <v>248</v>
      </c>
      <c r="P13" s="4">
        <v>232</v>
      </c>
      <c r="Q13" s="4">
        <v>257</v>
      </c>
      <c r="R13" s="4">
        <v>268</v>
      </c>
      <c r="S13" s="10">
        <f t="shared" si="6"/>
        <v>1202</v>
      </c>
      <c r="T13" s="51">
        <v>217</v>
      </c>
      <c r="U13" s="4">
        <v>0</v>
      </c>
      <c r="V13" s="4">
        <v>206</v>
      </c>
      <c r="W13" s="4">
        <v>0</v>
      </c>
      <c r="X13" s="4">
        <v>216</v>
      </c>
      <c r="Y13" s="4">
        <v>0</v>
      </c>
      <c r="Z13" s="1">
        <f t="shared" si="7"/>
        <v>1841</v>
      </c>
    </row>
    <row r="14" spans="1:39" x14ac:dyDescent="0.3">
      <c r="A14" s="9" t="s">
        <v>201</v>
      </c>
      <c r="B14" s="9">
        <v>8</v>
      </c>
      <c r="C14" s="9" t="s">
        <v>29</v>
      </c>
      <c r="D14" s="11">
        <v>11</v>
      </c>
      <c r="E14" s="8"/>
      <c r="F14" s="6">
        <f t="shared" si="0"/>
        <v>1805</v>
      </c>
      <c r="G14" s="6">
        <f>COUNT(N14,O14,P14,Q14,R14,#REF!,T14,V14,X14,AA14,AC14, AE14, AG14)</f>
        <v>8</v>
      </c>
      <c r="H14" s="7">
        <f t="shared" si="1"/>
        <v>225.625</v>
      </c>
      <c r="I14" s="159">
        <f t="shared" si="2"/>
        <v>1</v>
      </c>
      <c r="J14" s="159">
        <f t="shared" si="3"/>
        <v>2</v>
      </c>
      <c r="K14" s="52">
        <f t="shared" si="4"/>
        <v>261</v>
      </c>
      <c r="L14" s="148">
        <f t="shared" si="5"/>
        <v>756</v>
      </c>
      <c r="M14" s="145"/>
      <c r="N14" s="4">
        <v>261</v>
      </c>
      <c r="O14" s="4">
        <v>244</v>
      </c>
      <c r="P14" s="4">
        <v>251</v>
      </c>
      <c r="Q14" s="4">
        <v>213</v>
      </c>
      <c r="R14" s="4">
        <v>204</v>
      </c>
      <c r="S14" s="10">
        <f t="shared" si="6"/>
        <v>1173</v>
      </c>
      <c r="T14" s="43">
        <v>245</v>
      </c>
      <c r="U14" s="55">
        <v>30</v>
      </c>
      <c r="V14" s="55">
        <v>203</v>
      </c>
      <c r="W14" s="55">
        <v>0</v>
      </c>
      <c r="X14" s="55">
        <v>184</v>
      </c>
      <c r="Y14" s="55">
        <v>0</v>
      </c>
      <c r="Z14" s="1">
        <f t="shared" si="7"/>
        <v>1835</v>
      </c>
    </row>
    <row r="15" spans="1:39" x14ac:dyDescent="0.3">
      <c r="A15" s="9" t="s">
        <v>191</v>
      </c>
      <c r="B15" s="9">
        <v>8</v>
      </c>
      <c r="C15" s="9" t="s">
        <v>29</v>
      </c>
      <c r="D15" s="11">
        <v>12</v>
      </c>
      <c r="E15" s="8"/>
      <c r="F15" s="6">
        <f t="shared" si="0"/>
        <v>1761</v>
      </c>
      <c r="G15" s="6">
        <f>COUNT(N15,O15,P15,Q15,R15,#REF!,T15,V15,X15,AA15,AC15, AE15, AG15)</f>
        <v>8</v>
      </c>
      <c r="H15" s="7">
        <f t="shared" si="1"/>
        <v>220.125</v>
      </c>
      <c r="I15" s="159">
        <f t="shared" si="2"/>
        <v>2</v>
      </c>
      <c r="J15" s="159">
        <f t="shared" si="3"/>
        <v>1</v>
      </c>
      <c r="K15" s="52">
        <f t="shared" si="4"/>
        <v>277</v>
      </c>
      <c r="L15" s="148">
        <f t="shared" si="5"/>
        <v>672</v>
      </c>
      <c r="M15" s="145"/>
      <c r="N15" s="4">
        <v>277</v>
      </c>
      <c r="O15" s="4">
        <v>211</v>
      </c>
      <c r="P15" s="4">
        <v>184</v>
      </c>
      <c r="Q15" s="4">
        <v>236</v>
      </c>
      <c r="R15" s="4">
        <v>215</v>
      </c>
      <c r="S15" s="10">
        <f t="shared" si="6"/>
        <v>1123</v>
      </c>
      <c r="T15" s="51">
        <v>191</v>
      </c>
      <c r="U15" s="4">
        <v>0</v>
      </c>
      <c r="V15" s="4">
        <v>213</v>
      </c>
      <c r="W15" s="4">
        <v>30</v>
      </c>
      <c r="X15" s="4">
        <v>234</v>
      </c>
      <c r="Y15" s="4">
        <v>30</v>
      </c>
      <c r="Z15" s="1">
        <f t="shared" si="7"/>
        <v>1821</v>
      </c>
    </row>
    <row r="16" spans="1:39" x14ac:dyDescent="0.3">
      <c r="A16" s="9" t="s">
        <v>134</v>
      </c>
      <c r="B16" s="9">
        <v>8</v>
      </c>
      <c r="C16" s="9" t="s">
        <v>29</v>
      </c>
      <c r="D16" s="11">
        <v>13</v>
      </c>
      <c r="E16" s="8"/>
      <c r="F16" s="6">
        <f t="shared" si="0"/>
        <v>1744</v>
      </c>
      <c r="G16" s="6">
        <f>COUNT(N16,O16,P16,Q16,R16,#REF!,T16,V16,X16,AA16,AC16, AE16, AG16)</f>
        <v>8</v>
      </c>
      <c r="H16" s="7">
        <f t="shared" si="1"/>
        <v>218</v>
      </c>
      <c r="I16" s="159">
        <f t="shared" si="2"/>
        <v>1</v>
      </c>
      <c r="J16" s="159">
        <f t="shared" si="3"/>
        <v>2</v>
      </c>
      <c r="K16" s="52">
        <f t="shared" si="4"/>
        <v>269</v>
      </c>
      <c r="L16" s="148">
        <f t="shared" si="5"/>
        <v>645</v>
      </c>
      <c r="M16" s="145"/>
      <c r="N16" s="4">
        <v>216</v>
      </c>
      <c r="O16" s="4">
        <v>182</v>
      </c>
      <c r="P16" s="4">
        <v>198</v>
      </c>
      <c r="Q16" s="4">
        <v>269</v>
      </c>
      <c r="R16" s="4">
        <v>234</v>
      </c>
      <c r="S16" s="10">
        <f t="shared" si="6"/>
        <v>1099</v>
      </c>
      <c r="T16" s="51">
        <v>197</v>
      </c>
      <c r="U16" s="4">
        <v>0</v>
      </c>
      <c r="V16" s="4">
        <v>212</v>
      </c>
      <c r="W16" s="4">
        <v>30</v>
      </c>
      <c r="X16" s="4">
        <v>236</v>
      </c>
      <c r="Y16" s="4">
        <v>0</v>
      </c>
      <c r="Z16" s="1">
        <f t="shared" si="7"/>
        <v>1774</v>
      </c>
    </row>
    <row r="17" spans="1:26" x14ac:dyDescent="0.3">
      <c r="A17" s="9" t="s">
        <v>136</v>
      </c>
      <c r="B17" s="9">
        <v>8</v>
      </c>
      <c r="C17" s="9" t="s">
        <v>29</v>
      </c>
      <c r="D17" s="11">
        <v>14</v>
      </c>
      <c r="E17" s="8"/>
      <c r="F17" s="6">
        <f t="shared" si="0"/>
        <v>1743</v>
      </c>
      <c r="G17" s="6">
        <f>COUNT(N17,O17,P17,Q17,R17,#REF!,T17,V17,X17,AA17,AC17, AE17, AG17)</f>
        <v>8</v>
      </c>
      <c r="H17" s="7">
        <f t="shared" si="1"/>
        <v>217.875</v>
      </c>
      <c r="I17" s="159">
        <f t="shared" si="2"/>
        <v>1</v>
      </c>
      <c r="J17" s="159">
        <f t="shared" si="3"/>
        <v>2</v>
      </c>
      <c r="K17" s="52">
        <f t="shared" si="4"/>
        <v>286</v>
      </c>
      <c r="L17" s="148">
        <f t="shared" si="5"/>
        <v>644</v>
      </c>
      <c r="M17" s="145"/>
      <c r="N17" s="4">
        <v>220</v>
      </c>
      <c r="O17" s="4">
        <v>221</v>
      </c>
      <c r="P17" s="4">
        <v>203</v>
      </c>
      <c r="Q17" s="4">
        <v>286</v>
      </c>
      <c r="R17" s="4">
        <v>223</v>
      </c>
      <c r="S17" s="10">
        <f t="shared" si="6"/>
        <v>1153</v>
      </c>
      <c r="T17" s="51">
        <v>233</v>
      </c>
      <c r="U17" s="4">
        <v>30</v>
      </c>
      <c r="V17" s="4">
        <v>185</v>
      </c>
      <c r="W17" s="4">
        <v>0</v>
      </c>
      <c r="X17" s="4">
        <v>172</v>
      </c>
      <c r="Y17" s="4">
        <v>0</v>
      </c>
      <c r="Z17" s="1">
        <f t="shared" si="7"/>
        <v>1773</v>
      </c>
    </row>
    <row r="18" spans="1:26" x14ac:dyDescent="0.3">
      <c r="A18" s="9" t="s">
        <v>145</v>
      </c>
      <c r="B18" s="9">
        <v>8</v>
      </c>
      <c r="C18" s="9" t="s">
        <v>29</v>
      </c>
      <c r="D18" s="11">
        <v>15</v>
      </c>
      <c r="E18" s="8"/>
      <c r="F18" s="6">
        <f t="shared" si="0"/>
        <v>1738</v>
      </c>
      <c r="G18" s="6">
        <f>COUNT(N18,O18,P18,Q18,R18,#REF!,T18,V18,X18,AA18,AC18, AE18, AG18)</f>
        <v>8</v>
      </c>
      <c r="H18" s="7">
        <f t="shared" si="1"/>
        <v>217.25</v>
      </c>
      <c r="I18" s="159">
        <f>((SUM(U18+W18+Y18))/30)+(COUNTIFS(AB18,"W")+(COUNTIFS(AD18,"W")+(COUNTIFS(AF18,"W")+(COUNTIFS(AH18,"W")))))</f>
        <v>1</v>
      </c>
      <c r="J18" s="159">
        <f>(3-(SUM(U18+W18+Y18)/30))+(COUNTIFS(AB18,"L"))+(COUNTIFS(AD18,"L"))+(COUNTIFS(AF18,"L"))+(COUNTIFS(AH18,"L"))</f>
        <v>2</v>
      </c>
      <c r="K18" s="52">
        <f t="shared" si="4"/>
        <v>268</v>
      </c>
      <c r="L18" s="148">
        <f t="shared" si="5"/>
        <v>712</v>
      </c>
      <c r="M18" s="145"/>
      <c r="N18" s="4">
        <v>203</v>
      </c>
      <c r="O18" s="4">
        <v>268</v>
      </c>
      <c r="P18" s="4">
        <v>241</v>
      </c>
      <c r="Q18" s="4">
        <v>204</v>
      </c>
      <c r="R18" s="4">
        <v>205</v>
      </c>
      <c r="S18" s="10">
        <f t="shared" ref="S18:S33" si="8">SUM(N18:R18)</f>
        <v>1121</v>
      </c>
      <c r="T18" s="51">
        <v>245</v>
      </c>
      <c r="U18" s="4">
        <v>30</v>
      </c>
      <c r="V18" s="4">
        <v>164</v>
      </c>
      <c r="W18" s="4">
        <v>0</v>
      </c>
      <c r="X18" s="4">
        <v>208</v>
      </c>
      <c r="Y18" s="4">
        <v>0</v>
      </c>
      <c r="Z18" s="1">
        <f>SUM(S18:Y18)</f>
        <v>1768</v>
      </c>
    </row>
    <row r="19" spans="1:26" x14ac:dyDescent="0.3">
      <c r="A19" s="9" t="s">
        <v>135</v>
      </c>
      <c r="B19" s="9">
        <v>8</v>
      </c>
      <c r="C19" s="9" t="s">
        <v>29</v>
      </c>
      <c r="D19" s="11">
        <v>16</v>
      </c>
      <c r="E19" s="8"/>
      <c r="F19" s="6">
        <f t="shared" si="0"/>
        <v>1737</v>
      </c>
      <c r="G19" s="6">
        <f>COUNT(N19,O19,P19,Q19,R19,#REF!,T19,V19,X19,AA19,AC19, AE19, AG19)</f>
        <v>8</v>
      </c>
      <c r="H19" s="7">
        <f t="shared" si="1"/>
        <v>217.125</v>
      </c>
      <c r="I19" s="159">
        <f>((SUM(U19+W19+Y19))/30)+(COUNTIFS(AB19,"W")+(COUNTIFS(AD19,"W")+(COUNTIFS(AF19,"W")+(COUNTIFS(AH19,"W")))))</f>
        <v>1</v>
      </c>
      <c r="J19" s="159">
        <f>(3-(SUM(U19+W19+Y19)/30))+(COUNTIFS(AB19,"L"))+(COUNTIFS(AD19,"L"))+(COUNTIFS(AF19,"L"))+(COUNTIFS(AH19,"L"))</f>
        <v>2</v>
      </c>
      <c r="K19" s="52">
        <f t="shared" si="4"/>
        <v>276</v>
      </c>
      <c r="L19" s="148">
        <f t="shared" si="5"/>
        <v>644</v>
      </c>
      <c r="M19" s="145"/>
      <c r="N19" s="4">
        <v>249</v>
      </c>
      <c r="O19" s="4">
        <v>183</v>
      </c>
      <c r="P19" s="4">
        <v>212</v>
      </c>
      <c r="Q19" s="4">
        <v>235</v>
      </c>
      <c r="R19" s="4">
        <v>231</v>
      </c>
      <c r="S19" s="10">
        <f t="shared" si="8"/>
        <v>1110</v>
      </c>
      <c r="T19" s="51">
        <v>162</v>
      </c>
      <c r="U19" s="4">
        <v>0</v>
      </c>
      <c r="V19" s="4">
        <v>189</v>
      </c>
      <c r="W19" s="4">
        <v>0</v>
      </c>
      <c r="X19" s="4">
        <v>276</v>
      </c>
      <c r="Y19" s="4">
        <v>30</v>
      </c>
      <c r="Z19" s="1">
        <f>SUM(S19:Y19)</f>
        <v>1767</v>
      </c>
    </row>
    <row r="20" spans="1:26" x14ac:dyDescent="0.3">
      <c r="A20" s="9" t="s">
        <v>357</v>
      </c>
      <c r="B20" s="9">
        <v>8</v>
      </c>
      <c r="C20" s="9" t="s">
        <v>29</v>
      </c>
      <c r="D20" s="11">
        <v>17</v>
      </c>
      <c r="E20" s="8"/>
      <c r="F20" s="6">
        <f t="shared" si="0"/>
        <v>1094</v>
      </c>
      <c r="G20" s="6">
        <f>COUNT(N20,O20,P20,Q20,R20,#REF!,T20,V20,X20,AA20,AC20, AE20, AG20)</f>
        <v>5</v>
      </c>
      <c r="H20" s="7">
        <f t="shared" si="1"/>
        <v>218.8</v>
      </c>
      <c r="I20" s="9"/>
      <c r="J20" s="9"/>
      <c r="K20" s="52">
        <f t="shared" si="4"/>
        <v>267</v>
      </c>
      <c r="L20" s="148">
        <f t="shared" si="5"/>
        <v>699</v>
      </c>
      <c r="M20" s="145"/>
      <c r="N20" s="4">
        <v>267</v>
      </c>
      <c r="O20" s="4">
        <v>200</v>
      </c>
      <c r="P20" s="4">
        <v>232</v>
      </c>
      <c r="Q20" s="4">
        <v>213</v>
      </c>
      <c r="R20" s="4">
        <v>182</v>
      </c>
      <c r="S20" s="10">
        <f t="shared" si="8"/>
        <v>1094</v>
      </c>
      <c r="T20" s="16"/>
      <c r="U20" s="16"/>
      <c r="V20" s="16"/>
      <c r="W20" s="16"/>
      <c r="X20" s="16"/>
      <c r="Y20" s="16"/>
      <c r="Z20" s="56"/>
    </row>
    <row r="21" spans="1:26" x14ac:dyDescent="0.3">
      <c r="A21" s="9" t="s">
        <v>264</v>
      </c>
      <c r="B21" s="9">
        <v>8</v>
      </c>
      <c r="C21" s="9" t="s">
        <v>29</v>
      </c>
      <c r="D21" s="11">
        <v>18</v>
      </c>
      <c r="E21" s="8"/>
      <c r="F21" s="6">
        <f t="shared" si="0"/>
        <v>1089</v>
      </c>
      <c r="G21" s="6">
        <f>COUNT(N21,O21,P21,Q21,R21,#REF!,T21,V21,X21,AA21,AC21, AE21, AG21)</f>
        <v>5</v>
      </c>
      <c r="H21" s="7">
        <f t="shared" si="1"/>
        <v>217.8</v>
      </c>
      <c r="I21" s="9"/>
      <c r="J21" s="9"/>
      <c r="K21" s="52">
        <f t="shared" si="4"/>
        <v>237</v>
      </c>
      <c r="L21" s="148">
        <f t="shared" si="5"/>
        <v>621</v>
      </c>
      <c r="M21" s="145"/>
      <c r="N21" s="4">
        <v>198</v>
      </c>
      <c r="O21" s="4">
        <v>197</v>
      </c>
      <c r="P21" s="4">
        <v>226</v>
      </c>
      <c r="Q21" s="4">
        <v>237</v>
      </c>
      <c r="R21" s="4">
        <v>231</v>
      </c>
      <c r="S21" s="10">
        <f t="shared" si="8"/>
        <v>1089</v>
      </c>
      <c r="T21" s="16"/>
      <c r="U21" s="16"/>
      <c r="V21" s="16"/>
      <c r="W21" s="16"/>
      <c r="X21" s="16"/>
      <c r="Y21" s="16"/>
      <c r="Z21" s="56"/>
    </row>
    <row r="22" spans="1:26" x14ac:dyDescent="0.3">
      <c r="A22" s="9" t="s">
        <v>313</v>
      </c>
      <c r="B22" s="9">
        <v>8</v>
      </c>
      <c r="C22" s="9" t="s">
        <v>29</v>
      </c>
      <c r="D22" s="11">
        <v>19</v>
      </c>
      <c r="E22" s="8"/>
      <c r="F22" s="6">
        <f t="shared" si="0"/>
        <v>1083</v>
      </c>
      <c r="G22" s="6">
        <f>COUNT(N22,O22,P22,Q22,R22,#REF!,T22,V22,X22,AA22,AC22, AE22, AG22)</f>
        <v>5</v>
      </c>
      <c r="H22" s="7">
        <f t="shared" si="1"/>
        <v>216.6</v>
      </c>
      <c r="I22" s="9"/>
      <c r="J22" s="9"/>
      <c r="K22" s="52">
        <f t="shared" si="4"/>
        <v>246</v>
      </c>
      <c r="L22" s="148">
        <f t="shared" si="5"/>
        <v>731</v>
      </c>
      <c r="M22" s="145"/>
      <c r="N22" s="4">
        <v>239</v>
      </c>
      <c r="O22" s="4">
        <v>246</v>
      </c>
      <c r="P22" s="4">
        <v>246</v>
      </c>
      <c r="Q22" s="4">
        <v>223</v>
      </c>
      <c r="R22" s="4">
        <v>129</v>
      </c>
      <c r="S22" s="10">
        <f t="shared" si="8"/>
        <v>1083</v>
      </c>
      <c r="T22" s="16"/>
      <c r="U22" s="16"/>
      <c r="V22" s="16"/>
      <c r="W22" s="16"/>
      <c r="X22" s="16"/>
      <c r="Y22" s="16"/>
      <c r="Z22" s="56"/>
    </row>
    <row r="23" spans="1:26" x14ac:dyDescent="0.3">
      <c r="A23" s="9" t="s">
        <v>296</v>
      </c>
      <c r="B23" s="9">
        <v>8</v>
      </c>
      <c r="C23" s="9" t="s">
        <v>29</v>
      </c>
      <c r="D23" s="11">
        <v>20</v>
      </c>
      <c r="E23" s="8"/>
      <c r="F23" s="6">
        <f t="shared" si="0"/>
        <v>1076</v>
      </c>
      <c r="G23" s="6">
        <f>COUNT(N23,O23,P23,Q23,R23,#REF!,T23,V23,X23,AA23,AC23, AE23, AG23)</f>
        <v>5</v>
      </c>
      <c r="H23" s="7">
        <f t="shared" si="1"/>
        <v>215.2</v>
      </c>
      <c r="I23" s="9"/>
      <c r="J23" s="9"/>
      <c r="K23" s="52">
        <f t="shared" si="4"/>
        <v>242</v>
      </c>
      <c r="L23" s="148">
        <f t="shared" si="5"/>
        <v>637</v>
      </c>
      <c r="M23" s="145"/>
      <c r="N23" s="4">
        <v>242</v>
      </c>
      <c r="O23" s="4">
        <v>198</v>
      </c>
      <c r="P23" s="4">
        <v>197</v>
      </c>
      <c r="Q23" s="4">
        <v>222</v>
      </c>
      <c r="R23" s="4">
        <v>217</v>
      </c>
      <c r="S23" s="10">
        <f t="shared" si="8"/>
        <v>1076</v>
      </c>
      <c r="T23" s="16"/>
      <c r="U23" s="16"/>
      <c r="V23" s="16"/>
      <c r="W23" s="16"/>
      <c r="X23" s="16"/>
      <c r="Y23" s="16"/>
      <c r="Z23" s="56"/>
    </row>
    <row r="24" spans="1:26" x14ac:dyDescent="0.3">
      <c r="A24" s="9" t="s">
        <v>358</v>
      </c>
      <c r="B24" s="9">
        <v>8</v>
      </c>
      <c r="C24" s="9" t="s">
        <v>29</v>
      </c>
      <c r="D24" s="11">
        <v>21</v>
      </c>
      <c r="E24" s="8"/>
      <c r="F24" s="6">
        <f t="shared" si="0"/>
        <v>1075</v>
      </c>
      <c r="G24" s="6">
        <f>COUNT(N24,O24,P24,Q24,R24,#REF!,T24,V24,X24,AA24,AC24, AE24, AG24)</f>
        <v>5</v>
      </c>
      <c r="H24" s="7">
        <f t="shared" si="1"/>
        <v>215</v>
      </c>
      <c r="I24" s="9"/>
      <c r="J24" s="9"/>
      <c r="K24" s="52">
        <f t="shared" si="4"/>
        <v>259</v>
      </c>
      <c r="L24" s="148">
        <f t="shared" si="5"/>
        <v>668</v>
      </c>
      <c r="M24" s="145"/>
      <c r="N24" s="4">
        <v>182</v>
      </c>
      <c r="O24" s="4">
        <v>227</v>
      </c>
      <c r="P24" s="4">
        <v>259</v>
      </c>
      <c r="Q24" s="4">
        <v>200</v>
      </c>
      <c r="R24" s="4">
        <v>207</v>
      </c>
      <c r="S24" s="10">
        <f t="shared" si="8"/>
        <v>1075</v>
      </c>
      <c r="T24" s="16"/>
      <c r="U24" s="16"/>
      <c r="V24" s="16"/>
      <c r="W24" s="16"/>
      <c r="X24" s="16"/>
      <c r="Y24" s="16"/>
      <c r="Z24" s="56"/>
    </row>
    <row r="25" spans="1:26" x14ac:dyDescent="0.3">
      <c r="A25" s="9" t="s">
        <v>188</v>
      </c>
      <c r="B25" s="9">
        <v>8</v>
      </c>
      <c r="C25" s="9" t="s">
        <v>29</v>
      </c>
      <c r="D25" s="11">
        <v>22</v>
      </c>
      <c r="E25" s="8"/>
      <c r="F25" s="6">
        <f t="shared" si="0"/>
        <v>1073</v>
      </c>
      <c r="G25" s="6">
        <f>COUNT(N25,O25,P25,Q25,R25,#REF!,T25,V25,X25,AA25,AC25, AE25, AG25)</f>
        <v>5</v>
      </c>
      <c r="H25" s="7">
        <f t="shared" si="1"/>
        <v>214.6</v>
      </c>
      <c r="I25" s="9"/>
      <c r="J25" s="9"/>
      <c r="K25" s="52">
        <f t="shared" si="4"/>
        <v>279</v>
      </c>
      <c r="L25" s="148">
        <f t="shared" si="5"/>
        <v>571</v>
      </c>
      <c r="M25" s="145"/>
      <c r="N25" s="4">
        <v>192</v>
      </c>
      <c r="O25" s="4">
        <v>189</v>
      </c>
      <c r="P25" s="4">
        <v>190</v>
      </c>
      <c r="Q25" s="4">
        <v>279</v>
      </c>
      <c r="R25" s="4">
        <v>223</v>
      </c>
      <c r="S25" s="10">
        <f t="shared" si="8"/>
        <v>1073</v>
      </c>
      <c r="T25" s="16"/>
      <c r="U25" s="16"/>
      <c r="V25" s="16"/>
      <c r="W25" s="16"/>
      <c r="X25" s="16"/>
      <c r="Y25" s="16"/>
      <c r="Z25" s="56"/>
    </row>
    <row r="26" spans="1:26" x14ac:dyDescent="0.3">
      <c r="A26" s="9" t="s">
        <v>209</v>
      </c>
      <c r="B26" s="9">
        <v>8</v>
      </c>
      <c r="C26" s="9" t="s">
        <v>29</v>
      </c>
      <c r="D26" s="11">
        <v>23</v>
      </c>
      <c r="E26" s="8"/>
      <c r="F26" s="6">
        <f t="shared" si="0"/>
        <v>1072</v>
      </c>
      <c r="G26" s="6">
        <f>COUNT(N26,O26,P26,Q26,R26,#REF!,T26,V26,X26,AA26,AC26, AE26, AG26)</f>
        <v>5</v>
      </c>
      <c r="H26" s="7">
        <f t="shared" si="1"/>
        <v>214.4</v>
      </c>
      <c r="I26" s="9"/>
      <c r="J26" s="9"/>
      <c r="K26" s="52">
        <f t="shared" si="4"/>
        <v>234</v>
      </c>
      <c r="L26" s="148">
        <f t="shared" si="5"/>
        <v>638</v>
      </c>
      <c r="M26" s="145"/>
      <c r="N26" s="4">
        <v>183</v>
      </c>
      <c r="O26" s="4">
        <v>224</v>
      </c>
      <c r="P26" s="4">
        <v>231</v>
      </c>
      <c r="Q26" s="4">
        <v>200</v>
      </c>
      <c r="R26" s="4">
        <v>234</v>
      </c>
      <c r="S26" s="10">
        <f t="shared" si="8"/>
        <v>1072</v>
      </c>
      <c r="T26" s="16"/>
      <c r="U26" s="16"/>
      <c r="V26" s="16"/>
      <c r="W26" s="16"/>
      <c r="X26" s="16"/>
      <c r="Y26" s="16"/>
      <c r="Z26" s="56"/>
    </row>
    <row r="27" spans="1:26" x14ac:dyDescent="0.3">
      <c r="A27" s="9" t="s">
        <v>275</v>
      </c>
      <c r="B27" s="9">
        <v>8</v>
      </c>
      <c r="C27" s="9" t="s">
        <v>29</v>
      </c>
      <c r="D27" s="11">
        <v>24</v>
      </c>
      <c r="E27" s="8"/>
      <c r="F27" s="6">
        <f t="shared" si="0"/>
        <v>1056</v>
      </c>
      <c r="G27" s="6">
        <f>COUNT(N27,O27,P27,Q27,R27,#REF!,T27,V27,X27,AA27,AC27, AE27, AG27)</f>
        <v>5</v>
      </c>
      <c r="H27" s="7">
        <f t="shared" si="1"/>
        <v>211.2</v>
      </c>
      <c r="I27" s="9"/>
      <c r="J27" s="9"/>
      <c r="K27" s="52">
        <f t="shared" si="4"/>
        <v>238</v>
      </c>
      <c r="L27" s="148">
        <f t="shared" si="5"/>
        <v>638</v>
      </c>
      <c r="M27" s="145"/>
      <c r="N27" s="4">
        <v>232</v>
      </c>
      <c r="O27" s="4">
        <v>193</v>
      </c>
      <c r="P27" s="4">
        <v>213</v>
      </c>
      <c r="Q27" s="4">
        <v>238</v>
      </c>
      <c r="R27" s="4">
        <v>180</v>
      </c>
      <c r="S27" s="10">
        <f t="shared" si="8"/>
        <v>1056</v>
      </c>
      <c r="T27" s="16"/>
      <c r="U27" s="16"/>
      <c r="V27" s="16"/>
      <c r="W27" s="16"/>
      <c r="X27" s="16"/>
      <c r="Y27" s="16"/>
      <c r="Z27" s="56"/>
    </row>
    <row r="28" spans="1:26" x14ac:dyDescent="0.3">
      <c r="A28" s="9" t="s">
        <v>359</v>
      </c>
      <c r="B28" s="9">
        <v>8</v>
      </c>
      <c r="C28" s="9" t="s">
        <v>29</v>
      </c>
      <c r="D28" s="11">
        <v>25</v>
      </c>
      <c r="E28" s="8"/>
      <c r="F28" s="6">
        <f t="shared" si="0"/>
        <v>1052</v>
      </c>
      <c r="G28" s="6">
        <f>COUNT(N28,O28,P28,Q28,R28,#REF!,T28,V28,X28,AA28,AC28, AE28, AG28)</f>
        <v>5</v>
      </c>
      <c r="H28" s="7">
        <f t="shared" si="1"/>
        <v>210.4</v>
      </c>
      <c r="I28" s="9"/>
      <c r="J28" s="9"/>
      <c r="K28" s="52">
        <f t="shared" si="4"/>
        <v>245</v>
      </c>
      <c r="L28" s="148">
        <f t="shared" si="5"/>
        <v>647</v>
      </c>
      <c r="M28" s="145"/>
      <c r="N28" s="4">
        <v>245</v>
      </c>
      <c r="O28" s="4">
        <v>237</v>
      </c>
      <c r="P28" s="4">
        <v>165</v>
      </c>
      <c r="Q28" s="4">
        <v>212</v>
      </c>
      <c r="R28" s="4">
        <v>193</v>
      </c>
      <c r="S28" s="10">
        <f t="shared" si="8"/>
        <v>1052</v>
      </c>
      <c r="T28" s="16"/>
      <c r="U28" s="16"/>
      <c r="V28" s="16"/>
      <c r="W28" s="16"/>
      <c r="X28" s="16"/>
      <c r="Y28" s="16"/>
      <c r="Z28" s="56"/>
    </row>
    <row r="29" spans="1:26" x14ac:dyDescent="0.3">
      <c r="A29" s="9" t="s">
        <v>241</v>
      </c>
      <c r="B29" s="9">
        <v>8</v>
      </c>
      <c r="C29" s="9" t="s">
        <v>29</v>
      </c>
      <c r="D29" s="11">
        <v>26</v>
      </c>
      <c r="E29" s="8"/>
      <c r="F29" s="6">
        <f t="shared" si="0"/>
        <v>1040</v>
      </c>
      <c r="G29" s="6">
        <f>COUNT(N29,O29,P29,Q29,R29,#REF!,T29,V29,X29,AA29,AC29, AE29, AG29)</f>
        <v>5</v>
      </c>
      <c r="H29" s="7">
        <f t="shared" si="1"/>
        <v>208</v>
      </c>
      <c r="I29" s="9"/>
      <c r="J29" s="9"/>
      <c r="K29" s="52">
        <f t="shared" si="4"/>
        <v>248</v>
      </c>
      <c r="L29" s="148">
        <f t="shared" si="5"/>
        <v>546</v>
      </c>
      <c r="M29" s="145"/>
      <c r="N29" s="4">
        <v>189</v>
      </c>
      <c r="O29" s="4">
        <v>157</v>
      </c>
      <c r="P29" s="4">
        <v>200</v>
      </c>
      <c r="Q29" s="4">
        <v>246</v>
      </c>
      <c r="R29" s="4">
        <v>248</v>
      </c>
      <c r="S29" s="10">
        <f t="shared" si="8"/>
        <v>1040</v>
      </c>
      <c r="T29" s="16"/>
      <c r="U29" s="16"/>
      <c r="V29" s="16"/>
      <c r="W29" s="16"/>
      <c r="X29" s="16"/>
      <c r="Y29" s="16"/>
      <c r="Z29" s="56"/>
    </row>
    <row r="30" spans="1:26" x14ac:dyDescent="0.3">
      <c r="A30" s="9" t="s">
        <v>133</v>
      </c>
      <c r="B30" s="9">
        <v>8</v>
      </c>
      <c r="C30" s="9" t="s">
        <v>29</v>
      </c>
      <c r="D30" s="11">
        <v>27</v>
      </c>
      <c r="E30" s="8"/>
      <c r="F30" s="6">
        <f t="shared" si="0"/>
        <v>1039</v>
      </c>
      <c r="G30" s="6">
        <f>COUNT(N30,O30,P30,Q30,R30,#REF!,T30,V30,X30,AA30,AC30, AE30, AG30)</f>
        <v>5</v>
      </c>
      <c r="H30" s="7">
        <f t="shared" si="1"/>
        <v>207.8</v>
      </c>
      <c r="I30" s="9"/>
      <c r="J30" s="9"/>
      <c r="K30" s="52">
        <f t="shared" si="4"/>
        <v>234</v>
      </c>
      <c r="L30" s="148">
        <f t="shared" si="5"/>
        <v>657</v>
      </c>
      <c r="M30" s="145"/>
      <c r="N30" s="4">
        <v>234</v>
      </c>
      <c r="O30" s="4">
        <v>189</v>
      </c>
      <c r="P30" s="4">
        <v>234</v>
      </c>
      <c r="Q30" s="4">
        <v>148</v>
      </c>
      <c r="R30" s="4">
        <v>234</v>
      </c>
      <c r="S30" s="10">
        <f t="shared" si="8"/>
        <v>1039</v>
      </c>
      <c r="T30" s="16"/>
      <c r="U30" s="16"/>
      <c r="V30" s="16"/>
      <c r="W30" s="16"/>
      <c r="X30" s="16"/>
      <c r="Y30" s="16"/>
      <c r="Z30" s="56"/>
    </row>
    <row r="31" spans="1:26" x14ac:dyDescent="0.3">
      <c r="A31" s="9" t="s">
        <v>360</v>
      </c>
      <c r="B31" s="9">
        <v>8</v>
      </c>
      <c r="C31" s="9" t="s">
        <v>29</v>
      </c>
      <c r="D31" s="11">
        <v>28</v>
      </c>
      <c r="E31" s="8"/>
      <c r="F31" s="6">
        <f t="shared" si="0"/>
        <v>1014</v>
      </c>
      <c r="G31" s="6">
        <f>COUNT(N31,O31,P31,Q31,R31,#REF!,T31,V31,X31,AA31,AC31, AE31, AG31)</f>
        <v>5</v>
      </c>
      <c r="H31" s="7">
        <f t="shared" si="1"/>
        <v>202.8</v>
      </c>
      <c r="I31" s="9"/>
      <c r="J31" s="9"/>
      <c r="K31" s="52">
        <f t="shared" si="4"/>
        <v>234</v>
      </c>
      <c r="L31" s="148">
        <f t="shared" si="5"/>
        <v>575</v>
      </c>
      <c r="M31" s="145"/>
      <c r="N31" s="4">
        <v>210</v>
      </c>
      <c r="O31" s="4">
        <v>177</v>
      </c>
      <c r="P31" s="4">
        <v>188</v>
      </c>
      <c r="Q31" s="4">
        <v>205</v>
      </c>
      <c r="R31" s="4">
        <v>234</v>
      </c>
      <c r="S31" s="10">
        <f t="shared" si="8"/>
        <v>1014</v>
      </c>
      <c r="T31" s="16"/>
      <c r="U31" s="16"/>
      <c r="V31" s="16"/>
      <c r="W31" s="16"/>
      <c r="X31" s="16"/>
      <c r="Y31" s="16"/>
      <c r="Z31" s="56"/>
    </row>
    <row r="32" spans="1:26" x14ac:dyDescent="0.3">
      <c r="A32" s="9" t="s">
        <v>203</v>
      </c>
      <c r="B32" s="9">
        <v>8</v>
      </c>
      <c r="C32" s="9" t="s">
        <v>29</v>
      </c>
      <c r="D32" s="11">
        <v>29</v>
      </c>
      <c r="E32" s="8"/>
      <c r="F32" s="6">
        <f t="shared" si="0"/>
        <v>1002</v>
      </c>
      <c r="G32" s="6">
        <f>COUNT(N32,O32,P32,Q32,R32,#REF!,T32,V32,X32,AA32,AC32, AE32, AG32)</f>
        <v>5</v>
      </c>
      <c r="H32" s="7">
        <f t="shared" si="1"/>
        <v>200.4</v>
      </c>
      <c r="I32" s="9"/>
      <c r="J32" s="9"/>
      <c r="K32" s="52">
        <f t="shared" si="4"/>
        <v>237</v>
      </c>
      <c r="L32" s="148">
        <f t="shared" si="5"/>
        <v>668</v>
      </c>
      <c r="M32" s="145"/>
      <c r="N32" s="4">
        <v>237</v>
      </c>
      <c r="O32" s="4">
        <v>203</v>
      </c>
      <c r="P32" s="4">
        <v>228</v>
      </c>
      <c r="Q32" s="4">
        <v>196</v>
      </c>
      <c r="R32" s="4">
        <v>138</v>
      </c>
      <c r="S32" s="10">
        <f t="shared" si="8"/>
        <v>1002</v>
      </c>
      <c r="Z32" s="19"/>
    </row>
    <row r="33" spans="1:39" x14ac:dyDescent="0.3">
      <c r="A33" s="9" t="s">
        <v>166</v>
      </c>
      <c r="B33" s="9">
        <v>8</v>
      </c>
      <c r="C33" s="9" t="s">
        <v>29</v>
      </c>
      <c r="D33" s="11">
        <v>30</v>
      </c>
      <c r="F33" s="48">
        <f t="shared" si="0"/>
        <v>995</v>
      </c>
      <c r="G33" s="48">
        <f>COUNT(N33,O33,P33,Q33,R33,#REF!,T33,V33,X33,AA33,AC33, AE33, AG33)</f>
        <v>5</v>
      </c>
      <c r="H33" s="49">
        <f t="shared" si="1"/>
        <v>199</v>
      </c>
      <c r="I33" s="9"/>
      <c r="J33" s="9"/>
      <c r="K33" s="52">
        <f t="shared" si="4"/>
        <v>237</v>
      </c>
      <c r="L33" s="148">
        <f t="shared" si="5"/>
        <v>607</v>
      </c>
      <c r="M33" s="145"/>
      <c r="N33" s="54">
        <v>237</v>
      </c>
      <c r="O33" s="54">
        <v>170</v>
      </c>
      <c r="P33" s="54">
        <v>200</v>
      </c>
      <c r="Q33" s="54">
        <v>182</v>
      </c>
      <c r="R33" s="54">
        <v>206</v>
      </c>
      <c r="S33" s="10">
        <f t="shared" si="8"/>
        <v>995</v>
      </c>
    </row>
    <row r="34" spans="1:39" x14ac:dyDescent="0.3">
      <c r="A34" s="9" t="s">
        <v>286</v>
      </c>
      <c r="B34" s="9">
        <v>8</v>
      </c>
      <c r="C34" s="9" t="s">
        <v>29</v>
      </c>
      <c r="D34" s="11">
        <v>31</v>
      </c>
      <c r="E34" s="8"/>
      <c r="F34" s="6">
        <f t="shared" si="0"/>
        <v>977</v>
      </c>
      <c r="G34" s="6">
        <f>COUNT(N34,O34,P34,Q34,R34,#REF!,T34,V34,X34,AA34,AC34, AE34, AG34)</f>
        <v>5</v>
      </c>
      <c r="H34" s="7">
        <f t="shared" ref="H34:H41" si="9">F34/G34</f>
        <v>195.4</v>
      </c>
      <c r="I34" s="9"/>
      <c r="J34" s="9"/>
      <c r="K34" s="52">
        <f t="shared" si="4"/>
        <v>233</v>
      </c>
      <c r="L34" s="148">
        <f t="shared" si="5"/>
        <v>618</v>
      </c>
      <c r="M34" s="145"/>
      <c r="N34" s="54">
        <v>172</v>
      </c>
      <c r="O34" s="54">
        <v>233</v>
      </c>
      <c r="P34" s="54">
        <v>213</v>
      </c>
      <c r="Q34" s="54">
        <v>201</v>
      </c>
      <c r="R34" s="54">
        <v>158</v>
      </c>
      <c r="S34" s="10">
        <f t="shared" ref="S34:S40" si="10">SUM(N34:R34)</f>
        <v>977</v>
      </c>
    </row>
    <row r="35" spans="1:39" x14ac:dyDescent="0.3">
      <c r="A35" s="9" t="s">
        <v>246</v>
      </c>
      <c r="B35" s="9">
        <v>8</v>
      </c>
      <c r="C35" s="9" t="s">
        <v>29</v>
      </c>
      <c r="D35" s="11">
        <v>32</v>
      </c>
      <c r="F35" s="48">
        <f t="shared" si="0"/>
        <v>958</v>
      </c>
      <c r="G35" s="48">
        <f>COUNT(N35,O35,P35,Q35,R35,#REF!,T35,V35,X35,AA35,AC35, AE35, AG35)</f>
        <v>5</v>
      </c>
      <c r="H35" s="49">
        <f t="shared" si="9"/>
        <v>191.6</v>
      </c>
      <c r="I35" s="9"/>
      <c r="J35" s="9"/>
      <c r="K35" s="52">
        <f t="shared" si="4"/>
        <v>233</v>
      </c>
      <c r="L35" s="148">
        <f t="shared" si="5"/>
        <v>604</v>
      </c>
      <c r="M35" s="145"/>
      <c r="N35" s="54">
        <v>233</v>
      </c>
      <c r="O35" s="54">
        <v>207</v>
      </c>
      <c r="P35" s="54">
        <v>164</v>
      </c>
      <c r="Q35" s="54">
        <v>165</v>
      </c>
      <c r="R35" s="54">
        <v>189</v>
      </c>
      <c r="S35" s="10">
        <f t="shared" si="10"/>
        <v>958</v>
      </c>
    </row>
    <row r="36" spans="1:39" x14ac:dyDescent="0.3">
      <c r="A36" s="366" t="s">
        <v>197</v>
      </c>
      <c r="B36" s="366">
        <v>8</v>
      </c>
      <c r="C36" s="366" t="s">
        <v>29</v>
      </c>
      <c r="D36" s="378">
        <v>33</v>
      </c>
      <c r="F36" s="385">
        <f t="shared" si="0"/>
        <v>955</v>
      </c>
      <c r="G36" s="385">
        <f>COUNT(N36,O36,P36,Q36,R36,#REF!,T36,V36,X36,AA36,AC36, AE36, AG36)</f>
        <v>5</v>
      </c>
      <c r="H36" s="386">
        <f t="shared" si="9"/>
        <v>191</v>
      </c>
      <c r="I36" s="366"/>
      <c r="J36" s="366"/>
      <c r="K36" s="322">
        <f t="shared" si="4"/>
        <v>224</v>
      </c>
      <c r="L36" s="369">
        <f t="shared" si="5"/>
        <v>572</v>
      </c>
      <c r="M36" s="387"/>
      <c r="N36" s="388">
        <v>147</v>
      </c>
      <c r="O36" s="388">
        <v>224</v>
      </c>
      <c r="P36" s="388">
        <v>201</v>
      </c>
      <c r="Q36" s="388">
        <v>192</v>
      </c>
      <c r="R36" s="388">
        <v>191</v>
      </c>
      <c r="S36" s="10">
        <f t="shared" si="10"/>
        <v>955</v>
      </c>
    </row>
    <row r="37" spans="1:39" x14ac:dyDescent="0.3">
      <c r="A37" s="9" t="s">
        <v>198</v>
      </c>
      <c r="B37" s="9">
        <v>8</v>
      </c>
      <c r="C37" s="9" t="s">
        <v>29</v>
      </c>
      <c r="D37" s="11">
        <v>34</v>
      </c>
      <c r="F37" s="48">
        <f>SUM(N37:R37)+T37+V37+X37+AA37+AC37+AE37+AG37</f>
        <v>952</v>
      </c>
      <c r="G37" s="48">
        <f>COUNT(N37,O37,P37,Q37,R37,#REF!,T37,V37,X37,AA37,AC37, AE37, AG37)</f>
        <v>5</v>
      </c>
      <c r="H37" s="49">
        <f t="shared" si="9"/>
        <v>190.4</v>
      </c>
      <c r="I37" s="4"/>
      <c r="J37" s="4"/>
      <c r="K37" s="322">
        <f>MAX(N37,O37,P37,Q37,R37,T37,V37,X37,AA37,AC37,AE37,AG37)</f>
        <v>237</v>
      </c>
      <c r="L37" s="369">
        <f>MAX((SUM(N37:P37)), (SUM(T37,V37,X37)), (SUM(AA37,AC37,AE37)), (SUM(AE37,AH37,AJ37)))</f>
        <v>608</v>
      </c>
      <c r="M37" s="162"/>
      <c r="N37" s="4">
        <v>180</v>
      </c>
      <c r="O37" s="4">
        <v>191</v>
      </c>
      <c r="P37" s="4">
        <v>237</v>
      </c>
      <c r="Q37" s="4">
        <v>170</v>
      </c>
      <c r="R37" s="4">
        <v>174</v>
      </c>
      <c r="S37" s="10">
        <f t="shared" si="10"/>
        <v>952</v>
      </c>
    </row>
    <row r="38" spans="1:39" x14ac:dyDescent="0.3">
      <c r="A38" s="9" t="s">
        <v>344</v>
      </c>
      <c r="B38" s="366">
        <v>8</v>
      </c>
      <c r="C38" s="366" t="s">
        <v>29</v>
      </c>
      <c r="D38" s="378">
        <v>35</v>
      </c>
      <c r="F38" s="385">
        <f>SUM(N38:R38)+T38+V38+X38+AA38+AC38+AE38+AG38</f>
        <v>930</v>
      </c>
      <c r="G38" s="385">
        <f>COUNT(N38,O38,P38,Q38,R38,#REF!,T38,V38,X38,AA38,AC38, AE38, AG38)</f>
        <v>5</v>
      </c>
      <c r="H38" s="386">
        <f t="shared" si="9"/>
        <v>186</v>
      </c>
      <c r="I38" s="4"/>
      <c r="J38" s="4"/>
      <c r="K38" s="322">
        <f>MAX(N38,O38,P38,Q38,R38,T38,V38,X38,AA38,AC38,AE38,AG38)</f>
        <v>226</v>
      </c>
      <c r="L38" s="369">
        <f>MAX((SUM(N38:P38)), (SUM(T38,V38,X38)), (SUM(AA38,AC38,AE38)), (SUM(AE38,AH38,AJ38)))</f>
        <v>550</v>
      </c>
      <c r="M38" s="162"/>
      <c r="N38" s="4">
        <v>226</v>
      </c>
      <c r="O38" s="4">
        <v>156</v>
      </c>
      <c r="P38" s="4">
        <v>168</v>
      </c>
      <c r="Q38" s="4">
        <v>193</v>
      </c>
      <c r="R38" s="4">
        <v>187</v>
      </c>
      <c r="S38" s="10">
        <f t="shared" si="10"/>
        <v>930</v>
      </c>
    </row>
    <row r="39" spans="1:39" x14ac:dyDescent="0.3">
      <c r="A39" s="9" t="s">
        <v>239</v>
      </c>
      <c r="B39" s="9">
        <v>8</v>
      </c>
      <c r="C39" s="9" t="s">
        <v>29</v>
      </c>
      <c r="D39" s="11">
        <v>36</v>
      </c>
      <c r="F39" s="48">
        <f>SUM(N39:R39)+T39+V39+X39+AA39+AC39+AE39+AG39</f>
        <v>912</v>
      </c>
      <c r="G39" s="48">
        <f>COUNT(N39,O39,P39,Q39,R39,#REF!,T39,V39,X39,AA39,AC39, AE39, AG39)</f>
        <v>5</v>
      </c>
      <c r="H39" s="49">
        <f t="shared" si="9"/>
        <v>182.4</v>
      </c>
      <c r="I39" s="4"/>
      <c r="J39" s="4"/>
      <c r="K39" s="322">
        <f>MAX(N39,O39,P39,Q39,R39,T39,V39,X39,AA39,AC39,AE39,AG39)</f>
        <v>216</v>
      </c>
      <c r="L39" s="369">
        <f>MAX((SUM(N39:P39)), (SUM(T39,V39,X39)), (SUM(AA39,AC39,AE39)), (SUM(AE39,AH39,AJ39)))</f>
        <v>535</v>
      </c>
      <c r="M39" s="162"/>
      <c r="N39" s="4">
        <v>158</v>
      </c>
      <c r="O39" s="4">
        <v>161</v>
      </c>
      <c r="P39" s="4">
        <v>216</v>
      </c>
      <c r="Q39" s="4">
        <v>200</v>
      </c>
      <c r="R39" s="4">
        <v>177</v>
      </c>
      <c r="S39" s="10">
        <f t="shared" si="10"/>
        <v>912</v>
      </c>
    </row>
    <row r="40" spans="1:39" x14ac:dyDescent="0.3">
      <c r="A40" s="9" t="s">
        <v>210</v>
      </c>
      <c r="B40" s="9">
        <v>8</v>
      </c>
      <c r="C40" s="9" t="s">
        <v>29</v>
      </c>
      <c r="D40" s="11">
        <v>37</v>
      </c>
      <c r="F40" s="6">
        <f>SUM(N40:R40)+T40+V40+X40+AA40+AC40+AE40+AG40</f>
        <v>897</v>
      </c>
      <c r="G40" s="6">
        <f>COUNT(N40,O40,P40,Q40,R40,#REF!,T40,V40,X40,AA40,AC40, AE40, AG40)</f>
        <v>5</v>
      </c>
      <c r="H40" s="386">
        <f t="shared" si="9"/>
        <v>179.4</v>
      </c>
      <c r="I40" s="4"/>
      <c r="J40" s="4"/>
      <c r="K40" s="52">
        <f>MAX(N40,O40,P40,Q40,R40,T40,V40,X40,AA40,AC40,AE40,AG40)</f>
        <v>204</v>
      </c>
      <c r="L40" s="389">
        <f>MAX((SUM(N40:P40)), (SUM(T40,V40,X40)), (SUM(AA40,AC40,AE40)), (SUM(AE40,AH40,AJ40)))</f>
        <v>491</v>
      </c>
      <c r="M40" s="162"/>
      <c r="N40" s="4">
        <v>164</v>
      </c>
      <c r="O40" s="4">
        <v>146</v>
      </c>
      <c r="P40" s="4">
        <v>181</v>
      </c>
      <c r="Q40" s="4">
        <v>202</v>
      </c>
      <c r="R40" s="4">
        <v>204</v>
      </c>
      <c r="S40" s="10">
        <f t="shared" si="10"/>
        <v>897</v>
      </c>
    </row>
    <row r="41" spans="1:39" x14ac:dyDescent="0.3">
      <c r="A41" s="84"/>
      <c r="F41" s="48">
        <f>SUM(F3:F40)</f>
        <v>52892</v>
      </c>
      <c r="G41" s="48">
        <f>SUM(G3:G40)</f>
        <v>241</v>
      </c>
      <c r="H41" s="386">
        <f t="shared" si="9"/>
        <v>219.46887966804979</v>
      </c>
      <c r="N41" s="124">
        <f>AVERAGE(N4:N40)</f>
        <v>221.94594594594594</v>
      </c>
      <c r="O41" s="124">
        <f>AVERAGE(O4:O40)</f>
        <v>211.56756756756758</v>
      </c>
      <c r="P41" s="124">
        <f>AVERAGE(P4:P40)</f>
        <v>219.83783783783784</v>
      </c>
      <c r="Q41" s="124">
        <f>AVERAGE(Q4:Q40)</f>
        <v>221.86486486486487</v>
      </c>
      <c r="R41" s="124">
        <f>AVERAGE(R4:R40)</f>
        <v>213.16216216216216</v>
      </c>
      <c r="T41" s="124">
        <f>AVERAGE(T4:T40)</f>
        <v>221.375</v>
      </c>
      <c r="V41" s="124">
        <f>AVERAGE(V4:V40)</f>
        <v>221.8125</v>
      </c>
      <c r="X41" s="124">
        <f>AVERAGE(X4:X40)</f>
        <v>224.0625</v>
      </c>
      <c r="AA41" s="124">
        <f>AVERAGE(AA4:AA40)</f>
        <v>249.5</v>
      </c>
      <c r="AC41" s="124">
        <f>AVERAGE(AC4:AC40)</f>
        <v>247</v>
      </c>
      <c r="AE41" s="124">
        <f>AVERAGE(AE4:AE40)</f>
        <v>241</v>
      </c>
      <c r="AG41" s="124">
        <f>AVERAGE(AG4:AG40)</f>
        <v>235.5</v>
      </c>
    </row>
    <row r="42" spans="1:39" x14ac:dyDescent="0.3">
      <c r="A42" s="84"/>
    </row>
    <row r="43" spans="1:39" x14ac:dyDescent="0.3">
      <c r="A43" s="587" t="s">
        <v>36</v>
      </c>
      <c r="B43" s="587"/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587"/>
      <c r="N43" s="587"/>
      <c r="O43" s="587"/>
      <c r="P43" s="587"/>
      <c r="Q43" s="587"/>
      <c r="R43" s="587"/>
      <c r="S43" s="587"/>
      <c r="T43" s="587"/>
      <c r="U43" s="587"/>
      <c r="V43" s="587"/>
      <c r="W43" s="587"/>
      <c r="X43" s="587"/>
      <c r="Y43" s="587"/>
      <c r="Z43" s="587"/>
      <c r="AA43" s="587"/>
      <c r="AB43" s="587"/>
      <c r="AC43" s="587"/>
      <c r="AD43" s="587"/>
      <c r="AE43" s="587"/>
      <c r="AF43" s="587"/>
      <c r="AG43" s="587"/>
      <c r="AH43" s="587"/>
      <c r="AI43" s="158"/>
      <c r="AJ43" s="158"/>
      <c r="AK43" s="158"/>
      <c r="AL43" s="158"/>
      <c r="AM43" s="158"/>
    </row>
    <row r="44" spans="1:39" x14ac:dyDescent="0.3">
      <c r="A44" s="590"/>
      <c r="B44" s="590"/>
      <c r="C44" s="590"/>
      <c r="D44" s="590"/>
      <c r="E44" s="590"/>
      <c r="F44" s="590"/>
      <c r="G44" s="590"/>
      <c r="H44" s="590"/>
      <c r="I44" s="590"/>
      <c r="J44" s="590"/>
      <c r="K44" s="590"/>
      <c r="L44" s="590"/>
      <c r="M44" s="590"/>
      <c r="N44" s="590"/>
      <c r="O44" s="590"/>
      <c r="P44" s="590"/>
      <c r="Q44" s="590"/>
      <c r="R44" s="590"/>
      <c r="S44" s="590"/>
      <c r="T44" s="590"/>
      <c r="U44" s="590"/>
      <c r="V44" s="590"/>
      <c r="W44" s="590"/>
      <c r="X44" s="590"/>
      <c r="Y44" s="590"/>
      <c r="Z44" s="590"/>
      <c r="AA44" s="590"/>
      <c r="AB44" s="590"/>
      <c r="AC44" s="590"/>
      <c r="AD44" s="590"/>
      <c r="AE44" s="590"/>
      <c r="AF44" s="590"/>
      <c r="AG44" s="590"/>
      <c r="AH44" s="590"/>
      <c r="AI44" s="164"/>
      <c r="AJ44" s="164"/>
      <c r="AK44" s="164"/>
      <c r="AL44" s="164"/>
      <c r="AM44" s="164"/>
    </row>
    <row r="45" spans="1:39" x14ac:dyDescent="0.3">
      <c r="A45" s="10" t="s">
        <v>0</v>
      </c>
      <c r="B45" s="10"/>
      <c r="C45" s="10"/>
      <c r="D45" s="10" t="s">
        <v>2</v>
      </c>
      <c r="E45" s="10" t="s">
        <v>3</v>
      </c>
      <c r="F45" s="11" t="s">
        <v>4</v>
      </c>
      <c r="G45" s="10" t="s">
        <v>5</v>
      </c>
      <c r="H45" s="10" t="s">
        <v>6</v>
      </c>
      <c r="I45" s="1" t="s">
        <v>23</v>
      </c>
      <c r="J45" s="1" t="s">
        <v>24</v>
      </c>
      <c r="K45" s="1" t="s">
        <v>25</v>
      </c>
      <c r="L45" s="1" t="s">
        <v>26</v>
      </c>
      <c r="M45" s="97" t="s">
        <v>9</v>
      </c>
      <c r="N45" s="10">
        <v>1</v>
      </c>
      <c r="O45" s="10">
        <v>2</v>
      </c>
      <c r="P45" s="10">
        <v>3</v>
      </c>
      <c r="Q45" s="10">
        <v>4</v>
      </c>
      <c r="R45" s="10">
        <v>5</v>
      </c>
      <c r="S45" s="10" t="s">
        <v>8</v>
      </c>
      <c r="T45" s="10">
        <v>6</v>
      </c>
      <c r="U45" s="10" t="s">
        <v>7</v>
      </c>
      <c r="V45" s="10">
        <v>7</v>
      </c>
      <c r="W45" s="10" t="s">
        <v>7</v>
      </c>
      <c r="X45" s="10">
        <v>8</v>
      </c>
      <c r="Y45" s="10" t="s">
        <v>7</v>
      </c>
      <c r="Z45" s="10" t="s">
        <v>8</v>
      </c>
      <c r="AA45" s="10">
        <v>9</v>
      </c>
      <c r="AB45" s="10"/>
      <c r="AC45" s="10">
        <v>10</v>
      </c>
      <c r="AD45" s="10"/>
      <c r="AE45" s="10">
        <v>11</v>
      </c>
      <c r="AF45" s="10"/>
      <c r="AG45" s="10">
        <v>12</v>
      </c>
      <c r="AH45" s="10"/>
    </row>
    <row r="46" spans="1:39" x14ac:dyDescent="0.3">
      <c r="A46" s="17" t="s">
        <v>362</v>
      </c>
      <c r="B46" s="9">
        <v>8</v>
      </c>
      <c r="C46" s="9" t="s">
        <v>29</v>
      </c>
      <c r="D46" s="10">
        <v>1</v>
      </c>
      <c r="E46" s="50">
        <v>200</v>
      </c>
      <c r="F46" s="11">
        <f t="shared" ref="F46:F77" si="11">SUM(N46:R46)+T46+V46+X46+AA46+AC46+AE46+AG46</f>
        <v>2158</v>
      </c>
      <c r="G46" s="10">
        <f>COUNT(N46,O46,P46,Q46,R46,#REF!,T46,V46,X46,AA46,AC46,AE46,AG46)</f>
        <v>10</v>
      </c>
      <c r="H46" s="15">
        <f>F46/G46</f>
        <v>215.8</v>
      </c>
      <c r="I46" s="159">
        <f>((SUM(U46+W46+Y46))/30)+(COUNTIFS(AB46,"W")+(COUNTIFS(AD46,"W")+(COUNTIFS(AF46,"W")+(COUNTIFS(AH46,"W")))))</f>
        <v>3</v>
      </c>
      <c r="J46" s="159">
        <f>(3-(SUM(U46+W46+Y46)/30))+(COUNTIFS(AB46,"L"))+(COUNTIFS(AD46,"L"))+(COUNTIFS(AF46,"L"))+(COUNTIFS(AH46,"L"))</f>
        <v>2</v>
      </c>
      <c r="K46" s="52">
        <f>MAX(N46,O46,P46,Q46,R46,T46,V46,X46,AA46,AC46,AE46,AG46)</f>
        <v>280</v>
      </c>
      <c r="L46" s="148">
        <f t="shared" ref="L46:L77" si="12">MAX((SUM(N46:P46)), (SUM(T46,V46,X46)), (SUM(AA46,AC46,AE46)), (SUM(AE46,AH46,E46)))</f>
        <v>643</v>
      </c>
      <c r="M46" s="331">
        <v>24</v>
      </c>
      <c r="N46" s="129">
        <v>208</v>
      </c>
      <c r="O46" s="129">
        <v>204</v>
      </c>
      <c r="P46" s="129">
        <v>231</v>
      </c>
      <c r="Q46" s="129">
        <v>212</v>
      </c>
      <c r="R46" s="129">
        <v>225</v>
      </c>
      <c r="S46" s="10">
        <f>SUM(N46:R46)+(M46*5)</f>
        <v>1200</v>
      </c>
      <c r="T46" s="129">
        <v>280</v>
      </c>
      <c r="U46" s="129">
        <v>30</v>
      </c>
      <c r="V46" s="129">
        <v>131</v>
      </c>
      <c r="W46" s="129">
        <v>0</v>
      </c>
      <c r="X46" s="129">
        <v>216</v>
      </c>
      <c r="Y46" s="129">
        <v>0</v>
      </c>
      <c r="Z46" s="10">
        <f>SUM(S46:Y46)+(M46*3)</f>
        <v>1929</v>
      </c>
      <c r="AA46" s="13"/>
      <c r="AB46" s="13"/>
      <c r="AC46" s="13"/>
      <c r="AD46" s="13"/>
      <c r="AE46" s="13">
        <v>244</v>
      </c>
      <c r="AF46" s="13" t="s">
        <v>23</v>
      </c>
      <c r="AG46" s="13">
        <v>207</v>
      </c>
      <c r="AH46" s="13" t="s">
        <v>23</v>
      </c>
    </row>
    <row r="47" spans="1:39" x14ac:dyDescent="0.3">
      <c r="A47" s="9" t="s">
        <v>254</v>
      </c>
      <c r="B47" s="9">
        <v>8</v>
      </c>
      <c r="C47" s="9" t="s">
        <v>29</v>
      </c>
      <c r="D47" s="10">
        <v>2</v>
      </c>
      <c r="E47" s="50">
        <v>100</v>
      </c>
      <c r="F47" s="11">
        <f t="shared" si="11"/>
        <v>1906</v>
      </c>
      <c r="G47" s="10">
        <f>COUNT(N47,O47,P47,Q47,R47,#REF!,T47,V47,X47,AA47,AC47,AE47,AG47)</f>
        <v>9</v>
      </c>
      <c r="H47" s="15">
        <f t="shared" ref="H47:H77" si="13">F47/G47</f>
        <v>211.77777777777777</v>
      </c>
      <c r="I47" s="159">
        <f t="shared" ref="I47:I59" si="14">((SUM(U47+W47+Y47))/30)+(COUNTIFS(AB47,"W")+(COUNTIFS(AD47,"W")+(COUNTIFS(AF47,"W")+(COUNTIFS(AH47,"W")))))</f>
        <v>2</v>
      </c>
      <c r="J47" s="159">
        <f t="shared" ref="J47:J59" si="15">(3-(SUM(U47+W47+Y47)/30))+(COUNTIFS(AB47,"L"))+(COUNTIFS(AD47,"L"))+(COUNTIFS(AF47,"L"))+(COUNTIFS(AH47,"L"))</f>
        <v>2</v>
      </c>
      <c r="K47" s="52">
        <f t="shared" ref="K47:K77" si="16">MAX(N47,O47,P47,Q47,R47,T47,V47,X47,AA47,AC47,AE47,AG47)</f>
        <v>251</v>
      </c>
      <c r="L47" s="148">
        <f t="shared" si="12"/>
        <v>630</v>
      </c>
      <c r="M47" s="332">
        <v>21</v>
      </c>
      <c r="N47" s="129">
        <v>208</v>
      </c>
      <c r="O47" s="129">
        <v>201</v>
      </c>
      <c r="P47" s="129">
        <v>221</v>
      </c>
      <c r="Q47" s="129">
        <v>226</v>
      </c>
      <c r="R47" s="129">
        <v>251</v>
      </c>
      <c r="S47" s="10">
        <f>SUM(N47:R47)+(M47*5)</f>
        <v>1212</v>
      </c>
      <c r="T47" s="129">
        <v>200</v>
      </c>
      <c r="U47" s="129">
        <v>0</v>
      </c>
      <c r="V47" s="129">
        <v>196</v>
      </c>
      <c r="W47" s="129">
        <v>30</v>
      </c>
      <c r="X47" s="129">
        <v>231</v>
      </c>
      <c r="Y47" s="129">
        <v>30</v>
      </c>
      <c r="Z47" s="10">
        <f>SUM(S47:Y47)+(M47*3)</f>
        <v>1962</v>
      </c>
      <c r="AA47" s="13"/>
      <c r="AB47" s="13"/>
      <c r="AC47" s="13"/>
      <c r="AD47" s="13"/>
      <c r="AE47" s="13"/>
      <c r="AF47" s="13"/>
      <c r="AG47" s="13">
        <v>172</v>
      </c>
      <c r="AH47" s="13" t="s">
        <v>24</v>
      </c>
    </row>
    <row r="48" spans="1:39" x14ac:dyDescent="0.3">
      <c r="A48" s="9" t="s">
        <v>363</v>
      </c>
      <c r="B48" s="9">
        <v>8</v>
      </c>
      <c r="C48" s="9" t="s">
        <v>29</v>
      </c>
      <c r="D48" s="10">
        <v>3</v>
      </c>
      <c r="E48" s="50">
        <v>80</v>
      </c>
      <c r="F48" s="11">
        <f t="shared" si="11"/>
        <v>1847</v>
      </c>
      <c r="G48" s="10">
        <f>COUNT(N48,O48,P48,Q48,R48,#REF!,T48,V48,X48,AA48,AC48,AE48,AG48)</f>
        <v>10</v>
      </c>
      <c r="H48" s="15">
        <f t="shared" si="13"/>
        <v>184.7</v>
      </c>
      <c r="I48" s="159">
        <f t="shared" si="14"/>
        <v>4</v>
      </c>
      <c r="J48" s="159">
        <f t="shared" si="15"/>
        <v>1</v>
      </c>
      <c r="K48" s="52">
        <f t="shared" si="16"/>
        <v>204</v>
      </c>
      <c r="L48" s="148">
        <f t="shared" si="12"/>
        <v>568</v>
      </c>
      <c r="M48" s="332">
        <v>43</v>
      </c>
      <c r="N48" s="129">
        <v>196</v>
      </c>
      <c r="O48" s="129">
        <v>160</v>
      </c>
      <c r="P48" s="129">
        <v>182</v>
      </c>
      <c r="Q48" s="129">
        <v>204</v>
      </c>
      <c r="R48" s="129">
        <v>173</v>
      </c>
      <c r="S48" s="10">
        <f t="shared" ref="S48:S77" si="17">SUM(N48:R48)+(M48*5)</f>
        <v>1130</v>
      </c>
      <c r="T48" s="129">
        <v>181</v>
      </c>
      <c r="U48" s="129">
        <v>30</v>
      </c>
      <c r="V48" s="129">
        <v>187</v>
      </c>
      <c r="W48" s="129">
        <v>30</v>
      </c>
      <c r="X48" s="129">
        <v>200</v>
      </c>
      <c r="Y48" s="129">
        <v>30</v>
      </c>
      <c r="Z48" s="10">
        <f t="shared" ref="Z48:Z67" si="18">SUM(S48:Y48)+(M48*3)</f>
        <v>1917</v>
      </c>
      <c r="AA48" s="13"/>
      <c r="AB48" s="13"/>
      <c r="AC48" s="129">
        <v>163</v>
      </c>
      <c r="AD48" s="148" t="s">
        <v>23</v>
      </c>
      <c r="AE48" s="129">
        <v>201</v>
      </c>
      <c r="AF48" s="13" t="s">
        <v>24</v>
      </c>
      <c r="AG48" s="128"/>
      <c r="AH48" s="147"/>
    </row>
    <row r="49" spans="1:34" x14ac:dyDescent="0.3">
      <c r="A49" s="9" t="s">
        <v>161</v>
      </c>
      <c r="B49" s="9">
        <v>8</v>
      </c>
      <c r="C49" s="9" t="s">
        <v>29</v>
      </c>
      <c r="D49" s="10">
        <v>4</v>
      </c>
      <c r="E49" s="50">
        <v>65</v>
      </c>
      <c r="F49" s="11">
        <f t="shared" si="11"/>
        <v>1777</v>
      </c>
      <c r="G49" s="10">
        <f>COUNT(N49,O49,P49,Q49,R49,#REF!,T49,V49,X49,AA49,AC49,AE49,AG49)</f>
        <v>10</v>
      </c>
      <c r="H49" s="15">
        <f t="shared" si="13"/>
        <v>177.7</v>
      </c>
      <c r="I49" s="159">
        <f t="shared" si="14"/>
        <v>3</v>
      </c>
      <c r="J49" s="159">
        <f t="shared" si="15"/>
        <v>2</v>
      </c>
      <c r="K49" s="52">
        <f t="shared" si="16"/>
        <v>225</v>
      </c>
      <c r="L49" s="148">
        <f t="shared" si="12"/>
        <v>522</v>
      </c>
      <c r="M49" s="332">
        <v>41</v>
      </c>
      <c r="N49" s="129">
        <v>141</v>
      </c>
      <c r="O49" s="129">
        <v>139</v>
      </c>
      <c r="P49" s="129">
        <v>221</v>
      </c>
      <c r="Q49" s="129">
        <v>200</v>
      </c>
      <c r="R49" s="129">
        <v>192</v>
      </c>
      <c r="S49" s="10">
        <f t="shared" si="17"/>
        <v>1098</v>
      </c>
      <c r="T49" s="129">
        <v>169</v>
      </c>
      <c r="U49" s="129">
        <v>0</v>
      </c>
      <c r="V49" s="129">
        <v>204</v>
      </c>
      <c r="W49" s="129">
        <v>30</v>
      </c>
      <c r="X49" s="129">
        <v>149</v>
      </c>
      <c r="Y49" s="129">
        <v>30</v>
      </c>
      <c r="Z49" s="10">
        <f t="shared" si="18"/>
        <v>1803</v>
      </c>
      <c r="AA49" s="13">
        <v>225</v>
      </c>
      <c r="AB49" s="13" t="s">
        <v>23</v>
      </c>
      <c r="AC49" s="129">
        <v>137</v>
      </c>
      <c r="AD49" s="13" t="s">
        <v>24</v>
      </c>
      <c r="AE49" s="128"/>
      <c r="AF49" s="147"/>
      <c r="AG49" s="128"/>
      <c r="AH49" s="147"/>
    </row>
    <row r="50" spans="1:34" x14ac:dyDescent="0.3">
      <c r="A50" s="9" t="s">
        <v>114</v>
      </c>
      <c r="B50" s="9">
        <v>8</v>
      </c>
      <c r="C50" s="9" t="s">
        <v>29</v>
      </c>
      <c r="D50" s="10">
        <v>5</v>
      </c>
      <c r="E50" s="59">
        <v>50</v>
      </c>
      <c r="F50" s="11">
        <f t="shared" si="11"/>
        <v>1897</v>
      </c>
      <c r="G50" s="10">
        <f>COUNT(N50,O50,P50,Q50,R50,#REF!,T50,V50,X50,AA50,AC50,AE50,AG50)</f>
        <v>9</v>
      </c>
      <c r="H50" s="15">
        <f t="shared" si="13"/>
        <v>210.77777777777777</v>
      </c>
      <c r="I50" s="159">
        <f t="shared" si="14"/>
        <v>3</v>
      </c>
      <c r="J50" s="159">
        <f t="shared" si="15"/>
        <v>1</v>
      </c>
      <c r="K50" s="52">
        <f t="shared" si="16"/>
        <v>256</v>
      </c>
      <c r="L50" s="148">
        <f t="shared" si="12"/>
        <v>690</v>
      </c>
      <c r="M50" s="332">
        <v>17</v>
      </c>
      <c r="N50" s="129">
        <v>186</v>
      </c>
      <c r="O50" s="129">
        <v>222</v>
      </c>
      <c r="P50" s="129">
        <v>183</v>
      </c>
      <c r="Q50" s="129">
        <v>207</v>
      </c>
      <c r="R50" s="129">
        <v>198</v>
      </c>
      <c r="S50" s="10">
        <f t="shared" si="17"/>
        <v>1081</v>
      </c>
      <c r="T50" s="129">
        <v>256</v>
      </c>
      <c r="U50" s="129">
        <v>30</v>
      </c>
      <c r="V50" s="129">
        <v>235</v>
      </c>
      <c r="W50" s="129">
        <v>30</v>
      </c>
      <c r="X50" s="129">
        <v>199</v>
      </c>
      <c r="Y50" s="129">
        <v>30</v>
      </c>
      <c r="Z50" s="10">
        <f t="shared" si="18"/>
        <v>1912</v>
      </c>
      <c r="AA50" s="129">
        <v>211</v>
      </c>
      <c r="AB50" s="13" t="s">
        <v>24</v>
      </c>
      <c r="AC50" s="128"/>
      <c r="AD50" s="147"/>
      <c r="AE50" s="128"/>
      <c r="AF50" s="147"/>
      <c r="AG50" s="128"/>
      <c r="AH50" s="147"/>
    </row>
    <row r="51" spans="1:34" x14ac:dyDescent="0.3">
      <c r="A51" s="9" t="s">
        <v>280</v>
      </c>
      <c r="B51" s="9">
        <v>8</v>
      </c>
      <c r="C51" s="9" t="s">
        <v>29</v>
      </c>
      <c r="D51" s="10">
        <v>6</v>
      </c>
      <c r="E51" s="59">
        <v>35</v>
      </c>
      <c r="F51" s="11">
        <f t="shared" si="11"/>
        <v>1640</v>
      </c>
      <c r="G51" s="10">
        <f>COUNT(N51,O51,P51,Q51,R51,#REF!,T51,V51,X51,AA51,AC51,AE51,AG51)</f>
        <v>8</v>
      </c>
      <c r="H51" s="15">
        <f t="shared" si="13"/>
        <v>205</v>
      </c>
      <c r="I51" s="159">
        <f t="shared" si="14"/>
        <v>2</v>
      </c>
      <c r="J51" s="159">
        <f t="shared" si="15"/>
        <v>1</v>
      </c>
      <c r="K51" s="52">
        <f t="shared" si="16"/>
        <v>277</v>
      </c>
      <c r="L51" s="148">
        <f t="shared" si="12"/>
        <v>621</v>
      </c>
      <c r="M51" s="332">
        <v>12</v>
      </c>
      <c r="N51" s="129">
        <v>190</v>
      </c>
      <c r="O51" s="129">
        <v>169</v>
      </c>
      <c r="P51" s="129">
        <v>191</v>
      </c>
      <c r="Q51" s="129">
        <v>192</v>
      </c>
      <c r="R51" s="129">
        <v>277</v>
      </c>
      <c r="S51" s="10">
        <f t="shared" si="17"/>
        <v>1079</v>
      </c>
      <c r="T51" s="129">
        <v>183</v>
      </c>
      <c r="U51" s="129">
        <v>30</v>
      </c>
      <c r="V51" s="129">
        <v>225</v>
      </c>
      <c r="W51" s="129">
        <v>0</v>
      </c>
      <c r="X51" s="129">
        <v>213</v>
      </c>
      <c r="Y51" s="129">
        <v>30</v>
      </c>
      <c r="Z51" s="10">
        <f t="shared" si="18"/>
        <v>1796</v>
      </c>
      <c r="AA51" s="128"/>
      <c r="AB51" s="147"/>
      <c r="AC51" s="128"/>
      <c r="AD51" s="147"/>
      <c r="AE51" s="128"/>
      <c r="AF51" s="147"/>
      <c r="AG51" s="128"/>
      <c r="AH51" s="147"/>
    </row>
    <row r="52" spans="1:34" x14ac:dyDescent="0.3">
      <c r="A52" s="9" t="s">
        <v>125</v>
      </c>
      <c r="B52" s="9">
        <v>8</v>
      </c>
      <c r="C52" s="9" t="s">
        <v>29</v>
      </c>
      <c r="D52" s="10">
        <v>7</v>
      </c>
      <c r="E52" s="58"/>
      <c r="F52" s="11">
        <f t="shared" si="11"/>
        <v>1649</v>
      </c>
      <c r="G52" s="10">
        <f>COUNT(N52,O52,P52,Q52,R52,#REF!,T52,V52,X52,AA52,AC52,AE52,AG52)</f>
        <v>8</v>
      </c>
      <c r="H52" s="15">
        <f t="shared" si="13"/>
        <v>206.125</v>
      </c>
      <c r="I52" s="159">
        <f t="shared" si="14"/>
        <v>2</v>
      </c>
      <c r="J52" s="159">
        <f t="shared" si="15"/>
        <v>1</v>
      </c>
      <c r="K52" s="52">
        <f t="shared" si="16"/>
        <v>244</v>
      </c>
      <c r="L52" s="148">
        <f t="shared" si="12"/>
        <v>628</v>
      </c>
      <c r="M52" s="332">
        <v>9</v>
      </c>
      <c r="N52" s="129">
        <v>223</v>
      </c>
      <c r="O52" s="129">
        <v>232</v>
      </c>
      <c r="P52" s="129">
        <v>173</v>
      </c>
      <c r="Q52" s="129">
        <v>205</v>
      </c>
      <c r="R52" s="129">
        <v>244</v>
      </c>
      <c r="S52" s="10">
        <f t="shared" si="17"/>
        <v>1122</v>
      </c>
      <c r="T52" s="53">
        <v>182</v>
      </c>
      <c r="U52" s="53">
        <v>30</v>
      </c>
      <c r="V52" s="53">
        <v>205</v>
      </c>
      <c r="W52" s="53">
        <v>30</v>
      </c>
      <c r="X52" s="53">
        <v>185</v>
      </c>
      <c r="Y52" s="53">
        <v>0</v>
      </c>
      <c r="Z52" s="10">
        <f t="shared" si="18"/>
        <v>1781</v>
      </c>
      <c r="AA52" s="128"/>
      <c r="AB52" s="147"/>
      <c r="AC52" s="128"/>
      <c r="AD52" s="147"/>
      <c r="AE52" s="128"/>
      <c r="AF52" s="147"/>
      <c r="AG52" s="128"/>
      <c r="AH52" s="147"/>
    </row>
    <row r="53" spans="1:34" x14ac:dyDescent="0.3">
      <c r="A53" s="9" t="s">
        <v>364</v>
      </c>
      <c r="B53" s="9">
        <v>8</v>
      </c>
      <c r="C53" s="9" t="s">
        <v>29</v>
      </c>
      <c r="D53" s="10">
        <v>8</v>
      </c>
      <c r="E53" s="58"/>
      <c r="F53" s="11">
        <f t="shared" si="11"/>
        <v>1410</v>
      </c>
      <c r="G53" s="10">
        <f>COUNT(N53,O53,P53,Q53,R53,#REF!,T53,V53,X53,AA53,AC53,AE53,AG53)</f>
        <v>8</v>
      </c>
      <c r="H53" s="15">
        <f t="shared" si="13"/>
        <v>176.25</v>
      </c>
      <c r="I53" s="159">
        <f t="shared" si="14"/>
        <v>1</v>
      </c>
      <c r="J53" s="159">
        <f t="shared" si="15"/>
        <v>2</v>
      </c>
      <c r="K53" s="52">
        <f t="shared" si="16"/>
        <v>225</v>
      </c>
      <c r="L53" s="148">
        <f t="shared" si="12"/>
        <v>518</v>
      </c>
      <c r="M53" s="332">
        <v>37</v>
      </c>
      <c r="N53" s="129">
        <v>140</v>
      </c>
      <c r="O53" s="129">
        <v>188</v>
      </c>
      <c r="P53" s="129">
        <v>190</v>
      </c>
      <c r="Q53" s="129">
        <v>161</v>
      </c>
      <c r="R53" s="129">
        <v>225</v>
      </c>
      <c r="S53" s="10">
        <f t="shared" si="17"/>
        <v>1089</v>
      </c>
      <c r="T53" s="129">
        <v>224</v>
      </c>
      <c r="U53" s="129">
        <v>30</v>
      </c>
      <c r="V53" s="129">
        <v>136</v>
      </c>
      <c r="W53" s="129">
        <v>0</v>
      </c>
      <c r="X53" s="129">
        <v>146</v>
      </c>
      <c r="Y53" s="129">
        <v>0</v>
      </c>
      <c r="Z53" s="10">
        <f t="shared" si="18"/>
        <v>1736</v>
      </c>
      <c r="AA53" s="128"/>
      <c r="AB53" s="147"/>
      <c r="AC53" s="128"/>
      <c r="AD53" s="147"/>
      <c r="AE53" s="128"/>
      <c r="AF53" s="147"/>
      <c r="AG53" s="128"/>
      <c r="AH53" s="147"/>
    </row>
    <row r="54" spans="1:34" x14ac:dyDescent="0.3">
      <c r="A54" s="9" t="s">
        <v>281</v>
      </c>
      <c r="B54" s="9">
        <v>8</v>
      </c>
      <c r="C54" s="9" t="s">
        <v>29</v>
      </c>
      <c r="D54" s="10">
        <v>9</v>
      </c>
      <c r="E54" s="18"/>
      <c r="F54" s="11">
        <f t="shared" si="11"/>
        <v>1268</v>
      </c>
      <c r="G54" s="10">
        <f>COUNT(N54,O54,P54,Q54,R54,#REF!,T54,V54,X54,AA54,AC54,AE54,AG54)</f>
        <v>8</v>
      </c>
      <c r="H54" s="15">
        <f t="shared" si="13"/>
        <v>158.5</v>
      </c>
      <c r="I54" s="159">
        <f t="shared" si="14"/>
        <v>1</v>
      </c>
      <c r="J54" s="159">
        <f t="shared" si="15"/>
        <v>2</v>
      </c>
      <c r="K54" s="52">
        <f t="shared" si="16"/>
        <v>199</v>
      </c>
      <c r="L54" s="148">
        <f t="shared" si="12"/>
        <v>482</v>
      </c>
      <c r="M54" s="332">
        <v>53</v>
      </c>
      <c r="N54" s="129">
        <v>133</v>
      </c>
      <c r="O54" s="129">
        <v>199</v>
      </c>
      <c r="P54" s="129">
        <v>150</v>
      </c>
      <c r="Q54" s="129">
        <v>156</v>
      </c>
      <c r="R54" s="129">
        <v>169</v>
      </c>
      <c r="S54" s="10">
        <f t="shared" si="17"/>
        <v>1072</v>
      </c>
      <c r="T54" s="129">
        <v>168</v>
      </c>
      <c r="U54" s="129">
        <v>30</v>
      </c>
      <c r="V54" s="129">
        <v>147</v>
      </c>
      <c r="W54" s="129">
        <v>0</v>
      </c>
      <c r="X54" s="129">
        <v>146</v>
      </c>
      <c r="Y54" s="129">
        <v>0</v>
      </c>
      <c r="Z54" s="10">
        <f t="shared" si="18"/>
        <v>1722</v>
      </c>
      <c r="AA54" s="128"/>
      <c r="AB54" s="147"/>
      <c r="AC54" s="128"/>
      <c r="AD54" s="147"/>
      <c r="AE54" s="128"/>
      <c r="AF54" s="147"/>
      <c r="AG54" s="128"/>
      <c r="AH54" s="147"/>
    </row>
    <row r="55" spans="1:34" x14ac:dyDescent="0.3">
      <c r="A55" s="9" t="s">
        <v>156</v>
      </c>
      <c r="B55" s="9">
        <v>8</v>
      </c>
      <c r="C55" s="9" t="s">
        <v>29</v>
      </c>
      <c r="D55" s="10">
        <v>10</v>
      </c>
      <c r="E55" s="18"/>
      <c r="F55" s="11">
        <f t="shared" si="11"/>
        <v>1624</v>
      </c>
      <c r="G55" s="10">
        <f>COUNT(N55,O55,P55,Q55,R55,#REF!,T55,V55,X55,AA55,AC55,AE55,AG55)</f>
        <v>8</v>
      </c>
      <c r="H55" s="15">
        <f t="shared" si="13"/>
        <v>203</v>
      </c>
      <c r="I55" s="159">
        <f t="shared" si="14"/>
        <v>1</v>
      </c>
      <c r="J55" s="159">
        <f t="shared" si="15"/>
        <v>2</v>
      </c>
      <c r="K55" s="52">
        <f t="shared" si="16"/>
        <v>249</v>
      </c>
      <c r="L55" s="148">
        <f t="shared" si="12"/>
        <v>654</v>
      </c>
      <c r="M55" s="332">
        <v>8</v>
      </c>
      <c r="N55" s="129">
        <v>198</v>
      </c>
      <c r="O55" s="129">
        <v>249</v>
      </c>
      <c r="P55" s="129">
        <v>207</v>
      </c>
      <c r="Q55" s="129">
        <v>224</v>
      </c>
      <c r="R55" s="129">
        <v>167</v>
      </c>
      <c r="S55" s="10">
        <f t="shared" si="17"/>
        <v>1085</v>
      </c>
      <c r="T55" s="53">
        <v>194</v>
      </c>
      <c r="U55" s="53">
        <v>0</v>
      </c>
      <c r="V55" s="53">
        <v>188</v>
      </c>
      <c r="W55" s="53">
        <v>30</v>
      </c>
      <c r="X55" s="53">
        <v>197</v>
      </c>
      <c r="Y55" s="53">
        <v>0</v>
      </c>
      <c r="Z55" s="10">
        <f t="shared" si="18"/>
        <v>1718</v>
      </c>
      <c r="AA55" s="128"/>
      <c r="AB55" s="147"/>
      <c r="AC55" s="128"/>
      <c r="AD55" s="147"/>
      <c r="AE55" s="128"/>
      <c r="AF55" s="147"/>
      <c r="AG55" s="128"/>
      <c r="AH55" s="147"/>
    </row>
    <row r="56" spans="1:34" x14ac:dyDescent="0.3">
      <c r="A56" s="9" t="s">
        <v>102</v>
      </c>
      <c r="B56" s="9">
        <v>8</v>
      </c>
      <c r="C56" s="9" t="s">
        <v>29</v>
      </c>
      <c r="D56" s="10">
        <v>11</v>
      </c>
      <c r="E56" s="128"/>
      <c r="F56" s="11">
        <f t="shared" si="11"/>
        <v>1454</v>
      </c>
      <c r="G56" s="10">
        <f>COUNT(N56,O56,P56,Q56,R56,#REF!,T56,V56,X56,AA56,AC56,AE56,AG56)</f>
        <v>8</v>
      </c>
      <c r="H56" s="15">
        <f t="shared" si="13"/>
        <v>181.75</v>
      </c>
      <c r="I56" s="159">
        <f t="shared" si="14"/>
        <v>1</v>
      </c>
      <c r="J56" s="159">
        <f t="shared" si="15"/>
        <v>2</v>
      </c>
      <c r="K56" s="52">
        <f t="shared" si="16"/>
        <v>202</v>
      </c>
      <c r="L56" s="148">
        <f t="shared" si="12"/>
        <v>556</v>
      </c>
      <c r="M56" s="332">
        <v>27</v>
      </c>
      <c r="N56" s="129">
        <v>187</v>
      </c>
      <c r="O56" s="129">
        <v>158</v>
      </c>
      <c r="P56" s="129">
        <v>202</v>
      </c>
      <c r="Q56" s="129">
        <v>191</v>
      </c>
      <c r="R56" s="129">
        <v>160</v>
      </c>
      <c r="S56" s="10">
        <f t="shared" si="17"/>
        <v>1033</v>
      </c>
      <c r="T56" s="129">
        <v>192</v>
      </c>
      <c r="U56" s="129">
        <v>0</v>
      </c>
      <c r="V56" s="129">
        <v>185</v>
      </c>
      <c r="W56" s="129">
        <v>30</v>
      </c>
      <c r="X56" s="129">
        <v>179</v>
      </c>
      <c r="Y56" s="129">
        <v>0</v>
      </c>
      <c r="Z56" s="10">
        <f t="shared" si="18"/>
        <v>1700</v>
      </c>
      <c r="AA56" s="128"/>
      <c r="AB56" s="147"/>
      <c r="AC56" s="128"/>
      <c r="AD56" s="147"/>
      <c r="AE56" s="128"/>
      <c r="AF56" s="147"/>
      <c r="AG56" s="128"/>
      <c r="AH56" s="147"/>
    </row>
    <row r="57" spans="1:34" x14ac:dyDescent="0.3">
      <c r="A57" s="9" t="s">
        <v>176</v>
      </c>
      <c r="B57" s="9">
        <v>8</v>
      </c>
      <c r="C57" s="9" t="s">
        <v>29</v>
      </c>
      <c r="D57" s="10">
        <v>12</v>
      </c>
      <c r="E57" s="128"/>
      <c r="F57" s="11">
        <f t="shared" si="11"/>
        <v>1514</v>
      </c>
      <c r="G57" s="10">
        <f>COUNT(N57,O57,P57,Q57,R57,#REF!,T57,V57,X57,AA57,AC57,AE57,AG57)</f>
        <v>8</v>
      </c>
      <c r="H57" s="15">
        <f t="shared" si="13"/>
        <v>189.25</v>
      </c>
      <c r="I57" s="159">
        <f t="shared" si="14"/>
        <v>1</v>
      </c>
      <c r="J57" s="159">
        <f t="shared" si="15"/>
        <v>2</v>
      </c>
      <c r="K57" s="52">
        <f t="shared" si="16"/>
        <v>258</v>
      </c>
      <c r="L57" s="148">
        <f t="shared" si="12"/>
        <v>577</v>
      </c>
      <c r="M57" s="332">
        <v>19</v>
      </c>
      <c r="N57" s="129">
        <v>203</v>
      </c>
      <c r="O57" s="129">
        <v>199</v>
      </c>
      <c r="P57" s="129">
        <v>154</v>
      </c>
      <c r="Q57" s="129">
        <v>212</v>
      </c>
      <c r="R57" s="129">
        <v>169</v>
      </c>
      <c r="S57" s="10">
        <f t="shared" si="17"/>
        <v>1032</v>
      </c>
      <c r="T57" s="129">
        <v>169</v>
      </c>
      <c r="U57" s="129">
        <v>0</v>
      </c>
      <c r="V57" s="129">
        <v>150</v>
      </c>
      <c r="W57" s="129">
        <v>0</v>
      </c>
      <c r="X57" s="129">
        <v>258</v>
      </c>
      <c r="Y57" s="129">
        <v>30</v>
      </c>
      <c r="Z57" s="10">
        <f t="shared" si="18"/>
        <v>1696</v>
      </c>
      <c r="AA57" s="128"/>
      <c r="AB57" s="147"/>
      <c r="AC57" s="128"/>
      <c r="AD57" s="147"/>
      <c r="AE57" s="128"/>
      <c r="AF57" s="147"/>
      <c r="AG57" s="128"/>
      <c r="AH57" s="147"/>
    </row>
    <row r="58" spans="1:34" x14ac:dyDescent="0.3">
      <c r="A58" s="9" t="s">
        <v>153</v>
      </c>
      <c r="B58" s="9">
        <v>8</v>
      </c>
      <c r="C58" s="9" t="s">
        <v>29</v>
      </c>
      <c r="D58" s="10">
        <v>13</v>
      </c>
      <c r="E58" s="128"/>
      <c r="F58" s="11">
        <f t="shared" si="11"/>
        <v>1344</v>
      </c>
      <c r="G58" s="10">
        <f>COUNT(N58,O58,P58,Q58,R58,#REF!,T58,V58,X58,AA58,AC58,AE58,AG58)</f>
        <v>8</v>
      </c>
      <c r="H58" s="15">
        <f t="shared" si="13"/>
        <v>168</v>
      </c>
      <c r="I58" s="159">
        <f t="shared" si="14"/>
        <v>1</v>
      </c>
      <c r="J58" s="159">
        <f t="shared" si="15"/>
        <v>2</v>
      </c>
      <c r="K58" s="52">
        <f t="shared" si="16"/>
        <v>200</v>
      </c>
      <c r="L58" s="148">
        <f t="shared" si="12"/>
        <v>516</v>
      </c>
      <c r="M58" s="332">
        <v>37</v>
      </c>
      <c r="N58" s="129">
        <v>159</v>
      </c>
      <c r="O58" s="129">
        <v>170</v>
      </c>
      <c r="P58" s="129">
        <v>171</v>
      </c>
      <c r="Q58" s="129">
        <v>165</v>
      </c>
      <c r="R58" s="129">
        <v>163</v>
      </c>
      <c r="S58" s="10">
        <f t="shared" si="17"/>
        <v>1013</v>
      </c>
      <c r="T58" s="129">
        <v>180</v>
      </c>
      <c r="U58" s="129">
        <v>0</v>
      </c>
      <c r="V58" s="129">
        <v>136</v>
      </c>
      <c r="W58" s="129">
        <v>0</v>
      </c>
      <c r="X58" s="129">
        <v>200</v>
      </c>
      <c r="Y58" s="129">
        <v>30</v>
      </c>
      <c r="Z58" s="10">
        <f t="shared" si="18"/>
        <v>1670</v>
      </c>
      <c r="AA58" s="128"/>
      <c r="AB58" s="147"/>
      <c r="AC58" s="128"/>
      <c r="AD58" s="147"/>
      <c r="AE58" s="128"/>
      <c r="AF58" s="147"/>
      <c r="AG58" s="128"/>
      <c r="AH58" s="147"/>
    </row>
    <row r="59" spans="1:34" x14ac:dyDescent="0.3">
      <c r="A59" s="9" t="s">
        <v>171</v>
      </c>
      <c r="B59" s="9">
        <v>8</v>
      </c>
      <c r="C59" s="9" t="s">
        <v>29</v>
      </c>
      <c r="D59" s="10">
        <v>14</v>
      </c>
      <c r="E59" s="128"/>
      <c r="F59" s="11">
        <f t="shared" si="11"/>
        <v>1208</v>
      </c>
      <c r="G59" s="10">
        <f>COUNT(N59,O59,P59,Q59,R59,#REF!,T59,V59,X59,AA59,AC59,AE59,AG59)</f>
        <v>8</v>
      </c>
      <c r="H59" s="15">
        <f t="shared" si="13"/>
        <v>151</v>
      </c>
      <c r="I59" s="159">
        <f t="shared" si="14"/>
        <v>0</v>
      </c>
      <c r="J59" s="159">
        <f t="shared" si="15"/>
        <v>3</v>
      </c>
      <c r="K59" s="52">
        <f t="shared" si="16"/>
        <v>171</v>
      </c>
      <c r="L59" s="148">
        <f t="shared" si="12"/>
        <v>468</v>
      </c>
      <c r="M59" s="332">
        <v>49</v>
      </c>
      <c r="N59" s="129">
        <v>142</v>
      </c>
      <c r="O59" s="129">
        <v>161</v>
      </c>
      <c r="P59" s="129">
        <v>165</v>
      </c>
      <c r="Q59" s="129">
        <v>139</v>
      </c>
      <c r="R59" s="129">
        <v>158</v>
      </c>
      <c r="S59" s="10">
        <f t="shared" si="17"/>
        <v>1010</v>
      </c>
      <c r="T59" s="382">
        <v>140</v>
      </c>
      <c r="U59" s="382">
        <v>0</v>
      </c>
      <c r="V59" s="382">
        <v>171</v>
      </c>
      <c r="W59" s="382">
        <v>0</v>
      </c>
      <c r="X59" s="382">
        <v>132</v>
      </c>
      <c r="Y59" s="382">
        <v>0</v>
      </c>
      <c r="Z59" s="10">
        <f t="shared" si="18"/>
        <v>1600</v>
      </c>
      <c r="AA59" s="128"/>
      <c r="AB59" s="147"/>
      <c r="AC59" s="128"/>
      <c r="AD59" s="147"/>
      <c r="AE59" s="128"/>
      <c r="AF59" s="147"/>
      <c r="AG59" s="128"/>
      <c r="AH59" s="147"/>
    </row>
    <row r="60" spans="1:34" x14ac:dyDescent="0.3">
      <c r="A60" s="9" t="s">
        <v>247</v>
      </c>
      <c r="B60" s="9">
        <v>8</v>
      </c>
      <c r="C60" s="9" t="s">
        <v>29</v>
      </c>
      <c r="D60" s="10">
        <v>15</v>
      </c>
      <c r="E60" s="128"/>
      <c r="F60" s="11">
        <f t="shared" si="11"/>
        <v>956</v>
      </c>
      <c r="G60" s="10">
        <f>COUNT(N60,O60,P60,Q60,R60,#REF!,T60,V60,X60,AA60,AC60,AE60,AG60)</f>
        <v>5</v>
      </c>
      <c r="H60" s="15">
        <f t="shared" si="13"/>
        <v>191.2</v>
      </c>
      <c r="I60" s="159"/>
      <c r="J60" s="159"/>
      <c r="K60" s="52">
        <f>MAX(N60,O60,P60,Q60,R60,T60,V60,X60,AA60,AC60,AE60,AG60)</f>
        <v>217</v>
      </c>
      <c r="L60" s="389">
        <f t="shared" si="12"/>
        <v>573</v>
      </c>
      <c r="M60" s="332">
        <v>10</v>
      </c>
      <c r="N60" s="377">
        <v>189</v>
      </c>
      <c r="O60" s="377">
        <v>167</v>
      </c>
      <c r="P60" s="377">
        <v>217</v>
      </c>
      <c r="Q60" s="377">
        <v>181</v>
      </c>
      <c r="R60" s="377">
        <v>202</v>
      </c>
      <c r="S60" s="384">
        <f>SUM(N60:R60)+(M60*5)</f>
        <v>1006</v>
      </c>
      <c r="T60" s="295"/>
      <c r="U60" s="295"/>
      <c r="V60" s="295"/>
      <c r="W60" s="295"/>
      <c r="X60" s="295"/>
      <c r="Y60" s="295"/>
      <c r="Z60" s="56">
        <f t="shared" si="18"/>
        <v>1036</v>
      </c>
      <c r="AA60" s="128"/>
      <c r="AB60" s="147"/>
      <c r="AC60" s="128"/>
      <c r="AD60" s="147"/>
      <c r="AE60" s="128"/>
      <c r="AF60" s="147"/>
      <c r="AG60" s="128"/>
      <c r="AH60" s="147"/>
    </row>
    <row r="61" spans="1:34" x14ac:dyDescent="0.3">
      <c r="A61" s="9" t="s">
        <v>167</v>
      </c>
      <c r="B61" s="9">
        <v>8</v>
      </c>
      <c r="C61" s="9" t="s">
        <v>29</v>
      </c>
      <c r="D61" s="10">
        <v>16</v>
      </c>
      <c r="E61" s="128"/>
      <c r="F61" s="11">
        <f t="shared" si="11"/>
        <v>729</v>
      </c>
      <c r="G61" s="10">
        <f>COUNT(N61,O61,P61,Q61,R61,#REF!,T61,V61,X61,#REF!,AC61,AE61,AG61)</f>
        <v>5</v>
      </c>
      <c r="H61" s="15">
        <f t="shared" si="13"/>
        <v>145.80000000000001</v>
      </c>
      <c r="I61" s="159"/>
      <c r="J61" s="159"/>
      <c r="K61" s="52">
        <f>MAX(N61,O61,P61,Q61,R61,T61,V61,X61,AA61,AC61,AE61,AG61)</f>
        <v>198</v>
      </c>
      <c r="L61" s="389">
        <f t="shared" si="12"/>
        <v>462</v>
      </c>
      <c r="M61" s="332">
        <v>55</v>
      </c>
      <c r="N61" s="377">
        <v>198</v>
      </c>
      <c r="O61" s="377">
        <v>117</v>
      </c>
      <c r="P61" s="377">
        <v>147</v>
      </c>
      <c r="Q61" s="377">
        <v>132</v>
      </c>
      <c r="R61" s="377">
        <v>135</v>
      </c>
      <c r="S61" s="384">
        <f>SUM(N61:R61)+(M61*5)</f>
        <v>1004</v>
      </c>
      <c r="T61" s="295"/>
      <c r="U61" s="295"/>
      <c r="V61" s="295"/>
      <c r="W61" s="295"/>
      <c r="X61" s="295"/>
      <c r="Y61" s="295"/>
      <c r="Z61" s="56">
        <f t="shared" si="18"/>
        <v>1169</v>
      </c>
      <c r="AA61" s="56"/>
      <c r="AB61" s="147"/>
      <c r="AC61" s="128"/>
      <c r="AD61" s="147"/>
      <c r="AE61" s="128"/>
      <c r="AF61" s="147"/>
      <c r="AG61" s="128"/>
      <c r="AH61" s="147"/>
    </row>
    <row r="62" spans="1:34" x14ac:dyDescent="0.3">
      <c r="A62" s="9" t="s">
        <v>181</v>
      </c>
      <c r="B62" s="9">
        <v>8</v>
      </c>
      <c r="C62" s="9" t="s">
        <v>29</v>
      </c>
      <c r="D62" s="10">
        <v>17</v>
      </c>
      <c r="E62" s="128"/>
      <c r="F62" s="11">
        <f t="shared" si="11"/>
        <v>950</v>
      </c>
      <c r="G62" s="10">
        <f>COUNT(N62,O62,P62,Q62,R62,#REF!,T62,V62,X62,AA62,AC62,AE62,AG62)</f>
        <v>5</v>
      </c>
      <c r="H62" s="15">
        <f t="shared" si="13"/>
        <v>190</v>
      </c>
      <c r="I62" s="9"/>
      <c r="J62" s="9"/>
      <c r="K62" s="52">
        <f>MAX(N62,O62,P62,Q62,R62,T62,V62,X62,AA62,AC62,AE62,AG62)</f>
        <v>256</v>
      </c>
      <c r="L62" s="389">
        <f t="shared" si="12"/>
        <v>494</v>
      </c>
      <c r="M62" s="332">
        <v>10</v>
      </c>
      <c r="N62" s="129">
        <v>130</v>
      </c>
      <c r="O62" s="129">
        <v>165</v>
      </c>
      <c r="P62" s="129">
        <v>199</v>
      </c>
      <c r="Q62" s="129">
        <v>256</v>
      </c>
      <c r="R62" s="129">
        <v>200</v>
      </c>
      <c r="S62" s="10">
        <f t="shared" si="17"/>
        <v>1000</v>
      </c>
      <c r="T62" s="57"/>
      <c r="U62" s="57"/>
      <c r="V62" s="57"/>
      <c r="W62" s="57"/>
      <c r="X62" s="57"/>
      <c r="Y62" s="57"/>
      <c r="Z62" s="56">
        <f t="shared" si="18"/>
        <v>1030</v>
      </c>
      <c r="AA62" s="128"/>
      <c r="AB62" s="147"/>
      <c r="AC62" s="128"/>
      <c r="AD62" s="147"/>
      <c r="AE62" s="128"/>
      <c r="AF62" s="147"/>
      <c r="AG62" s="128"/>
      <c r="AH62" s="147"/>
    </row>
    <row r="63" spans="1:34" x14ac:dyDescent="0.3">
      <c r="A63" s="9" t="s">
        <v>124</v>
      </c>
      <c r="B63" s="9">
        <v>8</v>
      </c>
      <c r="C63" s="9" t="s">
        <v>29</v>
      </c>
      <c r="D63" s="10">
        <v>18</v>
      </c>
      <c r="E63" s="128"/>
      <c r="F63" s="11">
        <f t="shared" si="11"/>
        <v>887</v>
      </c>
      <c r="G63" s="10">
        <f>COUNT(N63,O63,P63,Q63,R63,#REF!,T63,V63,X63,AA63,AC63,AE63,AG63)</f>
        <v>5</v>
      </c>
      <c r="H63" s="15">
        <f t="shared" si="13"/>
        <v>177.4</v>
      </c>
      <c r="I63" s="9"/>
      <c r="J63" s="9"/>
      <c r="K63" s="52">
        <f t="shared" si="16"/>
        <v>205</v>
      </c>
      <c r="L63" s="389">
        <f t="shared" si="12"/>
        <v>591</v>
      </c>
      <c r="M63" s="332">
        <v>21</v>
      </c>
      <c r="N63" s="129">
        <v>196</v>
      </c>
      <c r="O63" s="129">
        <v>190</v>
      </c>
      <c r="P63" s="129">
        <v>205</v>
      </c>
      <c r="Q63" s="129">
        <v>161</v>
      </c>
      <c r="R63" s="129">
        <v>135</v>
      </c>
      <c r="S63" s="10">
        <f t="shared" si="17"/>
        <v>992</v>
      </c>
      <c r="T63" s="57"/>
      <c r="U63" s="57"/>
      <c r="V63" s="57"/>
      <c r="W63" s="57"/>
      <c r="X63" s="57"/>
      <c r="Y63" s="57"/>
      <c r="Z63" s="56">
        <f t="shared" si="18"/>
        <v>1055</v>
      </c>
      <c r="AA63" s="128"/>
      <c r="AB63" s="147"/>
      <c r="AC63" s="128"/>
      <c r="AD63" s="147"/>
      <c r="AE63" s="128"/>
      <c r="AF63" s="147"/>
      <c r="AG63" s="128"/>
      <c r="AH63" s="147"/>
    </row>
    <row r="64" spans="1:34" x14ac:dyDescent="0.3">
      <c r="A64" s="9" t="s">
        <v>365</v>
      </c>
      <c r="B64" s="9">
        <v>8</v>
      </c>
      <c r="C64" s="9" t="s">
        <v>29</v>
      </c>
      <c r="D64" s="10">
        <v>19</v>
      </c>
      <c r="E64" s="128"/>
      <c r="F64" s="11">
        <f t="shared" si="11"/>
        <v>668</v>
      </c>
      <c r="G64" s="10">
        <f>COUNT(N64,O64,P64,Q64,R64,#REF!,T64,V64,X64,AA64,AC64,AE64,AG64)</f>
        <v>5</v>
      </c>
      <c r="H64" s="15">
        <f t="shared" si="13"/>
        <v>133.6</v>
      </c>
      <c r="I64" s="9"/>
      <c r="J64" s="9"/>
      <c r="K64" s="52">
        <f t="shared" si="16"/>
        <v>177</v>
      </c>
      <c r="L64" s="148">
        <f t="shared" si="12"/>
        <v>416</v>
      </c>
      <c r="M64" s="332">
        <v>64</v>
      </c>
      <c r="N64" s="129">
        <v>142</v>
      </c>
      <c r="O64" s="129">
        <v>177</v>
      </c>
      <c r="P64" s="129">
        <v>97</v>
      </c>
      <c r="Q64" s="129">
        <v>126</v>
      </c>
      <c r="R64" s="129">
        <v>126</v>
      </c>
      <c r="S64" s="10">
        <f t="shared" si="17"/>
        <v>988</v>
      </c>
      <c r="T64" s="57"/>
      <c r="U64" s="57"/>
      <c r="V64" s="57"/>
      <c r="W64" s="57"/>
      <c r="X64" s="57"/>
      <c r="Y64" s="57"/>
      <c r="Z64" s="56">
        <f t="shared" si="18"/>
        <v>1180</v>
      </c>
      <c r="AA64" s="128"/>
      <c r="AB64" s="147"/>
      <c r="AC64" s="128"/>
      <c r="AD64" s="147"/>
      <c r="AE64" s="128"/>
      <c r="AF64" s="147"/>
      <c r="AG64" s="128"/>
      <c r="AH64" s="147"/>
    </row>
    <row r="65" spans="1:34" x14ac:dyDescent="0.3">
      <c r="A65" s="9" t="s">
        <v>251</v>
      </c>
      <c r="B65" s="9">
        <v>8</v>
      </c>
      <c r="C65" s="9" t="s">
        <v>29</v>
      </c>
      <c r="D65" s="10">
        <v>20</v>
      </c>
      <c r="E65" s="128"/>
      <c r="F65" s="11">
        <f t="shared" si="11"/>
        <v>858</v>
      </c>
      <c r="G65" s="10">
        <f>COUNT(N65,O65,P65,Q65,R65,#REF!,T65,V65,X65,AA65,AC65,AE65,AG65)</f>
        <v>5</v>
      </c>
      <c r="H65" s="15">
        <f t="shared" si="13"/>
        <v>171.6</v>
      </c>
      <c r="I65" s="9"/>
      <c r="J65" s="9"/>
      <c r="K65" s="52">
        <f t="shared" si="16"/>
        <v>195</v>
      </c>
      <c r="L65" s="148">
        <f t="shared" si="12"/>
        <v>493</v>
      </c>
      <c r="M65" s="332">
        <v>24</v>
      </c>
      <c r="N65" s="129">
        <v>164</v>
      </c>
      <c r="O65" s="129">
        <v>141</v>
      </c>
      <c r="P65" s="129">
        <v>188</v>
      </c>
      <c r="Q65" s="129">
        <v>170</v>
      </c>
      <c r="R65" s="129">
        <v>195</v>
      </c>
      <c r="S65" s="10">
        <f t="shared" si="17"/>
        <v>978</v>
      </c>
      <c r="T65" s="57"/>
      <c r="U65" s="57"/>
      <c r="V65" s="57"/>
      <c r="W65" s="57"/>
      <c r="X65" s="57"/>
      <c r="Y65" s="57"/>
      <c r="Z65" s="56">
        <f t="shared" si="18"/>
        <v>1050</v>
      </c>
      <c r="AA65" s="128"/>
      <c r="AB65" s="147"/>
      <c r="AC65" s="128"/>
      <c r="AD65" s="147"/>
      <c r="AE65" s="128"/>
      <c r="AF65" s="147"/>
      <c r="AG65" s="128"/>
      <c r="AH65" s="147"/>
    </row>
    <row r="66" spans="1:34" x14ac:dyDescent="0.3">
      <c r="A66" s="9" t="s">
        <v>252</v>
      </c>
      <c r="B66" s="9">
        <v>8</v>
      </c>
      <c r="C66" s="9" t="s">
        <v>29</v>
      </c>
      <c r="D66" s="10">
        <v>21</v>
      </c>
      <c r="E66" s="128"/>
      <c r="F66" s="11">
        <f t="shared" si="11"/>
        <v>917</v>
      </c>
      <c r="G66" s="10">
        <f>COUNT(N66,O66,P66,Q66,R66,#REF!,T66,V66,X66,AA66,AC66,AE66,AG66)</f>
        <v>5</v>
      </c>
      <c r="H66" s="15">
        <f t="shared" si="13"/>
        <v>183.4</v>
      </c>
      <c r="I66" s="9"/>
      <c r="J66" s="9"/>
      <c r="K66" s="52">
        <f t="shared" si="16"/>
        <v>251</v>
      </c>
      <c r="L66" s="148">
        <f t="shared" si="12"/>
        <v>528</v>
      </c>
      <c r="M66" s="332">
        <v>12</v>
      </c>
      <c r="N66" s="129">
        <v>155</v>
      </c>
      <c r="O66" s="129">
        <v>122</v>
      </c>
      <c r="P66" s="129">
        <v>251</v>
      </c>
      <c r="Q66" s="129">
        <v>205</v>
      </c>
      <c r="R66" s="129">
        <v>184</v>
      </c>
      <c r="S66" s="10">
        <f t="shared" si="17"/>
        <v>977</v>
      </c>
      <c r="T66" s="57"/>
      <c r="U66" s="57"/>
      <c r="V66" s="57"/>
      <c r="W66" s="57"/>
      <c r="X66" s="57"/>
      <c r="Y66" s="57"/>
      <c r="Z66" s="56">
        <f t="shared" si="18"/>
        <v>1013</v>
      </c>
      <c r="AA66" s="128"/>
      <c r="AB66" s="147"/>
      <c r="AC66" s="128"/>
      <c r="AD66" s="147"/>
      <c r="AE66" s="128"/>
      <c r="AF66" s="147"/>
      <c r="AG66" s="128"/>
      <c r="AH66" s="147"/>
    </row>
    <row r="67" spans="1:34" x14ac:dyDescent="0.3">
      <c r="A67" s="9" t="s">
        <v>170</v>
      </c>
      <c r="B67" s="9">
        <v>8</v>
      </c>
      <c r="C67" s="9" t="s">
        <v>29</v>
      </c>
      <c r="D67" s="10">
        <v>22</v>
      </c>
      <c r="E67" s="128"/>
      <c r="F67" s="11">
        <f t="shared" si="11"/>
        <v>891</v>
      </c>
      <c r="G67" s="10">
        <f>COUNT(N67,O67,P67,Q67,R67,#REF!,T67,V67,X67,AA67,AC67,AE67,AG67)</f>
        <v>5</v>
      </c>
      <c r="H67" s="15">
        <f t="shared" si="13"/>
        <v>178.2</v>
      </c>
      <c r="I67" s="9"/>
      <c r="J67" s="9"/>
      <c r="K67" s="52">
        <f t="shared" si="16"/>
        <v>214</v>
      </c>
      <c r="L67" s="148">
        <f t="shared" si="12"/>
        <v>516</v>
      </c>
      <c r="M67" s="332">
        <v>17</v>
      </c>
      <c r="N67" s="129">
        <v>168</v>
      </c>
      <c r="O67" s="129">
        <v>161</v>
      </c>
      <c r="P67" s="129">
        <v>187</v>
      </c>
      <c r="Q67" s="129">
        <v>214</v>
      </c>
      <c r="R67" s="129">
        <v>161</v>
      </c>
      <c r="S67" s="10">
        <f t="shared" si="17"/>
        <v>976</v>
      </c>
      <c r="T67" s="57"/>
      <c r="U67" s="57"/>
      <c r="V67" s="57"/>
      <c r="W67" s="57"/>
      <c r="X67" s="57"/>
      <c r="Y67" s="57"/>
      <c r="Z67" s="56">
        <f t="shared" si="18"/>
        <v>1027</v>
      </c>
      <c r="AA67" s="128"/>
      <c r="AB67" s="147"/>
      <c r="AC67" s="128"/>
      <c r="AD67" s="147"/>
      <c r="AE67" s="128"/>
      <c r="AF67" s="147"/>
      <c r="AG67" s="128"/>
      <c r="AH67" s="147"/>
    </row>
    <row r="68" spans="1:34" x14ac:dyDescent="0.3">
      <c r="A68" s="9" t="s">
        <v>366</v>
      </c>
      <c r="B68" s="9">
        <v>8</v>
      </c>
      <c r="C68" s="9" t="s">
        <v>29</v>
      </c>
      <c r="D68" s="10">
        <v>23</v>
      </c>
      <c r="E68" s="128"/>
      <c r="F68" s="11">
        <f t="shared" si="11"/>
        <v>838</v>
      </c>
      <c r="G68" s="10">
        <f>COUNT(N68,O68,P68,Q68,R68,#REF!,T68,V68,X68,AA68,AC68,AE68,AG68)</f>
        <v>5</v>
      </c>
      <c r="H68" s="15">
        <f t="shared" si="13"/>
        <v>167.6</v>
      </c>
      <c r="I68" s="9"/>
      <c r="J68" s="9"/>
      <c r="K68" s="52">
        <f t="shared" si="16"/>
        <v>183</v>
      </c>
      <c r="L68" s="148">
        <f t="shared" si="12"/>
        <v>497</v>
      </c>
      <c r="M68" s="332">
        <v>27</v>
      </c>
      <c r="N68" s="129">
        <v>144</v>
      </c>
      <c r="O68" s="129">
        <v>181</v>
      </c>
      <c r="P68" s="129">
        <v>172</v>
      </c>
      <c r="Q68" s="129">
        <v>158</v>
      </c>
      <c r="R68" s="129">
        <v>183</v>
      </c>
      <c r="S68" s="10">
        <f t="shared" si="17"/>
        <v>973</v>
      </c>
      <c r="T68" s="128"/>
      <c r="U68" s="128"/>
      <c r="V68" s="128"/>
      <c r="W68" s="128"/>
      <c r="X68" s="128"/>
      <c r="Y68" s="128"/>
      <c r="Z68" s="128"/>
      <c r="AA68" s="128"/>
      <c r="AB68" s="147"/>
      <c r="AC68" s="128"/>
      <c r="AD68" s="147"/>
      <c r="AE68" s="128"/>
      <c r="AF68" s="147"/>
      <c r="AG68" s="128"/>
      <c r="AH68" s="147"/>
    </row>
    <row r="69" spans="1:34" x14ac:dyDescent="0.3">
      <c r="A69" s="9" t="s">
        <v>174</v>
      </c>
      <c r="B69" s="9">
        <v>8</v>
      </c>
      <c r="C69" s="9" t="s">
        <v>29</v>
      </c>
      <c r="D69" s="10">
        <v>24</v>
      </c>
      <c r="E69" s="128"/>
      <c r="F69" s="11">
        <f t="shared" si="11"/>
        <v>838</v>
      </c>
      <c r="G69" s="10">
        <f>COUNT(N69,O69,P69,Q69,R69,#REF!,T69,V69,X69,AA69,AC69,AE69,AG69)</f>
        <v>5</v>
      </c>
      <c r="H69" s="15">
        <f t="shared" si="13"/>
        <v>167.6</v>
      </c>
      <c r="I69" s="9"/>
      <c r="J69" s="9"/>
      <c r="K69" s="52">
        <f t="shared" si="16"/>
        <v>181</v>
      </c>
      <c r="L69" s="148">
        <f t="shared" si="12"/>
        <v>508</v>
      </c>
      <c r="M69" s="332">
        <v>25</v>
      </c>
      <c r="N69" s="129">
        <v>152</v>
      </c>
      <c r="O69" s="129">
        <v>175</v>
      </c>
      <c r="P69" s="129">
        <v>181</v>
      </c>
      <c r="Q69" s="129">
        <v>173</v>
      </c>
      <c r="R69" s="129">
        <v>157</v>
      </c>
      <c r="S69" s="10">
        <f t="shared" si="17"/>
        <v>963</v>
      </c>
      <c r="T69" s="128"/>
      <c r="U69" s="128"/>
      <c r="V69" s="128"/>
      <c r="W69" s="128"/>
      <c r="X69" s="128"/>
      <c r="Y69" s="128"/>
      <c r="Z69" s="128"/>
      <c r="AA69" s="128"/>
      <c r="AB69" s="147"/>
      <c r="AC69" s="128"/>
      <c r="AD69" s="147"/>
      <c r="AE69" s="128"/>
      <c r="AF69" s="147"/>
      <c r="AG69" s="128"/>
      <c r="AH69" s="147"/>
    </row>
    <row r="70" spans="1:34" x14ac:dyDescent="0.3">
      <c r="A70" s="9" t="s">
        <v>367</v>
      </c>
      <c r="B70" s="9">
        <v>8</v>
      </c>
      <c r="C70" s="9" t="s">
        <v>29</v>
      </c>
      <c r="D70" s="10">
        <v>25</v>
      </c>
      <c r="E70" s="128"/>
      <c r="F70" s="11">
        <f t="shared" si="11"/>
        <v>913</v>
      </c>
      <c r="G70" s="10">
        <f>COUNT(N70,O70,P70,Q70,R70,#REF!,T70,V70,X70,AA70,AC70,AE70,AG70)</f>
        <v>5</v>
      </c>
      <c r="H70" s="15">
        <f t="shared" si="13"/>
        <v>182.6</v>
      </c>
      <c r="I70" s="9"/>
      <c r="J70" s="9"/>
      <c r="K70" s="52">
        <f t="shared" si="16"/>
        <v>202</v>
      </c>
      <c r="L70" s="148">
        <f t="shared" si="12"/>
        <v>548</v>
      </c>
      <c r="M70" s="332">
        <v>9</v>
      </c>
      <c r="N70" s="129">
        <v>202</v>
      </c>
      <c r="O70" s="129">
        <v>195</v>
      </c>
      <c r="P70" s="129">
        <v>151</v>
      </c>
      <c r="Q70" s="129">
        <v>172</v>
      </c>
      <c r="R70" s="129">
        <v>193</v>
      </c>
      <c r="S70" s="10">
        <f t="shared" si="17"/>
        <v>958</v>
      </c>
      <c r="T70" s="128"/>
      <c r="U70" s="128"/>
      <c r="V70" s="128"/>
      <c r="W70" s="128"/>
      <c r="X70" s="128"/>
      <c r="Y70" s="128"/>
      <c r="Z70" s="128"/>
      <c r="AA70" s="128"/>
      <c r="AB70" s="147"/>
      <c r="AC70" s="128"/>
      <c r="AD70" s="147"/>
      <c r="AE70" s="128"/>
      <c r="AF70" s="147"/>
      <c r="AG70" s="128"/>
      <c r="AH70" s="147"/>
    </row>
    <row r="71" spans="1:34" x14ac:dyDescent="0.3">
      <c r="A71" s="9" t="s">
        <v>120</v>
      </c>
      <c r="B71" s="9">
        <v>8</v>
      </c>
      <c r="C71" s="9" t="s">
        <v>29</v>
      </c>
      <c r="D71" s="10">
        <v>26</v>
      </c>
      <c r="E71" s="128"/>
      <c r="F71" s="11">
        <f t="shared" si="11"/>
        <v>873</v>
      </c>
      <c r="G71" s="10">
        <f>COUNT(N71,O71,P71,Q71,R71,#REF!,T71,V71,X71,AA71,AC71,AE71,AG71)</f>
        <v>5</v>
      </c>
      <c r="H71" s="15">
        <f t="shared" si="13"/>
        <v>174.6</v>
      </c>
      <c r="I71" s="9"/>
      <c r="J71" s="9"/>
      <c r="K71" s="52">
        <f t="shared" si="16"/>
        <v>202</v>
      </c>
      <c r="L71" s="148">
        <f t="shared" si="12"/>
        <v>545</v>
      </c>
      <c r="M71" s="332">
        <v>14</v>
      </c>
      <c r="N71" s="129">
        <v>157</v>
      </c>
      <c r="O71" s="129">
        <v>202</v>
      </c>
      <c r="P71" s="129">
        <v>186</v>
      </c>
      <c r="Q71" s="129">
        <v>138</v>
      </c>
      <c r="R71" s="129">
        <v>190</v>
      </c>
      <c r="S71" s="10">
        <f t="shared" si="17"/>
        <v>943</v>
      </c>
      <c r="T71" s="128"/>
      <c r="U71" s="128"/>
      <c r="V71" s="128"/>
      <c r="W71" s="128"/>
      <c r="X71" s="128"/>
      <c r="Y71" s="128"/>
      <c r="Z71" s="128"/>
      <c r="AA71" s="128"/>
      <c r="AB71" s="147"/>
      <c r="AC71" s="128"/>
      <c r="AD71" s="147"/>
      <c r="AE71" s="128"/>
      <c r="AF71" s="147"/>
      <c r="AG71" s="128"/>
      <c r="AH71" s="147"/>
    </row>
    <row r="72" spans="1:34" x14ac:dyDescent="0.3">
      <c r="A72" s="9" t="s">
        <v>105</v>
      </c>
      <c r="B72" s="9">
        <v>8</v>
      </c>
      <c r="C72" s="9" t="s">
        <v>29</v>
      </c>
      <c r="D72" s="10">
        <v>27</v>
      </c>
      <c r="E72" s="128"/>
      <c r="F72" s="11">
        <f t="shared" si="11"/>
        <v>761</v>
      </c>
      <c r="G72" s="10">
        <f>COUNT(N72,O72,P72,Q72,R72,#REF!,T72,V72,X72,AA72,AC72,AE72,AG72)</f>
        <v>5</v>
      </c>
      <c r="H72" s="15">
        <f t="shared" si="13"/>
        <v>152.19999999999999</v>
      </c>
      <c r="I72" s="9"/>
      <c r="J72" s="9"/>
      <c r="K72" s="52">
        <f t="shared" si="16"/>
        <v>210</v>
      </c>
      <c r="L72" s="148">
        <f t="shared" si="12"/>
        <v>463</v>
      </c>
      <c r="M72" s="332">
        <v>36</v>
      </c>
      <c r="N72" s="129">
        <v>130</v>
      </c>
      <c r="O72" s="129">
        <v>123</v>
      </c>
      <c r="P72" s="129">
        <v>210</v>
      </c>
      <c r="Q72" s="129">
        <v>180</v>
      </c>
      <c r="R72" s="129">
        <v>118</v>
      </c>
      <c r="S72" s="10">
        <f t="shared" si="17"/>
        <v>941</v>
      </c>
      <c r="T72" s="128"/>
      <c r="U72" s="128"/>
      <c r="V72" s="128"/>
      <c r="W72" s="128"/>
      <c r="X72" s="128"/>
      <c r="Y72" s="128"/>
      <c r="Z72" s="128"/>
      <c r="AA72" s="128"/>
      <c r="AB72" s="147"/>
      <c r="AC72" s="128"/>
      <c r="AD72" s="147"/>
      <c r="AE72" s="128"/>
      <c r="AF72" s="147"/>
      <c r="AG72" s="128"/>
      <c r="AH72" s="147"/>
    </row>
    <row r="73" spans="1:34" x14ac:dyDescent="0.3">
      <c r="A73" s="9" t="s">
        <v>368</v>
      </c>
      <c r="B73" s="9">
        <v>8</v>
      </c>
      <c r="C73" s="9" t="s">
        <v>29</v>
      </c>
      <c r="D73" s="10">
        <v>28</v>
      </c>
      <c r="F73" s="11">
        <f t="shared" si="11"/>
        <v>815</v>
      </c>
      <c r="G73" s="10">
        <f>COUNT(N73,O73,P73,Q73,R73,#REF!,T73,V73,X73,AA73,AC73,AE73,AG73)</f>
        <v>5</v>
      </c>
      <c r="H73" s="15">
        <f t="shared" si="13"/>
        <v>163</v>
      </c>
      <c r="I73" s="9"/>
      <c r="J73" s="9"/>
      <c r="K73" s="52">
        <f t="shared" si="16"/>
        <v>219</v>
      </c>
      <c r="L73" s="148">
        <f t="shared" si="12"/>
        <v>495</v>
      </c>
      <c r="M73" s="332">
        <v>22</v>
      </c>
      <c r="N73" s="53">
        <v>123</v>
      </c>
      <c r="O73" s="53">
        <v>153</v>
      </c>
      <c r="P73" s="53">
        <v>219</v>
      </c>
      <c r="Q73" s="53">
        <v>171</v>
      </c>
      <c r="R73" s="53">
        <v>149</v>
      </c>
      <c r="S73" s="10">
        <f t="shared" si="17"/>
        <v>925</v>
      </c>
      <c r="Z73" s="128"/>
    </row>
    <row r="74" spans="1:34" x14ac:dyDescent="0.3">
      <c r="A74" s="9" t="s">
        <v>175</v>
      </c>
      <c r="B74" s="9">
        <v>8</v>
      </c>
      <c r="C74" s="9" t="s">
        <v>29</v>
      </c>
      <c r="D74" s="10">
        <v>29</v>
      </c>
      <c r="F74" s="11">
        <f t="shared" si="11"/>
        <v>732</v>
      </c>
      <c r="G74" s="10">
        <f>COUNT(N74,O74,P74,Q74,R74,#REF!,T74,V74,X74,AA74,AC74,AE74,AG74)</f>
        <v>5</v>
      </c>
      <c r="H74" s="15">
        <f t="shared" si="13"/>
        <v>146.4</v>
      </c>
      <c r="I74" s="9"/>
      <c r="J74" s="9"/>
      <c r="K74" s="52">
        <f t="shared" si="16"/>
        <v>168</v>
      </c>
      <c r="L74" s="148">
        <f t="shared" si="12"/>
        <v>398</v>
      </c>
      <c r="M74" s="332">
        <v>30</v>
      </c>
      <c r="N74" s="53">
        <v>136</v>
      </c>
      <c r="O74" s="53">
        <v>139</v>
      </c>
      <c r="P74" s="53">
        <v>123</v>
      </c>
      <c r="Q74" s="53">
        <v>166</v>
      </c>
      <c r="R74" s="53">
        <v>168</v>
      </c>
      <c r="S74" s="10">
        <f t="shared" si="17"/>
        <v>882</v>
      </c>
      <c r="Z74" s="128"/>
    </row>
    <row r="75" spans="1:34" x14ac:dyDescent="0.3">
      <c r="A75" s="9" t="s">
        <v>126</v>
      </c>
      <c r="B75" s="9">
        <v>8</v>
      </c>
      <c r="C75" s="9" t="s">
        <v>29</v>
      </c>
      <c r="D75" s="10">
        <v>30</v>
      </c>
      <c r="F75" s="11">
        <f t="shared" si="11"/>
        <v>586</v>
      </c>
      <c r="G75" s="10">
        <f>COUNT(N75,O75,P75,Q75,R75,#REF!,T75,V75,X75,AA75,AC75,AE75,AG75)</f>
        <v>5</v>
      </c>
      <c r="H75" s="15">
        <f t="shared" si="13"/>
        <v>117.2</v>
      </c>
      <c r="I75" s="9"/>
      <c r="J75" s="9"/>
      <c r="K75" s="52">
        <f t="shared" si="16"/>
        <v>156</v>
      </c>
      <c r="L75" s="148">
        <f t="shared" si="12"/>
        <v>306</v>
      </c>
      <c r="M75" s="332">
        <v>59</v>
      </c>
      <c r="N75" s="53">
        <v>113</v>
      </c>
      <c r="O75" s="53">
        <v>108</v>
      </c>
      <c r="P75" s="53">
        <v>85</v>
      </c>
      <c r="Q75" s="53">
        <v>156</v>
      </c>
      <c r="R75" s="53">
        <v>124</v>
      </c>
      <c r="S75" s="10">
        <f t="shared" si="17"/>
        <v>881</v>
      </c>
      <c r="Z75" s="128"/>
    </row>
    <row r="76" spans="1:34" x14ac:dyDescent="0.3">
      <c r="A76" s="9" t="s">
        <v>369</v>
      </c>
      <c r="B76" s="9">
        <v>8</v>
      </c>
      <c r="C76" s="9" t="s">
        <v>29</v>
      </c>
      <c r="D76" s="10">
        <v>31</v>
      </c>
      <c r="F76" s="11">
        <f t="shared" si="11"/>
        <v>699</v>
      </c>
      <c r="G76" s="10">
        <f>COUNT(N76,O76,P76,Q76,R76,#REF!,T76,V76,X76,AA76,AC76,AE76,AG76)</f>
        <v>5</v>
      </c>
      <c r="H76" s="15">
        <f t="shared" si="13"/>
        <v>139.80000000000001</v>
      </c>
      <c r="I76" s="9"/>
      <c r="J76" s="9"/>
      <c r="K76" s="52">
        <f t="shared" si="16"/>
        <v>172</v>
      </c>
      <c r="L76" s="148">
        <f t="shared" si="12"/>
        <v>383</v>
      </c>
      <c r="M76" s="332">
        <v>36</v>
      </c>
      <c r="N76" s="53">
        <v>156</v>
      </c>
      <c r="O76" s="53">
        <v>101</v>
      </c>
      <c r="P76" s="53">
        <v>126</v>
      </c>
      <c r="Q76" s="53">
        <v>144</v>
      </c>
      <c r="R76" s="53">
        <v>172</v>
      </c>
      <c r="S76" s="10">
        <f t="shared" si="17"/>
        <v>879</v>
      </c>
      <c r="Z76" s="128"/>
    </row>
    <row r="77" spans="1:34" x14ac:dyDescent="0.3">
      <c r="A77" s="9" t="s">
        <v>370</v>
      </c>
      <c r="B77" s="9">
        <v>8</v>
      </c>
      <c r="C77" s="9" t="s">
        <v>29</v>
      </c>
      <c r="D77" s="10">
        <v>32</v>
      </c>
      <c r="F77" s="11">
        <f t="shared" si="11"/>
        <v>786</v>
      </c>
      <c r="G77" s="10">
        <f>COUNT(N77,O77,P77,Q77,R77,#REF!,T77,V77,X77,AA77,AC77,AE77,AG77)</f>
        <v>5</v>
      </c>
      <c r="H77" s="15">
        <f t="shared" si="13"/>
        <v>157.19999999999999</v>
      </c>
      <c r="I77" s="9"/>
      <c r="J77" s="9"/>
      <c r="K77" s="52">
        <f t="shared" si="16"/>
        <v>192</v>
      </c>
      <c r="L77" s="148">
        <f t="shared" si="12"/>
        <v>480</v>
      </c>
      <c r="M77" s="332">
        <v>13</v>
      </c>
      <c r="N77" s="53">
        <v>192</v>
      </c>
      <c r="O77" s="53">
        <v>128</v>
      </c>
      <c r="P77" s="53">
        <v>160</v>
      </c>
      <c r="Q77" s="53">
        <v>137</v>
      </c>
      <c r="R77" s="53">
        <v>169</v>
      </c>
      <c r="S77" s="10">
        <f t="shared" si="17"/>
        <v>851</v>
      </c>
      <c r="Z77" s="128"/>
    </row>
    <row r="78" spans="1:34" x14ac:dyDescent="0.3">
      <c r="A78" s="9" t="s">
        <v>253</v>
      </c>
      <c r="B78" s="9">
        <v>9</v>
      </c>
      <c r="C78" s="9" t="s">
        <v>29</v>
      </c>
      <c r="D78" s="10">
        <v>33</v>
      </c>
      <c r="F78" s="11">
        <f>SUM(N78:R78)+T78+V78+X78+AA78+AC78+AE78+AG78</f>
        <v>738</v>
      </c>
      <c r="G78" s="10">
        <f>COUNT(N78,O78,P78,Q78,R78,#REF!,T78,V78,X78,AA78,AC78,AE78,AG78)</f>
        <v>5</v>
      </c>
      <c r="H78" s="15">
        <f>F78/G78</f>
        <v>147.6</v>
      </c>
      <c r="I78" s="9"/>
      <c r="J78" s="9"/>
      <c r="K78" s="52">
        <f>MAX(N78,O78,P78,Q78,R78,T78,V78,X78,AA78,AC78,AE78,AG78)</f>
        <v>168</v>
      </c>
      <c r="L78" s="382">
        <f>MAX((SUM(N78:P78)), (SUM(T78,V78,X78)), (SUM(AA78,AC78,AE78)), (SUM(AE78,AH78,E78)))</f>
        <v>487</v>
      </c>
      <c r="M78" s="332">
        <v>15</v>
      </c>
      <c r="N78" s="53">
        <v>168</v>
      </c>
      <c r="O78" s="53">
        <v>161</v>
      </c>
      <c r="P78" s="53">
        <v>158</v>
      </c>
      <c r="Q78" s="53">
        <v>128</v>
      </c>
      <c r="R78" s="53">
        <v>123</v>
      </c>
      <c r="S78" s="10">
        <f>SUM(N78:R78)+(M78*5)</f>
        <v>813</v>
      </c>
      <c r="Z78" s="383"/>
    </row>
    <row r="79" spans="1:34" x14ac:dyDescent="0.3">
      <c r="F79" s="64">
        <f>SUM(F45:F78)</f>
        <v>38131</v>
      </c>
      <c r="G79" s="64">
        <f>SUM(G45:G78)</f>
        <v>215</v>
      </c>
      <c r="H79" s="15">
        <f>F79/G79</f>
        <v>177.35348837209301</v>
      </c>
      <c r="N79" s="124">
        <f>AVERAGE(N46:N78)</f>
        <v>167.54545454545453</v>
      </c>
      <c r="O79" s="124">
        <f t="shared" ref="O79:X79" si="19">AVERAGE(O46:O78)</f>
        <v>168.39393939393941</v>
      </c>
      <c r="P79" s="124">
        <f t="shared" si="19"/>
        <v>178.87878787878788</v>
      </c>
      <c r="Q79" s="124">
        <f t="shared" si="19"/>
        <v>177.63636363636363</v>
      </c>
      <c r="R79" s="124">
        <f t="shared" si="19"/>
        <v>177.42424242424244</v>
      </c>
      <c r="T79" s="124">
        <f t="shared" si="19"/>
        <v>194.14285714285714</v>
      </c>
      <c r="U79" s="124"/>
      <c r="V79" s="124">
        <f t="shared" si="19"/>
        <v>178.28571428571428</v>
      </c>
      <c r="W79" s="124"/>
      <c r="X79" s="124">
        <f t="shared" si="19"/>
        <v>189.35714285714286</v>
      </c>
      <c r="Y79" s="124"/>
      <c r="Z79" s="124"/>
      <c r="AA79" s="124">
        <f>AVERAGE(AA46:AA78)</f>
        <v>218</v>
      </c>
      <c r="AB79" s="124"/>
      <c r="AC79" s="124">
        <f>AVERAGE(AC46:AC78)</f>
        <v>150</v>
      </c>
      <c r="AD79" s="124"/>
      <c r="AE79" s="124">
        <f>AVERAGE(AE46:AE78)</f>
        <v>222.5</v>
      </c>
      <c r="AF79" s="124"/>
      <c r="AG79" s="124">
        <f>AVERAGE(AG46:AG78)</f>
        <v>189.5</v>
      </c>
    </row>
  </sheetData>
  <sortState ref="A4:AI8">
    <sortCondition ref="AI8"/>
  </sortState>
  <mergeCells count="2">
    <mergeCell ref="A1:AH2"/>
    <mergeCell ref="A43:AH44"/>
  </mergeCells>
  <pageMargins left="0.7" right="0.7" top="0.75" bottom="0.75" header="0.3" footer="0.3"/>
  <pageSetup scale="60" orientation="portrait" r:id="rId1"/>
  <rowBreaks count="1" manualBreakCount="1">
    <brk id="42" max="16383" man="1"/>
  </rowBreaks>
  <ignoredErrors>
    <ignoredError sqref="L4:L36 L46:L59 L64:L78 L60:L63 L37:L4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M56"/>
  <sheetViews>
    <sheetView topLeftCell="A2" zoomScaleNormal="100" workbookViewId="0">
      <selection sqref="A1:AH2"/>
    </sheetView>
  </sheetViews>
  <sheetFormatPr defaultRowHeight="14.4" x14ac:dyDescent="0.3"/>
  <cols>
    <col min="1" max="1" width="21.6640625" bestFit="1" customWidth="1"/>
    <col min="2" max="2" width="2" customWidth="1"/>
    <col min="3" max="3" width="3.33203125" customWidth="1"/>
    <col min="4" max="5" width="5.6640625" customWidth="1"/>
    <col min="6" max="6" width="6" customWidth="1"/>
    <col min="7" max="7" width="4" customWidth="1"/>
    <col min="8" max="8" width="6.5546875" customWidth="1"/>
    <col min="9" max="10" width="3.33203125" customWidth="1"/>
    <col min="11" max="12" width="4" customWidth="1"/>
    <col min="13" max="13" width="5.6640625" style="96" customWidth="1"/>
    <col min="14" max="18" width="4" bestFit="1" customWidth="1"/>
    <col min="19" max="19" width="6.6640625" bestFit="1" customWidth="1"/>
    <col min="20" max="20" width="5.109375" bestFit="1" customWidth="1"/>
    <col min="21" max="21" width="4" bestFit="1" customWidth="1"/>
    <col min="22" max="22" width="5.109375" bestFit="1" customWidth="1"/>
    <col min="23" max="23" width="4" bestFit="1" customWidth="1"/>
    <col min="24" max="24" width="5.109375" bestFit="1" customWidth="1"/>
    <col min="25" max="25" width="4" bestFit="1" customWidth="1"/>
    <col min="26" max="26" width="6.6640625" bestFit="1" customWidth="1"/>
    <col min="27" max="27" width="4" bestFit="1" customWidth="1"/>
    <col min="28" max="28" width="2.88671875" bestFit="1" customWidth="1"/>
    <col min="29" max="29" width="4" bestFit="1" customWidth="1"/>
    <col min="30" max="30" width="2.88671875" bestFit="1" customWidth="1"/>
    <col min="31" max="31" width="4" bestFit="1" customWidth="1"/>
    <col min="32" max="32" width="2.88671875" bestFit="1" customWidth="1"/>
    <col min="33" max="33" width="4" bestFit="1" customWidth="1"/>
    <col min="34" max="34" width="2.88671875" bestFit="1" customWidth="1"/>
    <col min="35" max="35" width="5.88671875" bestFit="1" customWidth="1"/>
    <col min="36" max="36" width="7.33203125" bestFit="1" customWidth="1"/>
    <col min="37" max="37" width="7.5546875" bestFit="1" customWidth="1"/>
    <col min="38" max="38" width="5.109375" bestFit="1" customWidth="1"/>
    <col min="39" max="39" width="8" bestFit="1" customWidth="1"/>
  </cols>
  <sheetData>
    <row r="1" spans="1:39" x14ac:dyDescent="0.3">
      <c r="A1" s="587" t="s">
        <v>37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158"/>
      <c r="AJ1" s="158"/>
      <c r="AK1" s="158"/>
      <c r="AL1" s="158"/>
      <c r="AM1" s="158"/>
    </row>
    <row r="2" spans="1:39" x14ac:dyDescent="0.3">
      <c r="A2" s="587"/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7"/>
      <c r="AI2" s="158"/>
      <c r="AJ2" s="158"/>
      <c r="AK2" s="158"/>
      <c r="AL2" s="158"/>
      <c r="AM2" s="158"/>
    </row>
    <row r="3" spans="1:39" x14ac:dyDescent="0.3">
      <c r="A3" s="1" t="s">
        <v>0</v>
      </c>
      <c r="B3" s="1"/>
      <c r="C3" s="1"/>
      <c r="D3" s="2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23</v>
      </c>
      <c r="J3" s="1" t="s">
        <v>24</v>
      </c>
      <c r="K3" s="1" t="s">
        <v>25</v>
      </c>
      <c r="L3" s="1" t="s">
        <v>26</v>
      </c>
      <c r="M3" s="154"/>
      <c r="N3" s="1">
        <v>1</v>
      </c>
      <c r="O3" s="1">
        <v>2</v>
      </c>
      <c r="P3" s="1">
        <v>3</v>
      </c>
      <c r="Q3" s="1">
        <v>4</v>
      </c>
      <c r="R3" s="1">
        <v>5</v>
      </c>
      <c r="S3" s="1" t="s">
        <v>8</v>
      </c>
      <c r="T3" s="1">
        <v>6</v>
      </c>
      <c r="U3" s="1" t="s">
        <v>1</v>
      </c>
      <c r="V3" s="1">
        <v>7</v>
      </c>
      <c r="W3" s="1" t="s">
        <v>1</v>
      </c>
      <c r="X3" s="1">
        <v>8</v>
      </c>
      <c r="Y3" s="1" t="s">
        <v>1</v>
      </c>
      <c r="Z3" s="1" t="s">
        <v>8</v>
      </c>
      <c r="AA3" s="1">
        <v>9</v>
      </c>
      <c r="AB3" s="1"/>
      <c r="AC3" s="1">
        <v>10</v>
      </c>
      <c r="AD3" s="1"/>
      <c r="AE3" s="1">
        <v>11</v>
      </c>
      <c r="AF3" s="1"/>
      <c r="AG3" s="1">
        <v>12</v>
      </c>
      <c r="AH3" s="1"/>
    </row>
    <row r="4" spans="1:39" x14ac:dyDescent="0.3">
      <c r="A4" s="9" t="s">
        <v>374</v>
      </c>
      <c r="B4" s="9">
        <v>9</v>
      </c>
      <c r="C4" s="9" t="s">
        <v>29</v>
      </c>
      <c r="D4" s="11">
        <v>1</v>
      </c>
      <c r="E4" s="50">
        <v>200</v>
      </c>
      <c r="F4" s="6">
        <f t="shared" ref="F4:F26" si="0">SUM(N4:R4)+T4+V4+X4+AA4+AC4+AE4+AG4</f>
        <v>1992</v>
      </c>
      <c r="G4" s="6">
        <f>COUNT(N4,O4,P4,Q4,R4,#REF!,T4,V4,X4,AA4,AC4, AE4, AG4)</f>
        <v>9</v>
      </c>
      <c r="H4" s="7">
        <f t="shared" ref="H4:H26" si="1">F4/G4</f>
        <v>221.33333333333334</v>
      </c>
      <c r="I4" s="159">
        <f>((SUM(U4+W4+Y4))/30)+(COUNTIFS(AB4,"W")+(COUNTIFS(AD4,"W")+(COUNTIFS(AF4,"W")+(COUNTIFS(AH4,"W")))))</f>
        <v>4</v>
      </c>
      <c r="J4" s="159">
        <f>(3-(SUM(U4+W4+Y4)/30))+(COUNTIFS(AB4,"L"))+(COUNTIFS(AD4,"L"))+(COUNTIFS(AF4,"L"))+(COUNTIFS(AH4,"L"))</f>
        <v>0</v>
      </c>
      <c r="K4" s="52">
        <f>MAX(N4,O4,P4,Q4,R4,T4,V4,X4,AA4,AC4,AE4,AG4)</f>
        <v>299</v>
      </c>
      <c r="L4" s="293">
        <f>MAX((SUM(N4:P4)), (SUM(T4,V4,X4)), (SUM(AA4,AC4,AE4)), (SUM(AE4,AH4,AJ4)))</f>
        <v>699</v>
      </c>
      <c r="M4" s="145"/>
      <c r="N4" s="4">
        <v>299</v>
      </c>
      <c r="O4" s="4">
        <v>228</v>
      </c>
      <c r="P4" s="4">
        <v>172</v>
      </c>
      <c r="Q4" s="4">
        <v>209</v>
      </c>
      <c r="R4" s="4">
        <v>191</v>
      </c>
      <c r="S4" s="10">
        <f t="shared" ref="S4:S13" si="2">SUM(N4:R4)</f>
        <v>1099</v>
      </c>
      <c r="T4" s="51">
        <v>245</v>
      </c>
      <c r="U4" s="4">
        <v>30</v>
      </c>
      <c r="V4" s="4">
        <v>206</v>
      </c>
      <c r="W4" s="4">
        <v>30</v>
      </c>
      <c r="X4" s="4">
        <v>214</v>
      </c>
      <c r="Y4" s="4">
        <v>30</v>
      </c>
      <c r="Z4" s="1">
        <f t="shared" ref="Z4:Z13" si="3">SUM(S4:Y4)</f>
        <v>1854</v>
      </c>
      <c r="AA4" s="4"/>
      <c r="AB4" s="5"/>
      <c r="AC4" s="5"/>
      <c r="AD4" s="5"/>
      <c r="AE4" s="5"/>
      <c r="AF4" s="5"/>
      <c r="AG4" s="5">
        <v>228</v>
      </c>
      <c r="AH4" s="4" t="s">
        <v>23</v>
      </c>
    </row>
    <row r="5" spans="1:39" x14ac:dyDescent="0.3">
      <c r="A5" s="9" t="s">
        <v>146</v>
      </c>
      <c r="B5" s="9">
        <v>9</v>
      </c>
      <c r="C5" s="9" t="s">
        <v>29</v>
      </c>
      <c r="D5" s="11">
        <v>2</v>
      </c>
      <c r="E5" s="50">
        <v>100</v>
      </c>
      <c r="F5" s="6">
        <f t="shared" si="0"/>
        <v>2232</v>
      </c>
      <c r="G5" s="6">
        <f>COUNT(N5,O5,P5,Q5,R5,#REF!,T5,V5,X5,AA5,AC5, AE5, AG5)</f>
        <v>10</v>
      </c>
      <c r="H5" s="7">
        <f t="shared" si="1"/>
        <v>223.2</v>
      </c>
      <c r="I5" s="159">
        <f t="shared" ref="I5:I13" si="4">((SUM(U5+W5+Y5))/30)+(COUNTIFS(AB5,"W")+(COUNTIFS(AD5,"W")+(COUNTIFS(AF5,"W")+(COUNTIFS(AH5,"W")))))</f>
        <v>4</v>
      </c>
      <c r="J5" s="159">
        <f t="shared" ref="J5:J13" si="5">(3-(SUM(U5+W5+Y5)/30))+(COUNTIFS(AB5,"L"))+(COUNTIFS(AD5,"L"))+(COUNTIFS(AF5,"L"))+(COUNTIFS(AH5,"L"))</f>
        <v>1</v>
      </c>
      <c r="K5" s="52">
        <f t="shared" ref="K5:K26" si="6">MAX(N5,O5,P5,Q5,R5,T5,V5,X5,AA5,AC5,AE5,AG5)</f>
        <v>280</v>
      </c>
      <c r="L5" s="293">
        <f t="shared" ref="L5:L26" si="7">MAX((SUM(N5:P5)), (SUM(T5,V5,X5)), (SUM(AA5,AC5,AE5)), (SUM(AE5,AH5,AJ5)))</f>
        <v>695</v>
      </c>
      <c r="M5" s="145"/>
      <c r="N5" s="4">
        <v>190</v>
      </c>
      <c r="O5" s="4">
        <v>204</v>
      </c>
      <c r="P5" s="4">
        <v>221</v>
      </c>
      <c r="Q5" s="4">
        <v>201</v>
      </c>
      <c r="R5" s="4">
        <v>245</v>
      </c>
      <c r="S5" s="10">
        <f>SUM(N5:R5)</f>
        <v>1061</v>
      </c>
      <c r="T5" s="51">
        <v>224</v>
      </c>
      <c r="U5" s="4">
        <v>30</v>
      </c>
      <c r="V5" s="4">
        <v>280</v>
      </c>
      <c r="W5" s="4">
        <v>30</v>
      </c>
      <c r="X5" s="4">
        <v>191</v>
      </c>
      <c r="Y5" s="4">
        <v>30</v>
      </c>
      <c r="Z5" s="1">
        <f>SUM(S5:Y5)</f>
        <v>1846</v>
      </c>
      <c r="AA5" s="4"/>
      <c r="AB5" s="5"/>
      <c r="AC5" s="125"/>
      <c r="AD5" s="125"/>
      <c r="AE5" s="5">
        <v>258</v>
      </c>
      <c r="AF5" s="5" t="s">
        <v>23</v>
      </c>
      <c r="AG5" s="5">
        <v>218</v>
      </c>
      <c r="AH5" s="4" t="s">
        <v>24</v>
      </c>
    </row>
    <row r="6" spans="1:39" x14ac:dyDescent="0.3">
      <c r="A6" s="9" t="s">
        <v>375</v>
      </c>
      <c r="B6" s="9">
        <v>9</v>
      </c>
      <c r="C6" s="9" t="s">
        <v>29</v>
      </c>
      <c r="D6" s="11">
        <v>3</v>
      </c>
      <c r="E6" s="50">
        <v>50</v>
      </c>
      <c r="F6" s="6">
        <f t="shared" si="0"/>
        <v>2192</v>
      </c>
      <c r="G6" s="6">
        <f>COUNT(N6,O6,P6,Q6,R6,#REF!,T6,V6,X6,AA6,AC6, AE6, AG6)</f>
        <v>10</v>
      </c>
      <c r="H6" s="7">
        <f t="shared" si="1"/>
        <v>219.2</v>
      </c>
      <c r="I6" s="159">
        <f t="shared" si="4"/>
        <v>4</v>
      </c>
      <c r="J6" s="159">
        <f t="shared" si="5"/>
        <v>1</v>
      </c>
      <c r="K6" s="52">
        <f t="shared" si="6"/>
        <v>243</v>
      </c>
      <c r="L6" s="293">
        <f t="shared" si="7"/>
        <v>703</v>
      </c>
      <c r="M6" s="145"/>
      <c r="N6" s="4">
        <v>179</v>
      </c>
      <c r="O6" s="4">
        <v>200</v>
      </c>
      <c r="P6" s="4">
        <v>204</v>
      </c>
      <c r="Q6" s="4">
        <v>236</v>
      </c>
      <c r="R6" s="4">
        <v>200</v>
      </c>
      <c r="S6" s="10">
        <f>SUM(N6:R6)</f>
        <v>1019</v>
      </c>
      <c r="T6" s="51">
        <v>243</v>
      </c>
      <c r="U6" s="4">
        <v>30</v>
      </c>
      <c r="V6" s="4">
        <v>234</v>
      </c>
      <c r="W6" s="4">
        <v>30</v>
      </c>
      <c r="X6" s="4">
        <v>226</v>
      </c>
      <c r="Y6" s="4">
        <v>30</v>
      </c>
      <c r="Z6" s="1">
        <f>SUM(S6:Y6)</f>
        <v>1812</v>
      </c>
      <c r="AA6" s="4"/>
      <c r="AB6" s="4"/>
      <c r="AC6" s="4">
        <v>236</v>
      </c>
      <c r="AD6" s="4" t="s">
        <v>23</v>
      </c>
      <c r="AE6" s="4">
        <v>234</v>
      </c>
      <c r="AF6" s="4" t="s">
        <v>24</v>
      </c>
    </row>
    <row r="7" spans="1:39" x14ac:dyDescent="0.3">
      <c r="A7" s="9" t="s">
        <v>195</v>
      </c>
      <c r="B7" s="9">
        <v>9</v>
      </c>
      <c r="C7" s="9" t="s">
        <v>29</v>
      </c>
      <c r="D7" s="11">
        <v>4</v>
      </c>
      <c r="E7" s="50">
        <v>30</v>
      </c>
      <c r="F7" s="6">
        <f t="shared" si="0"/>
        <v>2126</v>
      </c>
      <c r="G7" s="6">
        <f>COUNT(N7,O7,P7,Q7,R7,#REF!,T7,V7,X7,AA7,AC7, AE7, AG7)</f>
        <v>10</v>
      </c>
      <c r="H7" s="7">
        <f t="shared" si="1"/>
        <v>212.6</v>
      </c>
      <c r="I7" s="159">
        <f t="shared" si="4"/>
        <v>2</v>
      </c>
      <c r="J7" s="159">
        <f t="shared" si="5"/>
        <v>3</v>
      </c>
      <c r="K7" s="52">
        <f t="shared" si="6"/>
        <v>257</v>
      </c>
      <c r="L7" s="293">
        <f t="shared" si="7"/>
        <v>660</v>
      </c>
      <c r="M7" s="145"/>
      <c r="N7" s="4">
        <v>214</v>
      </c>
      <c r="O7" s="4">
        <v>214</v>
      </c>
      <c r="P7" s="4">
        <v>232</v>
      </c>
      <c r="Q7" s="4">
        <v>219</v>
      </c>
      <c r="R7" s="4">
        <v>257</v>
      </c>
      <c r="S7" s="10">
        <f>SUM(N7:R7)</f>
        <v>1136</v>
      </c>
      <c r="T7" s="51">
        <v>208</v>
      </c>
      <c r="U7" s="4">
        <v>30</v>
      </c>
      <c r="V7" s="4">
        <v>168</v>
      </c>
      <c r="W7" s="4">
        <v>0</v>
      </c>
      <c r="X7" s="4">
        <v>204</v>
      </c>
      <c r="Y7" s="4">
        <v>0</v>
      </c>
      <c r="Z7" s="1">
        <f>SUM(S7:Y7)</f>
        <v>1746</v>
      </c>
      <c r="AA7" s="4">
        <v>212</v>
      </c>
      <c r="AB7" s="4" t="s">
        <v>23</v>
      </c>
      <c r="AC7" s="4">
        <v>198</v>
      </c>
      <c r="AD7" s="4" t="s">
        <v>24</v>
      </c>
    </row>
    <row r="8" spans="1:39" x14ac:dyDescent="0.3">
      <c r="A8" s="9" t="s">
        <v>127</v>
      </c>
      <c r="B8" s="9">
        <v>9</v>
      </c>
      <c r="C8" s="9" t="s">
        <v>29</v>
      </c>
      <c r="D8" s="11">
        <v>5</v>
      </c>
      <c r="E8" s="59">
        <v>25</v>
      </c>
      <c r="F8" s="6">
        <f t="shared" si="0"/>
        <v>1958</v>
      </c>
      <c r="G8" s="6">
        <f>COUNT(N8,O8,P8,Q8,R8,#REF!,T8,V8,X8,AA8,AC8, AE8, AG8)</f>
        <v>9</v>
      </c>
      <c r="H8" s="7">
        <f t="shared" si="1"/>
        <v>217.55555555555554</v>
      </c>
      <c r="I8" s="159">
        <f t="shared" si="4"/>
        <v>1</v>
      </c>
      <c r="J8" s="159">
        <f t="shared" si="5"/>
        <v>3</v>
      </c>
      <c r="K8" s="52">
        <f t="shared" si="6"/>
        <v>245</v>
      </c>
      <c r="L8" s="293">
        <f t="shared" si="7"/>
        <v>706</v>
      </c>
      <c r="M8" s="145"/>
      <c r="N8" s="4">
        <v>245</v>
      </c>
      <c r="O8" s="4">
        <v>224</v>
      </c>
      <c r="P8" s="4">
        <v>237</v>
      </c>
      <c r="Q8" s="4">
        <v>228</v>
      </c>
      <c r="R8" s="4">
        <v>192</v>
      </c>
      <c r="S8" s="10">
        <f t="shared" si="2"/>
        <v>1126</v>
      </c>
      <c r="T8" s="51">
        <v>194</v>
      </c>
      <c r="U8" s="4">
        <v>0</v>
      </c>
      <c r="V8" s="4">
        <v>200</v>
      </c>
      <c r="W8" s="4">
        <v>0</v>
      </c>
      <c r="X8" s="4">
        <v>233</v>
      </c>
      <c r="Y8" s="4">
        <v>30</v>
      </c>
      <c r="Z8" s="1">
        <f t="shared" si="3"/>
        <v>1783</v>
      </c>
      <c r="AA8" s="4">
        <v>205</v>
      </c>
      <c r="AB8" s="4" t="s">
        <v>24</v>
      </c>
    </row>
    <row r="9" spans="1:39" x14ac:dyDescent="0.3">
      <c r="A9" s="9" t="s">
        <v>134</v>
      </c>
      <c r="B9" s="9">
        <v>9</v>
      </c>
      <c r="C9" s="9" t="s">
        <v>29</v>
      </c>
      <c r="D9" s="11">
        <v>6</v>
      </c>
      <c r="E9" s="58"/>
      <c r="F9" s="6">
        <f t="shared" si="0"/>
        <v>1708</v>
      </c>
      <c r="G9" s="6">
        <f>COUNT(N9,O9,P9,Q9,R9,#REF!,T9,V9,X9,AA9,AC9, AE9, AG9)</f>
        <v>8</v>
      </c>
      <c r="H9" s="7">
        <f t="shared" si="1"/>
        <v>213.5</v>
      </c>
      <c r="I9" s="159">
        <f t="shared" si="4"/>
        <v>0</v>
      </c>
      <c r="J9" s="159">
        <f t="shared" si="5"/>
        <v>3</v>
      </c>
      <c r="K9" s="52">
        <f t="shared" si="6"/>
        <v>240</v>
      </c>
      <c r="L9" s="293">
        <f t="shared" si="7"/>
        <v>664</v>
      </c>
      <c r="M9" s="145"/>
      <c r="N9" s="4">
        <v>227</v>
      </c>
      <c r="O9" s="4">
        <v>240</v>
      </c>
      <c r="P9" s="4">
        <v>197</v>
      </c>
      <c r="Q9" s="4">
        <v>210</v>
      </c>
      <c r="R9" s="4">
        <v>210</v>
      </c>
      <c r="S9" s="10">
        <f t="shared" si="2"/>
        <v>1084</v>
      </c>
      <c r="T9" s="51">
        <v>179</v>
      </c>
      <c r="U9" s="4">
        <v>0</v>
      </c>
      <c r="V9" s="4">
        <v>236</v>
      </c>
      <c r="W9" s="4">
        <v>0</v>
      </c>
      <c r="X9" s="4">
        <v>209</v>
      </c>
      <c r="Y9" s="4">
        <v>0</v>
      </c>
      <c r="Z9" s="1">
        <f t="shared" si="3"/>
        <v>1708</v>
      </c>
    </row>
    <row r="10" spans="1:39" x14ac:dyDescent="0.3">
      <c r="A10" s="9" t="s">
        <v>376</v>
      </c>
      <c r="B10" s="9">
        <v>9</v>
      </c>
      <c r="C10" s="9" t="s">
        <v>29</v>
      </c>
      <c r="D10" s="11">
        <v>7</v>
      </c>
      <c r="E10" s="58"/>
      <c r="F10" s="6">
        <f t="shared" si="0"/>
        <v>1647</v>
      </c>
      <c r="G10" s="6">
        <f>COUNT(N10,O10,P10,Q10,R10,#REF!,T10,V10,X10,AA10,AC10, AE10, AG10)</f>
        <v>8</v>
      </c>
      <c r="H10" s="7">
        <f t="shared" si="1"/>
        <v>205.875</v>
      </c>
      <c r="I10" s="159">
        <f t="shared" si="4"/>
        <v>1</v>
      </c>
      <c r="J10" s="159">
        <f t="shared" si="5"/>
        <v>2</v>
      </c>
      <c r="K10" s="52">
        <f t="shared" si="6"/>
        <v>277</v>
      </c>
      <c r="L10" s="293">
        <f t="shared" si="7"/>
        <v>605</v>
      </c>
      <c r="M10" s="145"/>
      <c r="N10" s="4">
        <v>165</v>
      </c>
      <c r="O10" s="4">
        <v>238</v>
      </c>
      <c r="P10" s="4">
        <v>202</v>
      </c>
      <c r="Q10" s="4">
        <v>203</v>
      </c>
      <c r="R10" s="4">
        <v>239</v>
      </c>
      <c r="S10" s="10">
        <f t="shared" si="2"/>
        <v>1047</v>
      </c>
      <c r="T10" s="43">
        <v>157</v>
      </c>
      <c r="U10" s="55">
        <v>0</v>
      </c>
      <c r="V10" s="55">
        <v>277</v>
      </c>
      <c r="W10" s="55">
        <v>30</v>
      </c>
      <c r="X10" s="55">
        <v>166</v>
      </c>
      <c r="Y10" s="55">
        <v>0</v>
      </c>
      <c r="Z10" s="1">
        <f t="shared" si="3"/>
        <v>1677</v>
      </c>
    </row>
    <row r="11" spans="1:39" x14ac:dyDescent="0.3">
      <c r="A11" s="9" t="s">
        <v>128</v>
      </c>
      <c r="B11" s="9">
        <v>9</v>
      </c>
      <c r="C11" s="9" t="s">
        <v>29</v>
      </c>
      <c r="D11" s="11">
        <v>8</v>
      </c>
      <c r="E11" s="58"/>
      <c r="F11" s="6">
        <f t="shared" si="0"/>
        <v>1608</v>
      </c>
      <c r="G11" s="6">
        <f>COUNT(N11,O11,P11,Q11,R11,#REF!,T11,V11,X11,AA11,AC11, AE11, AG11)</f>
        <v>8</v>
      </c>
      <c r="H11" s="7">
        <f t="shared" si="1"/>
        <v>201</v>
      </c>
      <c r="I11" s="159">
        <f t="shared" si="4"/>
        <v>2</v>
      </c>
      <c r="J11" s="159">
        <f t="shared" si="5"/>
        <v>1</v>
      </c>
      <c r="K11" s="52">
        <f t="shared" si="6"/>
        <v>235</v>
      </c>
      <c r="L11" s="293">
        <f t="shared" si="7"/>
        <v>634</v>
      </c>
      <c r="M11" s="145"/>
      <c r="N11" s="4">
        <v>186</v>
      </c>
      <c r="O11" s="4">
        <v>213</v>
      </c>
      <c r="P11" s="4">
        <v>235</v>
      </c>
      <c r="Q11" s="4">
        <v>185</v>
      </c>
      <c r="R11" s="4">
        <v>207</v>
      </c>
      <c r="S11" s="10">
        <f t="shared" si="2"/>
        <v>1026</v>
      </c>
      <c r="T11" s="51">
        <v>195</v>
      </c>
      <c r="U11" s="4">
        <v>30</v>
      </c>
      <c r="V11" s="4">
        <v>184</v>
      </c>
      <c r="W11" s="4">
        <v>0</v>
      </c>
      <c r="X11" s="4">
        <v>203</v>
      </c>
      <c r="Y11" s="4">
        <v>30</v>
      </c>
      <c r="Z11" s="1">
        <f t="shared" si="3"/>
        <v>1668</v>
      </c>
    </row>
    <row r="12" spans="1:39" x14ac:dyDescent="0.3">
      <c r="A12" s="9" t="s">
        <v>377</v>
      </c>
      <c r="B12" s="9">
        <v>9</v>
      </c>
      <c r="C12" s="9" t="s">
        <v>29</v>
      </c>
      <c r="D12" s="11">
        <v>9</v>
      </c>
      <c r="E12" s="58"/>
      <c r="F12" s="6">
        <f t="shared" si="0"/>
        <v>1622</v>
      </c>
      <c r="G12" s="6">
        <f>COUNT(N12,O12,P12,Q12,R12,#REF!,T12,V12,X12,AA12,AC12, AE12, AG12)</f>
        <v>8</v>
      </c>
      <c r="H12" s="7">
        <f t="shared" si="1"/>
        <v>202.75</v>
      </c>
      <c r="I12" s="159">
        <f t="shared" si="4"/>
        <v>1</v>
      </c>
      <c r="J12" s="159">
        <f t="shared" si="5"/>
        <v>2</v>
      </c>
      <c r="K12" s="52">
        <f t="shared" si="6"/>
        <v>235</v>
      </c>
      <c r="L12" s="293">
        <f t="shared" si="7"/>
        <v>607</v>
      </c>
      <c r="M12" s="145"/>
      <c r="N12" s="4">
        <v>191</v>
      </c>
      <c r="O12" s="4">
        <v>202</v>
      </c>
      <c r="P12" s="4">
        <v>182</v>
      </c>
      <c r="Q12" s="4">
        <v>205</v>
      </c>
      <c r="R12" s="4">
        <v>235</v>
      </c>
      <c r="S12" s="10">
        <f t="shared" si="2"/>
        <v>1015</v>
      </c>
      <c r="T12" s="51">
        <v>196</v>
      </c>
      <c r="U12" s="4">
        <v>0</v>
      </c>
      <c r="V12" s="4">
        <v>209</v>
      </c>
      <c r="W12" s="4">
        <v>30</v>
      </c>
      <c r="X12" s="4">
        <v>202</v>
      </c>
      <c r="Y12" s="4">
        <v>0</v>
      </c>
      <c r="Z12" s="1">
        <f t="shared" si="3"/>
        <v>1652</v>
      </c>
    </row>
    <row r="13" spans="1:39" x14ac:dyDescent="0.3">
      <c r="A13" s="9" t="s">
        <v>245</v>
      </c>
      <c r="B13" s="9">
        <v>9</v>
      </c>
      <c r="C13" s="9" t="s">
        <v>29</v>
      </c>
      <c r="D13" s="11">
        <v>10</v>
      </c>
      <c r="E13" s="58"/>
      <c r="F13" s="6">
        <f t="shared" si="0"/>
        <v>1619</v>
      </c>
      <c r="G13" s="6">
        <f>COUNT(N13,O13,P13,Q13,R13,#REF!,T13,V13,X13,AA13,AC13, AE13, AG13)</f>
        <v>8</v>
      </c>
      <c r="H13" s="7">
        <f t="shared" si="1"/>
        <v>202.375</v>
      </c>
      <c r="I13" s="159">
        <f t="shared" si="4"/>
        <v>0</v>
      </c>
      <c r="J13" s="159">
        <f t="shared" si="5"/>
        <v>3</v>
      </c>
      <c r="K13" s="52">
        <f t="shared" si="6"/>
        <v>225</v>
      </c>
      <c r="L13" s="293">
        <f t="shared" si="7"/>
        <v>597</v>
      </c>
      <c r="M13" s="145"/>
      <c r="N13" s="4">
        <v>189</v>
      </c>
      <c r="O13" s="4">
        <v>224</v>
      </c>
      <c r="P13" s="4">
        <v>184</v>
      </c>
      <c r="Q13" s="4">
        <v>220</v>
      </c>
      <c r="R13" s="4">
        <v>225</v>
      </c>
      <c r="S13" s="10">
        <f t="shared" si="2"/>
        <v>1042</v>
      </c>
      <c r="T13" s="51">
        <v>200</v>
      </c>
      <c r="U13" s="4">
        <v>0</v>
      </c>
      <c r="V13" s="4">
        <v>179</v>
      </c>
      <c r="W13" s="4">
        <v>0</v>
      </c>
      <c r="X13" s="4">
        <v>198</v>
      </c>
      <c r="Y13" s="4">
        <v>0</v>
      </c>
      <c r="Z13" s="1">
        <f t="shared" si="3"/>
        <v>1619</v>
      </c>
    </row>
    <row r="14" spans="1:39" x14ac:dyDescent="0.3">
      <c r="A14" s="9" t="s">
        <v>378</v>
      </c>
      <c r="B14" s="9">
        <v>9</v>
      </c>
      <c r="C14" s="9" t="s">
        <v>29</v>
      </c>
      <c r="D14" s="11">
        <v>11</v>
      </c>
      <c r="E14" s="8"/>
      <c r="F14" s="6">
        <f t="shared" si="0"/>
        <v>1000</v>
      </c>
      <c r="G14" s="6">
        <f>COUNT(N14,O14,P14,Q14,R14,#REF!,T14,V14,X14,AA14,AC14, AE14, AG14)</f>
        <v>5</v>
      </c>
      <c r="H14" s="7">
        <f t="shared" si="1"/>
        <v>200</v>
      </c>
      <c r="I14" s="9"/>
      <c r="J14" s="9"/>
      <c r="K14" s="52">
        <f t="shared" si="6"/>
        <v>245</v>
      </c>
      <c r="L14" s="293">
        <f t="shared" si="7"/>
        <v>554</v>
      </c>
      <c r="M14" s="162"/>
      <c r="N14" s="9">
        <v>224</v>
      </c>
      <c r="O14" s="4">
        <v>126</v>
      </c>
      <c r="P14" s="4">
        <v>204</v>
      </c>
      <c r="Q14" s="4">
        <v>201</v>
      </c>
      <c r="R14" s="4">
        <v>245</v>
      </c>
      <c r="S14" s="10">
        <f t="shared" ref="S14:S26" si="8">SUM(N14:R14)</f>
        <v>1000</v>
      </c>
      <c r="T14" s="19"/>
      <c r="U14" s="19"/>
      <c r="V14" s="19"/>
      <c r="W14" s="19"/>
      <c r="X14" s="19"/>
      <c r="Y14" s="19"/>
      <c r="Z14" s="56"/>
    </row>
    <row r="15" spans="1:39" x14ac:dyDescent="0.3">
      <c r="A15" s="9" t="s">
        <v>268</v>
      </c>
      <c r="B15" s="9">
        <v>9</v>
      </c>
      <c r="C15" s="9" t="s">
        <v>29</v>
      </c>
      <c r="D15" s="11">
        <v>12</v>
      </c>
      <c r="E15" s="8"/>
      <c r="F15" s="6">
        <f t="shared" si="0"/>
        <v>963</v>
      </c>
      <c r="G15" s="6">
        <f>COUNT(N15,O15,P15,Q15,R15,#REF!,T15,V15,X15,AA15,AC15, AE15, AG15)</f>
        <v>5</v>
      </c>
      <c r="H15" s="7">
        <f t="shared" si="1"/>
        <v>192.6</v>
      </c>
      <c r="I15" s="9"/>
      <c r="J15" s="9"/>
      <c r="K15" s="52">
        <f t="shared" si="6"/>
        <v>245</v>
      </c>
      <c r="L15" s="293">
        <f t="shared" si="7"/>
        <v>517</v>
      </c>
      <c r="M15" s="162"/>
      <c r="N15" s="9">
        <v>150</v>
      </c>
      <c r="O15" s="4">
        <v>153</v>
      </c>
      <c r="P15" s="4">
        <v>214</v>
      </c>
      <c r="Q15" s="4">
        <v>201</v>
      </c>
      <c r="R15" s="4">
        <v>245</v>
      </c>
      <c r="S15" s="10">
        <f t="shared" si="8"/>
        <v>963</v>
      </c>
      <c r="T15" s="19"/>
      <c r="U15" s="19"/>
      <c r="V15" s="19"/>
      <c r="W15" s="19"/>
      <c r="X15" s="19"/>
      <c r="Y15" s="19"/>
      <c r="Z15" s="56"/>
    </row>
    <row r="16" spans="1:39" x14ac:dyDescent="0.3">
      <c r="A16" s="9" t="s">
        <v>133</v>
      </c>
      <c r="B16" s="9">
        <v>9</v>
      </c>
      <c r="C16" s="9" t="s">
        <v>29</v>
      </c>
      <c r="D16" s="11">
        <v>13</v>
      </c>
      <c r="E16" s="8"/>
      <c r="F16" s="6">
        <f t="shared" si="0"/>
        <v>957</v>
      </c>
      <c r="G16" s="6">
        <f>COUNT(N16,O16,P16,Q16,R16,#REF!,T16,V16,X16,AA16,AC16, AE16, AG16)</f>
        <v>5</v>
      </c>
      <c r="H16" s="7">
        <f t="shared" si="1"/>
        <v>191.4</v>
      </c>
      <c r="I16" s="9"/>
      <c r="J16" s="9"/>
      <c r="K16" s="52">
        <f t="shared" si="6"/>
        <v>215</v>
      </c>
      <c r="L16" s="293">
        <f t="shared" si="7"/>
        <v>580</v>
      </c>
      <c r="M16" s="162"/>
      <c r="N16" s="9">
        <v>215</v>
      </c>
      <c r="O16" s="4">
        <v>155</v>
      </c>
      <c r="P16" s="4">
        <v>210</v>
      </c>
      <c r="Q16" s="4">
        <v>185</v>
      </c>
      <c r="R16" s="4">
        <v>192</v>
      </c>
      <c r="S16" s="10">
        <f t="shared" si="8"/>
        <v>957</v>
      </c>
      <c r="T16" s="16"/>
      <c r="U16" s="16"/>
      <c r="V16" s="16"/>
      <c r="W16" s="16"/>
      <c r="X16" s="16"/>
      <c r="Y16" s="16"/>
      <c r="Z16" s="56"/>
    </row>
    <row r="17" spans="1:39" x14ac:dyDescent="0.3">
      <c r="A17" s="9" t="s">
        <v>187</v>
      </c>
      <c r="B17" s="9">
        <v>9</v>
      </c>
      <c r="C17" s="9" t="s">
        <v>29</v>
      </c>
      <c r="D17" s="11">
        <v>14</v>
      </c>
      <c r="E17" s="8"/>
      <c r="F17" s="6">
        <f t="shared" si="0"/>
        <v>956</v>
      </c>
      <c r="G17" s="6">
        <f>COUNT(N17,O17,P17,Q17,R17,#REF!,T17,V17,X17,AA17,AC17, AE17, AG17)</f>
        <v>5</v>
      </c>
      <c r="H17" s="7">
        <f t="shared" si="1"/>
        <v>191.2</v>
      </c>
      <c r="I17" s="9"/>
      <c r="J17" s="9"/>
      <c r="K17" s="52">
        <f t="shared" si="6"/>
        <v>241</v>
      </c>
      <c r="L17" s="293">
        <f t="shared" si="7"/>
        <v>548</v>
      </c>
      <c r="M17" s="162"/>
      <c r="N17" s="9">
        <v>148</v>
      </c>
      <c r="O17" s="4">
        <v>227</v>
      </c>
      <c r="P17" s="4">
        <v>173</v>
      </c>
      <c r="Q17" s="4">
        <v>241</v>
      </c>
      <c r="R17" s="4">
        <v>167</v>
      </c>
      <c r="S17" s="10">
        <f t="shared" si="8"/>
        <v>956</v>
      </c>
      <c r="T17" s="16"/>
      <c r="U17" s="16"/>
      <c r="V17" s="16"/>
      <c r="W17" s="16"/>
      <c r="X17" s="16"/>
      <c r="Y17" s="16"/>
      <c r="Z17" s="56"/>
    </row>
    <row r="18" spans="1:39" x14ac:dyDescent="0.3">
      <c r="A18" s="9" t="s">
        <v>136</v>
      </c>
      <c r="B18" s="9">
        <v>9</v>
      </c>
      <c r="C18" s="9" t="s">
        <v>29</v>
      </c>
      <c r="D18" s="11" t="s">
        <v>383</v>
      </c>
      <c r="F18" s="6">
        <f t="shared" si="0"/>
        <v>943</v>
      </c>
      <c r="G18" s="6">
        <f>COUNT(N18,O18,P18,Q18,R18,#REF!,T18,V18,X18,AA18,AC18, AE18, AG18)</f>
        <v>5</v>
      </c>
      <c r="H18" s="7">
        <f t="shared" si="1"/>
        <v>188.6</v>
      </c>
      <c r="I18" s="9"/>
      <c r="J18" s="9"/>
      <c r="K18" s="52">
        <f t="shared" si="6"/>
        <v>205</v>
      </c>
      <c r="L18" s="293">
        <f t="shared" si="7"/>
        <v>598</v>
      </c>
      <c r="M18" s="162"/>
      <c r="N18" s="9">
        <v>192</v>
      </c>
      <c r="O18" s="4">
        <v>201</v>
      </c>
      <c r="P18" s="4">
        <v>205</v>
      </c>
      <c r="Q18" s="4">
        <v>142</v>
      </c>
      <c r="R18" s="4">
        <v>203</v>
      </c>
      <c r="S18" s="10">
        <f t="shared" si="8"/>
        <v>943</v>
      </c>
      <c r="T18" s="16"/>
      <c r="U18" s="16"/>
      <c r="V18" s="16"/>
      <c r="W18" s="16"/>
      <c r="X18" s="16"/>
      <c r="Y18" s="16"/>
      <c r="Z18" s="56"/>
    </row>
    <row r="19" spans="1:39" x14ac:dyDescent="0.3">
      <c r="A19" s="9" t="s">
        <v>379</v>
      </c>
      <c r="B19" s="9">
        <v>9</v>
      </c>
      <c r="C19" s="9" t="s">
        <v>29</v>
      </c>
      <c r="D19" s="11" t="s">
        <v>383</v>
      </c>
      <c r="F19" s="6">
        <f t="shared" si="0"/>
        <v>943</v>
      </c>
      <c r="G19" s="6">
        <f>COUNT(N19,O19,P19,Q19,R19,#REF!,T19,V19,X19,AA19,AC19, AE19, AG19)</f>
        <v>5</v>
      </c>
      <c r="H19" s="7">
        <f t="shared" si="1"/>
        <v>188.6</v>
      </c>
      <c r="I19" s="9"/>
      <c r="J19" s="9"/>
      <c r="K19" s="52">
        <f t="shared" si="6"/>
        <v>216</v>
      </c>
      <c r="L19" s="293">
        <f t="shared" si="7"/>
        <v>638</v>
      </c>
      <c r="M19" s="162"/>
      <c r="N19" s="9">
        <v>209</v>
      </c>
      <c r="O19" s="4">
        <v>213</v>
      </c>
      <c r="P19" s="4">
        <v>216</v>
      </c>
      <c r="Q19" s="4">
        <v>184</v>
      </c>
      <c r="R19" s="4">
        <v>121</v>
      </c>
      <c r="S19" s="10">
        <f t="shared" si="8"/>
        <v>943</v>
      </c>
      <c r="T19" s="16"/>
      <c r="U19" s="16"/>
      <c r="V19" s="16"/>
      <c r="W19" s="16"/>
      <c r="X19" s="16"/>
      <c r="Y19" s="16"/>
      <c r="Z19" s="56"/>
    </row>
    <row r="20" spans="1:39" x14ac:dyDescent="0.3">
      <c r="A20" s="9" t="s">
        <v>202</v>
      </c>
      <c r="B20" s="9">
        <v>9</v>
      </c>
      <c r="C20" s="9" t="s">
        <v>29</v>
      </c>
      <c r="D20" s="11" t="s">
        <v>15</v>
      </c>
      <c r="F20" s="6">
        <f t="shared" si="0"/>
        <v>941</v>
      </c>
      <c r="G20" s="6">
        <f>COUNT(N20,O20,P20,Q20,R20,#REF!,T20,V20,X20,AA20,AC20, AE20, AG20)</f>
        <v>5</v>
      </c>
      <c r="H20" s="7">
        <f t="shared" si="1"/>
        <v>188.2</v>
      </c>
      <c r="I20" s="9"/>
      <c r="J20" s="9"/>
      <c r="K20" s="52">
        <f t="shared" si="6"/>
        <v>225</v>
      </c>
      <c r="L20" s="293">
        <f t="shared" si="7"/>
        <v>578</v>
      </c>
      <c r="M20" s="162"/>
      <c r="N20" s="9">
        <v>172</v>
      </c>
      <c r="O20" s="4">
        <v>181</v>
      </c>
      <c r="P20" s="4">
        <v>225</v>
      </c>
      <c r="Q20" s="4">
        <v>172</v>
      </c>
      <c r="R20" s="4">
        <v>191</v>
      </c>
      <c r="S20" s="10">
        <f t="shared" si="8"/>
        <v>941</v>
      </c>
      <c r="T20" s="16"/>
      <c r="U20" s="16"/>
      <c r="V20" s="16"/>
      <c r="W20" s="16"/>
      <c r="X20" s="16"/>
      <c r="Y20" s="16"/>
      <c r="Z20" s="56"/>
    </row>
    <row r="21" spans="1:39" x14ac:dyDescent="0.3">
      <c r="A21" s="9" t="s">
        <v>141</v>
      </c>
      <c r="B21" s="9">
        <v>9</v>
      </c>
      <c r="C21" s="9" t="s">
        <v>29</v>
      </c>
      <c r="D21" s="11" t="s">
        <v>15</v>
      </c>
      <c r="F21" s="6">
        <f t="shared" si="0"/>
        <v>941</v>
      </c>
      <c r="G21" s="6">
        <f>COUNT(N21,O21,P21,Q21,R21,#REF!,T21,V21,X21,AA21,AC21, AE21, AG21)</f>
        <v>5</v>
      </c>
      <c r="H21" s="7">
        <f t="shared" si="1"/>
        <v>188.2</v>
      </c>
      <c r="I21" s="9"/>
      <c r="J21" s="9"/>
      <c r="K21" s="52">
        <f t="shared" si="6"/>
        <v>257</v>
      </c>
      <c r="L21" s="293">
        <f t="shared" si="7"/>
        <v>561</v>
      </c>
      <c r="M21" s="162"/>
      <c r="N21" s="9">
        <v>184</v>
      </c>
      <c r="O21" s="4">
        <v>120</v>
      </c>
      <c r="P21" s="4">
        <v>257</v>
      </c>
      <c r="Q21" s="4">
        <v>201</v>
      </c>
      <c r="R21" s="4">
        <v>179</v>
      </c>
      <c r="S21" s="10">
        <f t="shared" si="8"/>
        <v>941</v>
      </c>
      <c r="T21" s="16"/>
      <c r="U21" s="16"/>
      <c r="V21" s="16"/>
      <c r="W21" s="16"/>
      <c r="X21" s="16"/>
      <c r="Y21" s="16"/>
      <c r="Z21" s="56"/>
    </row>
    <row r="22" spans="1:39" x14ac:dyDescent="0.3">
      <c r="A22" s="9" t="s">
        <v>380</v>
      </c>
      <c r="B22" s="9">
        <v>9</v>
      </c>
      <c r="C22" s="9" t="s">
        <v>29</v>
      </c>
      <c r="D22" s="11">
        <v>19</v>
      </c>
      <c r="F22" s="6">
        <f t="shared" si="0"/>
        <v>932</v>
      </c>
      <c r="G22" s="6">
        <f>COUNT(N22,O22,P22,Q22,R22,#REF!,T22,V22,X22,AA22,AC22, AE22, AG22)</f>
        <v>5</v>
      </c>
      <c r="H22" s="7">
        <f t="shared" si="1"/>
        <v>186.4</v>
      </c>
      <c r="I22" s="9"/>
      <c r="J22" s="9"/>
      <c r="K22" s="52">
        <f t="shared" si="6"/>
        <v>216</v>
      </c>
      <c r="L22" s="293">
        <f t="shared" si="7"/>
        <v>596</v>
      </c>
      <c r="M22" s="162"/>
      <c r="N22" s="9">
        <v>182</v>
      </c>
      <c r="O22" s="4">
        <v>198</v>
      </c>
      <c r="P22" s="4">
        <v>216</v>
      </c>
      <c r="Q22" s="4">
        <v>178</v>
      </c>
      <c r="R22" s="4">
        <v>158</v>
      </c>
      <c r="S22" s="10">
        <f t="shared" si="8"/>
        <v>932</v>
      </c>
      <c r="T22" s="16"/>
      <c r="U22" s="16"/>
      <c r="V22" s="16"/>
      <c r="W22" s="16"/>
      <c r="X22" s="16"/>
      <c r="Y22" s="16"/>
      <c r="Z22" s="56"/>
    </row>
    <row r="23" spans="1:39" x14ac:dyDescent="0.3">
      <c r="A23" s="366" t="s">
        <v>184</v>
      </c>
      <c r="B23" s="366">
        <v>9</v>
      </c>
      <c r="C23" s="366" t="s">
        <v>29</v>
      </c>
      <c r="D23" s="378">
        <v>20</v>
      </c>
      <c r="F23" s="385">
        <f t="shared" si="0"/>
        <v>912</v>
      </c>
      <c r="G23" s="385">
        <f>COUNT(N23,O23,P23,Q23,R23,#REF!,T23,V23,X23,AA23,AC23, AE23, AG23)</f>
        <v>5</v>
      </c>
      <c r="H23" s="386">
        <f t="shared" si="1"/>
        <v>182.4</v>
      </c>
      <c r="I23" s="366"/>
      <c r="J23" s="366"/>
      <c r="K23" s="322">
        <f t="shared" si="6"/>
        <v>206</v>
      </c>
      <c r="L23" s="369">
        <f t="shared" si="7"/>
        <v>559</v>
      </c>
      <c r="M23" s="376"/>
      <c r="N23" s="366">
        <v>205</v>
      </c>
      <c r="O23" s="55">
        <v>183</v>
      </c>
      <c r="P23" s="55">
        <v>171</v>
      </c>
      <c r="Q23" s="55">
        <v>147</v>
      </c>
      <c r="R23" s="55">
        <v>206</v>
      </c>
      <c r="S23" s="317">
        <f t="shared" si="8"/>
        <v>912</v>
      </c>
      <c r="T23" s="16"/>
      <c r="U23" s="16"/>
      <c r="V23" s="16"/>
      <c r="W23" s="16"/>
      <c r="X23" s="16"/>
      <c r="Y23" s="16"/>
      <c r="Z23" s="56"/>
    </row>
    <row r="24" spans="1:39" x14ac:dyDescent="0.3">
      <c r="A24" s="9" t="s">
        <v>316</v>
      </c>
      <c r="B24" s="9">
        <v>9</v>
      </c>
      <c r="C24" s="9" t="s">
        <v>29</v>
      </c>
      <c r="D24" s="11">
        <v>21</v>
      </c>
      <c r="E24" s="4"/>
      <c r="F24" s="6">
        <f t="shared" si="0"/>
        <v>911</v>
      </c>
      <c r="G24" s="6">
        <f>COUNT(N24,O24,P24,Q24,R24,#REF!,T24,V24,X24,AA24,AC24, AE24, AG24)</f>
        <v>5</v>
      </c>
      <c r="H24" s="7">
        <f t="shared" si="1"/>
        <v>182.2</v>
      </c>
      <c r="I24" s="9"/>
      <c r="J24" s="9"/>
      <c r="K24" s="52">
        <f t="shared" si="6"/>
        <v>209</v>
      </c>
      <c r="L24" s="390">
        <f t="shared" si="7"/>
        <v>589</v>
      </c>
      <c r="M24" s="162"/>
      <c r="N24" s="9">
        <v>194</v>
      </c>
      <c r="O24" s="54">
        <v>209</v>
      </c>
      <c r="P24" s="54">
        <v>186</v>
      </c>
      <c r="Q24" s="54">
        <v>177</v>
      </c>
      <c r="R24" s="54">
        <v>145</v>
      </c>
      <c r="S24" s="10">
        <f t="shared" si="8"/>
        <v>911</v>
      </c>
      <c r="T24" s="16"/>
      <c r="U24" s="16"/>
      <c r="V24" s="16"/>
      <c r="W24" s="16"/>
      <c r="X24" s="16"/>
      <c r="Y24" s="16"/>
      <c r="Z24" s="56"/>
    </row>
    <row r="25" spans="1:39" x14ac:dyDescent="0.3">
      <c r="A25" s="9" t="s">
        <v>381</v>
      </c>
      <c r="B25" s="366">
        <v>9</v>
      </c>
      <c r="C25" s="366" t="s">
        <v>29</v>
      </c>
      <c r="D25" s="378">
        <v>22</v>
      </c>
      <c r="E25" s="4"/>
      <c r="F25" s="6">
        <f t="shared" si="0"/>
        <v>909</v>
      </c>
      <c r="G25" s="6">
        <f>COUNT(N25,O25,P25,Q25,R25,#REF!,T25,V25,X25,AA25,AC25, AE25, AG25)</f>
        <v>5</v>
      </c>
      <c r="H25" s="7">
        <f t="shared" si="1"/>
        <v>181.8</v>
      </c>
      <c r="I25" s="9"/>
      <c r="J25" s="9"/>
      <c r="K25" s="52">
        <f t="shared" si="6"/>
        <v>209</v>
      </c>
      <c r="L25" s="390">
        <f t="shared" si="7"/>
        <v>543</v>
      </c>
      <c r="M25" s="162"/>
      <c r="N25" s="9">
        <v>175</v>
      </c>
      <c r="O25" s="54">
        <v>209</v>
      </c>
      <c r="P25" s="54">
        <v>159</v>
      </c>
      <c r="Q25" s="54">
        <v>190</v>
      </c>
      <c r="R25" s="54">
        <v>176</v>
      </c>
      <c r="S25" s="10">
        <f t="shared" si="8"/>
        <v>909</v>
      </c>
      <c r="T25" s="16"/>
      <c r="U25" s="16"/>
      <c r="V25" s="16"/>
      <c r="W25" s="16"/>
      <c r="X25" s="16"/>
      <c r="Y25" s="16"/>
      <c r="Z25" s="56"/>
    </row>
    <row r="26" spans="1:39" x14ac:dyDescent="0.3">
      <c r="A26" s="9" t="s">
        <v>382</v>
      </c>
      <c r="B26" s="9">
        <v>9</v>
      </c>
      <c r="C26" s="9" t="s">
        <v>29</v>
      </c>
      <c r="D26" s="11">
        <v>23</v>
      </c>
      <c r="E26" s="4"/>
      <c r="F26" s="6">
        <f t="shared" si="0"/>
        <v>868</v>
      </c>
      <c r="G26" s="6">
        <f>COUNT(N26,O26,P26,Q26,R26,#REF!,T26,V26,X26,AA26,AC26, AE26, AG26)</f>
        <v>5</v>
      </c>
      <c r="H26" s="7">
        <f t="shared" si="1"/>
        <v>173.6</v>
      </c>
      <c r="I26" s="9"/>
      <c r="J26" s="9"/>
      <c r="K26" s="52">
        <f t="shared" si="6"/>
        <v>198</v>
      </c>
      <c r="L26" s="390">
        <f t="shared" si="7"/>
        <v>522</v>
      </c>
      <c r="M26" s="162"/>
      <c r="N26" s="9">
        <v>198</v>
      </c>
      <c r="O26" s="54">
        <v>167</v>
      </c>
      <c r="P26" s="54">
        <v>157</v>
      </c>
      <c r="Q26" s="54">
        <v>179</v>
      </c>
      <c r="R26" s="54">
        <v>167</v>
      </c>
      <c r="S26" s="10">
        <f t="shared" si="8"/>
        <v>868</v>
      </c>
      <c r="T26" s="16"/>
      <c r="U26" s="16"/>
      <c r="V26" s="16"/>
      <c r="W26" s="16"/>
      <c r="X26" s="16"/>
      <c r="Y26" s="16"/>
      <c r="Z26" s="56"/>
    </row>
    <row r="27" spans="1:39" x14ac:dyDescent="0.3">
      <c r="A27" s="84"/>
      <c r="B27" s="84"/>
      <c r="C27" s="84"/>
      <c r="D27" s="103"/>
      <c r="E27" s="16"/>
      <c r="F27" s="48">
        <f>SUM(F4:F26)</f>
        <v>30880</v>
      </c>
      <c r="G27" s="48">
        <f>SUM(G4:G26)</f>
        <v>153</v>
      </c>
      <c r="H27" s="49">
        <f>F27/G27</f>
        <v>201.83006535947712</v>
      </c>
      <c r="I27" s="84"/>
      <c r="J27" s="84"/>
      <c r="K27" s="144"/>
      <c r="L27" s="295"/>
      <c r="M27" s="156"/>
      <c r="N27" s="84">
        <f>AVERAGE(N4:N26)</f>
        <v>197.08695652173913</v>
      </c>
      <c r="O27" s="84">
        <f>AVERAGE(O4:O26)</f>
        <v>196.91304347826087</v>
      </c>
      <c r="P27" s="84">
        <f>AVERAGE(P4:P26)</f>
        <v>202.56521739130434</v>
      </c>
      <c r="Q27" s="84">
        <f>AVERAGE(Q4:Q26)</f>
        <v>196.2608695652174</v>
      </c>
      <c r="R27" s="84">
        <f>AVERAGE(R4:R26)</f>
        <v>199.82608695652175</v>
      </c>
      <c r="S27" s="56"/>
      <c r="T27" s="84">
        <f>AVERAGE(T4:T26)</f>
        <v>204.1</v>
      </c>
      <c r="U27" s="16"/>
      <c r="V27" s="84">
        <f>AVERAGE(V4:V26)</f>
        <v>217.3</v>
      </c>
      <c r="W27" s="16"/>
      <c r="X27" s="84">
        <f>AVERAGE(X4:X26)</f>
        <v>204.6</v>
      </c>
      <c r="Y27" s="16"/>
      <c r="Z27" s="56"/>
      <c r="AA27" s="84">
        <f>AVERAGE(AA4:AA26)</f>
        <v>208.5</v>
      </c>
      <c r="AC27" s="84">
        <f>AVERAGE(AC4:AC26)</f>
        <v>217</v>
      </c>
      <c r="AE27" s="84">
        <f>AVERAGE(AE4:AE26)</f>
        <v>246</v>
      </c>
      <c r="AG27" s="84">
        <f>AVERAGE(AG4:AG26)</f>
        <v>223</v>
      </c>
    </row>
    <row r="29" spans="1:39" x14ac:dyDescent="0.3">
      <c r="A29" s="591" t="s">
        <v>38</v>
      </c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167"/>
      <c r="AJ29" s="167"/>
      <c r="AK29" s="167"/>
      <c r="AL29" s="167"/>
      <c r="AM29" s="168"/>
    </row>
    <row r="30" spans="1:39" x14ac:dyDescent="0.3">
      <c r="A30" s="590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0"/>
      <c r="T30" s="590"/>
      <c r="U30" s="590"/>
      <c r="V30" s="590"/>
      <c r="W30" s="590"/>
      <c r="X30" s="590"/>
      <c r="Y30" s="590"/>
      <c r="Z30" s="590"/>
      <c r="AA30" s="590"/>
      <c r="AB30" s="590"/>
      <c r="AC30" s="590"/>
      <c r="AD30" s="590"/>
      <c r="AE30" s="590"/>
      <c r="AF30" s="590"/>
      <c r="AG30" s="590"/>
      <c r="AH30" s="590"/>
      <c r="AI30" s="164"/>
      <c r="AJ30" s="164"/>
      <c r="AK30" s="164"/>
      <c r="AL30" s="164"/>
      <c r="AM30" s="169"/>
    </row>
    <row r="31" spans="1:39" x14ac:dyDescent="0.3">
      <c r="A31" s="10" t="s">
        <v>0</v>
      </c>
      <c r="B31" s="10"/>
      <c r="C31" s="10"/>
      <c r="D31" s="10" t="s">
        <v>2</v>
      </c>
      <c r="E31" s="10" t="s">
        <v>3</v>
      </c>
      <c r="F31" s="11" t="s">
        <v>4</v>
      </c>
      <c r="G31" s="10" t="s">
        <v>5</v>
      </c>
      <c r="H31" s="10" t="s">
        <v>6</v>
      </c>
      <c r="I31" s="1" t="s">
        <v>23</v>
      </c>
      <c r="J31" s="1" t="s">
        <v>24</v>
      </c>
      <c r="K31" s="1" t="s">
        <v>25</v>
      </c>
      <c r="L31" s="1" t="s">
        <v>26</v>
      </c>
      <c r="M31" s="97" t="s">
        <v>9</v>
      </c>
      <c r="N31" s="10">
        <v>1</v>
      </c>
      <c r="O31" s="10">
        <v>2</v>
      </c>
      <c r="P31" s="10">
        <v>3</v>
      </c>
      <c r="Q31" s="10">
        <v>4</v>
      </c>
      <c r="R31" s="10">
        <v>5</v>
      </c>
      <c r="S31" s="10" t="s">
        <v>8</v>
      </c>
      <c r="T31" s="10">
        <v>6</v>
      </c>
      <c r="U31" s="10" t="s">
        <v>7</v>
      </c>
      <c r="V31" s="10">
        <v>7</v>
      </c>
      <c r="W31" s="10" t="s">
        <v>7</v>
      </c>
      <c r="X31" s="10">
        <v>8</v>
      </c>
      <c r="Y31" s="10" t="s">
        <v>7</v>
      </c>
      <c r="Z31" s="10" t="s">
        <v>8</v>
      </c>
      <c r="AA31" s="10">
        <v>9</v>
      </c>
      <c r="AB31" s="10"/>
      <c r="AC31" s="10">
        <v>10</v>
      </c>
      <c r="AD31" s="10"/>
      <c r="AE31" s="10">
        <v>11</v>
      </c>
      <c r="AF31" s="10"/>
      <c r="AG31" s="10">
        <v>12</v>
      </c>
      <c r="AH31" s="10"/>
    </row>
    <row r="32" spans="1:39" x14ac:dyDescent="0.3">
      <c r="A32" s="9" t="s">
        <v>384</v>
      </c>
      <c r="B32" s="9">
        <v>9</v>
      </c>
      <c r="C32" s="9" t="s">
        <v>29</v>
      </c>
      <c r="D32" s="10">
        <v>1</v>
      </c>
      <c r="E32" s="50">
        <v>200</v>
      </c>
      <c r="F32" s="11">
        <f t="shared" ref="F32:F55" si="9">SUM(N32:R32)+T32+V32+X32+AA32+AC32+AE32+AG32</f>
        <v>1625</v>
      </c>
      <c r="G32" s="10">
        <f>COUNT(N32,O32,P32,Q32,R32,#REF!,T32,V32,X32,AA32,AC32,AE32,AG32)</f>
        <v>9</v>
      </c>
      <c r="H32" s="15">
        <f>F32/G32</f>
        <v>180.55555555555554</v>
      </c>
      <c r="I32" s="159">
        <f>((SUM(U32+W32+Y32))/30)+(COUNTIFS(AB32,"W")+(COUNTIFS(AD32,"W")+(COUNTIFS(AF32,"W")+(COUNTIFS(AH32,"W")))))</f>
        <v>3</v>
      </c>
      <c r="J32" s="159">
        <f>(3-(SUM(U32+W32+Y32)/30))+(COUNTIFS(AB32,"L"))+(COUNTIFS(AD32,"L"))+(COUNTIFS(AF32,"L"))+(COUNTIFS(AH32,"L"))</f>
        <v>1</v>
      </c>
      <c r="K32" s="52">
        <f>MAX(N32,O32,P32,Q32,R32,T32,V32,X32,AA32,AC32,AE32,AG32)</f>
        <v>227</v>
      </c>
      <c r="L32" s="293">
        <f t="shared" ref="L32:L55" si="10">MAX((SUM(N32:P32)), (SUM(T32,V32,X32)), (SUM(AA32,AC32,AE32)), (SUM(AE32,AH32,E32)))</f>
        <v>530</v>
      </c>
      <c r="M32" s="332">
        <v>56</v>
      </c>
      <c r="N32" s="293">
        <v>160</v>
      </c>
      <c r="O32" s="293">
        <v>171</v>
      </c>
      <c r="P32" s="293">
        <v>181</v>
      </c>
      <c r="Q32" s="293">
        <v>227</v>
      </c>
      <c r="R32" s="293">
        <v>176</v>
      </c>
      <c r="S32" s="10">
        <f t="shared" ref="S32:S55" si="11">SUM(N32:R32)+(M32*5)</f>
        <v>1195</v>
      </c>
      <c r="T32" s="293">
        <v>200</v>
      </c>
      <c r="U32" s="293">
        <v>30</v>
      </c>
      <c r="V32" s="293">
        <v>179</v>
      </c>
      <c r="W32" s="293">
        <v>30</v>
      </c>
      <c r="X32" s="293">
        <v>151</v>
      </c>
      <c r="Y32" s="293">
        <v>0</v>
      </c>
      <c r="Z32" s="10">
        <f t="shared" ref="Z32:Z41" si="12">SUM(S32:Y32)+(M32*3)</f>
        <v>1953</v>
      </c>
      <c r="AA32" s="293"/>
      <c r="AB32" s="293"/>
      <c r="AC32" s="293"/>
      <c r="AD32" s="293"/>
      <c r="AE32" s="293"/>
      <c r="AF32" s="293"/>
      <c r="AG32" s="293">
        <v>180</v>
      </c>
      <c r="AH32" s="293" t="s">
        <v>23</v>
      </c>
    </row>
    <row r="33" spans="1:34" x14ac:dyDescent="0.3">
      <c r="A33" s="9" t="s">
        <v>385</v>
      </c>
      <c r="B33" s="9">
        <v>9</v>
      </c>
      <c r="C33" s="9" t="s">
        <v>29</v>
      </c>
      <c r="D33" s="10">
        <v>2</v>
      </c>
      <c r="E33" s="50">
        <v>100</v>
      </c>
      <c r="F33" s="11">
        <f t="shared" si="9"/>
        <v>1853</v>
      </c>
      <c r="G33" s="10">
        <f>COUNT(N33,O33,P33,Q33,R33,#REF!,T33,V33,X33,AA33,AC33,AE33,AG33)</f>
        <v>10</v>
      </c>
      <c r="H33" s="15">
        <f t="shared" ref="H33:H56" si="13">F33/G33</f>
        <v>185.3</v>
      </c>
      <c r="I33" s="159">
        <f t="shared" ref="I33:I43" si="14">((SUM(U33+W33+Y33))/30)+(COUNTIFS(AB33,"W")+(COUNTIFS(AD33,"W")+(COUNTIFS(AF33,"W")+(COUNTIFS(AH33,"W")))))</f>
        <v>4</v>
      </c>
      <c r="J33" s="159">
        <f t="shared" ref="J33:J43" si="15">(3-(SUM(U33+W33+Y33)/30))+(COUNTIFS(AB33,"L"))+(COUNTIFS(AD33,"L"))+(COUNTIFS(AF33,"L"))+(COUNTIFS(AH33,"L"))</f>
        <v>1</v>
      </c>
      <c r="K33" s="52">
        <f t="shared" ref="K33:K55" si="16">MAX(N33,O33,P33,Q33,R33,T33,V33,X33,AA33,AC33,AE33,AG33)</f>
        <v>200</v>
      </c>
      <c r="L33" s="293">
        <f t="shared" si="10"/>
        <v>574</v>
      </c>
      <c r="M33" s="332">
        <v>46</v>
      </c>
      <c r="N33" s="293">
        <v>187</v>
      </c>
      <c r="O33" s="293">
        <v>174</v>
      </c>
      <c r="P33" s="293">
        <v>187</v>
      </c>
      <c r="Q33" s="293">
        <v>172</v>
      </c>
      <c r="R33" s="293">
        <v>187</v>
      </c>
      <c r="S33" s="10">
        <f>SUM(N33:R33)+(M33*5)</f>
        <v>1137</v>
      </c>
      <c r="T33" s="293">
        <v>195</v>
      </c>
      <c r="U33" s="293">
        <v>30</v>
      </c>
      <c r="V33" s="293">
        <v>200</v>
      </c>
      <c r="W33" s="293">
        <v>30</v>
      </c>
      <c r="X33" s="293">
        <v>179</v>
      </c>
      <c r="Y33" s="293">
        <v>30</v>
      </c>
      <c r="Z33" s="10">
        <f>SUM(S33:Y33)+(M33*3)</f>
        <v>1939</v>
      </c>
      <c r="AA33" s="293"/>
      <c r="AB33" s="293"/>
      <c r="AC33" s="293"/>
      <c r="AD33" s="293"/>
      <c r="AE33" s="293">
        <v>195</v>
      </c>
      <c r="AF33" s="76" t="s">
        <v>23</v>
      </c>
      <c r="AG33" s="76">
        <v>177</v>
      </c>
      <c r="AH33" s="293" t="s">
        <v>24</v>
      </c>
    </row>
    <row r="34" spans="1:34" x14ac:dyDescent="0.3">
      <c r="A34" s="9" t="s">
        <v>163</v>
      </c>
      <c r="B34" s="9">
        <v>9</v>
      </c>
      <c r="C34" s="9" t="s">
        <v>29</v>
      </c>
      <c r="D34" s="10">
        <v>3</v>
      </c>
      <c r="E34" s="50">
        <v>50</v>
      </c>
      <c r="F34" s="11">
        <f t="shared" si="9"/>
        <v>1903</v>
      </c>
      <c r="G34" s="10">
        <f>COUNT(N34,O34,P34,Q34,R34,#REF!,T34,V34,X34,AA34,AC34,AE34,AG34)</f>
        <v>10</v>
      </c>
      <c r="H34" s="15">
        <f t="shared" si="13"/>
        <v>190.3</v>
      </c>
      <c r="I34" s="159">
        <f t="shared" si="14"/>
        <v>3</v>
      </c>
      <c r="J34" s="159">
        <f t="shared" si="15"/>
        <v>2</v>
      </c>
      <c r="K34" s="52">
        <f t="shared" si="16"/>
        <v>236</v>
      </c>
      <c r="L34" s="293">
        <f t="shared" si="10"/>
        <v>604</v>
      </c>
      <c r="M34" s="332">
        <v>38</v>
      </c>
      <c r="N34" s="293">
        <v>169</v>
      </c>
      <c r="O34" s="293">
        <v>199</v>
      </c>
      <c r="P34" s="293">
        <v>236</v>
      </c>
      <c r="Q34" s="293">
        <v>170</v>
      </c>
      <c r="R34" s="293">
        <v>159</v>
      </c>
      <c r="S34" s="10">
        <f>SUM(N34:R34)+(M34*5)</f>
        <v>1123</v>
      </c>
      <c r="T34" s="293">
        <v>224</v>
      </c>
      <c r="U34" s="293">
        <v>30</v>
      </c>
      <c r="V34" s="293">
        <v>164</v>
      </c>
      <c r="W34" s="293">
        <v>0</v>
      </c>
      <c r="X34" s="293">
        <v>167</v>
      </c>
      <c r="Y34" s="293">
        <v>30</v>
      </c>
      <c r="Z34" s="10">
        <f>SUM(S34:Y34)+(M34*3)</f>
        <v>1852</v>
      </c>
      <c r="AA34" s="293"/>
      <c r="AB34" s="293"/>
      <c r="AC34" s="293">
        <v>231</v>
      </c>
      <c r="AD34" s="293" t="s">
        <v>23</v>
      </c>
      <c r="AE34" s="293">
        <v>184</v>
      </c>
      <c r="AF34" s="293" t="s">
        <v>24</v>
      </c>
      <c r="AG34" s="295"/>
      <c r="AH34" s="295"/>
    </row>
    <row r="35" spans="1:34" x14ac:dyDescent="0.3">
      <c r="A35" s="9" t="s">
        <v>170</v>
      </c>
      <c r="B35" s="9">
        <v>9</v>
      </c>
      <c r="C35" s="9" t="s">
        <v>29</v>
      </c>
      <c r="D35" s="10">
        <v>4</v>
      </c>
      <c r="E35" s="50">
        <v>30</v>
      </c>
      <c r="F35" s="11">
        <f t="shared" si="9"/>
        <v>1982</v>
      </c>
      <c r="G35" s="10">
        <f>COUNT(N35,O35,P35,Q35,R35,#REF!,T35,V35,X35,AA35,AC35,AE35,AG35)</f>
        <v>10</v>
      </c>
      <c r="H35" s="15">
        <f t="shared" si="13"/>
        <v>198.2</v>
      </c>
      <c r="I35" s="159">
        <f t="shared" si="14"/>
        <v>3</v>
      </c>
      <c r="J35" s="159">
        <f t="shared" si="15"/>
        <v>2</v>
      </c>
      <c r="K35" s="52">
        <f t="shared" si="16"/>
        <v>254</v>
      </c>
      <c r="L35" s="293">
        <f t="shared" si="10"/>
        <v>638</v>
      </c>
      <c r="M35" s="332">
        <v>18</v>
      </c>
      <c r="N35" s="293">
        <v>173</v>
      </c>
      <c r="O35" s="293">
        <v>196</v>
      </c>
      <c r="P35" s="293">
        <v>246</v>
      </c>
      <c r="Q35" s="293">
        <v>191</v>
      </c>
      <c r="R35" s="293">
        <v>181</v>
      </c>
      <c r="S35" s="10">
        <f>SUM(N35:R35)+(M35*5)</f>
        <v>1077</v>
      </c>
      <c r="T35" s="293">
        <v>254</v>
      </c>
      <c r="U35" s="293">
        <v>30</v>
      </c>
      <c r="V35" s="293">
        <v>214</v>
      </c>
      <c r="W35" s="293">
        <v>30</v>
      </c>
      <c r="X35" s="293">
        <v>170</v>
      </c>
      <c r="Y35" s="293">
        <v>0</v>
      </c>
      <c r="Z35" s="10">
        <f>SUM(S35:Y35)+(M35*3)</f>
        <v>1829</v>
      </c>
      <c r="AA35" s="293">
        <v>204</v>
      </c>
      <c r="AB35" s="293" t="s">
        <v>23</v>
      </c>
      <c r="AC35" s="293">
        <v>153</v>
      </c>
      <c r="AD35" s="293" t="s">
        <v>24</v>
      </c>
      <c r="AE35" s="295"/>
      <c r="AF35" s="295"/>
      <c r="AG35" s="295"/>
      <c r="AH35" s="295"/>
    </row>
    <row r="36" spans="1:34" x14ac:dyDescent="0.3">
      <c r="A36" s="9" t="s">
        <v>386</v>
      </c>
      <c r="B36" s="9">
        <v>9</v>
      </c>
      <c r="C36" s="9" t="s">
        <v>29</v>
      </c>
      <c r="D36" s="10">
        <v>5</v>
      </c>
      <c r="E36" s="59">
        <v>25</v>
      </c>
      <c r="F36" s="11">
        <f t="shared" si="9"/>
        <v>1771</v>
      </c>
      <c r="G36" s="10">
        <f>COUNT(N36,O36,P36,Q36,R36,#REF!,T36,V36,X36,AA36,AC36,AE36,AG36)</f>
        <v>9</v>
      </c>
      <c r="H36" s="15">
        <f t="shared" si="13"/>
        <v>196.77777777777777</v>
      </c>
      <c r="I36" s="159">
        <f t="shared" si="14"/>
        <v>2</v>
      </c>
      <c r="J36" s="159">
        <f t="shared" si="15"/>
        <v>2</v>
      </c>
      <c r="K36" s="52">
        <f t="shared" si="16"/>
        <v>231</v>
      </c>
      <c r="L36" s="293">
        <f t="shared" si="10"/>
        <v>643</v>
      </c>
      <c r="M36" s="332">
        <v>15</v>
      </c>
      <c r="N36" s="293">
        <v>192</v>
      </c>
      <c r="O36" s="293">
        <v>225</v>
      </c>
      <c r="P36" s="293">
        <v>226</v>
      </c>
      <c r="Q36" s="293">
        <v>216</v>
      </c>
      <c r="R36" s="293">
        <v>150</v>
      </c>
      <c r="S36" s="10">
        <f>SUM(N36:R36)+(M36*5)</f>
        <v>1084</v>
      </c>
      <c r="T36" s="293">
        <v>231</v>
      </c>
      <c r="U36" s="293">
        <v>0</v>
      </c>
      <c r="V36" s="293">
        <v>215</v>
      </c>
      <c r="W36" s="293">
        <v>30</v>
      </c>
      <c r="X36" s="293">
        <v>181</v>
      </c>
      <c r="Y36" s="293">
        <v>30</v>
      </c>
      <c r="Z36" s="10">
        <f>SUM(S36:Y36)+(M36*3)</f>
        <v>1816</v>
      </c>
      <c r="AA36" s="293">
        <v>135</v>
      </c>
      <c r="AB36" s="293" t="s">
        <v>24</v>
      </c>
      <c r="AC36" s="295"/>
      <c r="AD36" s="295"/>
      <c r="AE36" s="295"/>
      <c r="AF36" s="295"/>
      <c r="AG36" s="295"/>
      <c r="AH36" s="295"/>
    </row>
    <row r="37" spans="1:34" x14ac:dyDescent="0.3">
      <c r="A37" s="17" t="s">
        <v>108</v>
      </c>
      <c r="B37" s="9">
        <v>9</v>
      </c>
      <c r="C37" s="9" t="s">
        <v>29</v>
      </c>
      <c r="D37" s="67">
        <v>6</v>
      </c>
      <c r="E37" s="18"/>
      <c r="F37" s="11">
        <f t="shared" si="9"/>
        <v>1598</v>
      </c>
      <c r="G37" s="67">
        <f>COUNT(N37,O37,P37,Q37,R37,#REF!,T37,V37,X37,AA37,AC37,AE37,AG37)</f>
        <v>8</v>
      </c>
      <c r="H37" s="68">
        <f t="shared" si="13"/>
        <v>199.75</v>
      </c>
      <c r="I37" s="159">
        <f t="shared" si="14"/>
        <v>2</v>
      </c>
      <c r="J37" s="159">
        <f t="shared" si="15"/>
        <v>1</v>
      </c>
      <c r="K37" s="52">
        <f t="shared" si="16"/>
        <v>258</v>
      </c>
      <c r="L37" s="293">
        <f t="shared" si="10"/>
        <v>629</v>
      </c>
      <c r="M37" s="331">
        <v>14</v>
      </c>
      <c r="N37" s="66">
        <v>172</v>
      </c>
      <c r="O37" s="66">
        <v>211</v>
      </c>
      <c r="P37" s="66">
        <v>180</v>
      </c>
      <c r="Q37" s="66">
        <v>198</v>
      </c>
      <c r="R37" s="66">
        <v>208</v>
      </c>
      <c r="S37" s="67">
        <f t="shared" si="11"/>
        <v>1039</v>
      </c>
      <c r="T37" s="69">
        <v>182</v>
      </c>
      <c r="U37" s="69">
        <v>30</v>
      </c>
      <c r="V37" s="69">
        <v>189</v>
      </c>
      <c r="W37" s="69">
        <v>0</v>
      </c>
      <c r="X37" s="69">
        <v>258</v>
      </c>
      <c r="Y37" s="69">
        <v>30</v>
      </c>
      <c r="Z37" s="67">
        <f t="shared" si="12"/>
        <v>1770</v>
      </c>
      <c r="AA37" s="294"/>
      <c r="AB37" s="294"/>
      <c r="AC37" s="294"/>
      <c r="AD37" s="294"/>
      <c r="AE37" s="294"/>
      <c r="AF37" s="294"/>
      <c r="AG37" s="294"/>
      <c r="AH37" s="294"/>
    </row>
    <row r="38" spans="1:34" x14ac:dyDescent="0.3">
      <c r="A38" s="9" t="s">
        <v>387</v>
      </c>
      <c r="B38" s="9">
        <v>9</v>
      </c>
      <c r="C38" s="9" t="s">
        <v>29</v>
      </c>
      <c r="D38" s="10">
        <v>7</v>
      </c>
      <c r="E38" s="18"/>
      <c r="F38" s="11">
        <f t="shared" si="9"/>
        <v>1259</v>
      </c>
      <c r="G38" s="10">
        <f>COUNT(N38,O38,P38,Q38,R38,#REF!,T38,V38,X38,AA38,AC38,AE38,AG38)</f>
        <v>8</v>
      </c>
      <c r="H38" s="15">
        <f t="shared" si="13"/>
        <v>157.375</v>
      </c>
      <c r="I38" s="159">
        <f t="shared" si="14"/>
        <v>1</v>
      </c>
      <c r="J38" s="159">
        <f t="shared" si="15"/>
        <v>2</v>
      </c>
      <c r="K38" s="52">
        <f t="shared" si="16"/>
        <v>188</v>
      </c>
      <c r="L38" s="293">
        <f t="shared" si="10"/>
        <v>451</v>
      </c>
      <c r="M38" s="332">
        <v>59</v>
      </c>
      <c r="N38" s="293">
        <v>165</v>
      </c>
      <c r="O38" s="293">
        <v>143</v>
      </c>
      <c r="P38" s="293">
        <v>143</v>
      </c>
      <c r="Q38" s="293">
        <v>183</v>
      </c>
      <c r="R38" s="293">
        <v>188</v>
      </c>
      <c r="S38" s="10">
        <f t="shared" si="11"/>
        <v>1117</v>
      </c>
      <c r="T38" s="293">
        <v>133</v>
      </c>
      <c r="U38" s="293">
        <v>0</v>
      </c>
      <c r="V38" s="293">
        <v>160</v>
      </c>
      <c r="W38" s="293">
        <v>30</v>
      </c>
      <c r="X38" s="293">
        <v>144</v>
      </c>
      <c r="Y38" s="293">
        <v>0</v>
      </c>
      <c r="Z38" s="10">
        <f t="shared" si="12"/>
        <v>1761</v>
      </c>
      <c r="AA38" s="294"/>
      <c r="AB38" s="294"/>
      <c r="AC38" s="294"/>
      <c r="AD38" s="294"/>
      <c r="AE38" s="294"/>
      <c r="AF38" s="294"/>
      <c r="AG38" s="294"/>
      <c r="AH38" s="294"/>
    </row>
    <row r="39" spans="1:34" x14ac:dyDescent="0.3">
      <c r="A39" s="9" t="s">
        <v>388</v>
      </c>
      <c r="B39" s="9">
        <v>9</v>
      </c>
      <c r="C39" s="9" t="s">
        <v>29</v>
      </c>
      <c r="D39" s="10">
        <v>8</v>
      </c>
      <c r="E39" s="18"/>
      <c r="F39" s="11">
        <f t="shared" si="9"/>
        <v>1355</v>
      </c>
      <c r="G39" s="10">
        <f>COUNT(N39,O39,P39,Q39,R39,#REF!,T39,V39,X39,AA39,AC39,AE39,AG39)</f>
        <v>8</v>
      </c>
      <c r="H39" s="15">
        <f t="shared" si="13"/>
        <v>169.375</v>
      </c>
      <c r="I39" s="159">
        <f t="shared" si="14"/>
        <v>1</v>
      </c>
      <c r="J39" s="159">
        <f t="shared" si="15"/>
        <v>2</v>
      </c>
      <c r="K39" s="52">
        <f t="shared" si="16"/>
        <v>216</v>
      </c>
      <c r="L39" s="293">
        <f t="shared" si="10"/>
        <v>484</v>
      </c>
      <c r="M39" s="332">
        <v>45</v>
      </c>
      <c r="N39" s="293">
        <v>148</v>
      </c>
      <c r="O39" s="293">
        <v>157</v>
      </c>
      <c r="P39" s="293">
        <v>150</v>
      </c>
      <c r="Q39" s="293">
        <v>200</v>
      </c>
      <c r="R39" s="293">
        <v>216</v>
      </c>
      <c r="S39" s="10">
        <f t="shared" si="11"/>
        <v>1096</v>
      </c>
      <c r="T39" s="293">
        <v>172</v>
      </c>
      <c r="U39" s="293">
        <v>0</v>
      </c>
      <c r="V39" s="293">
        <v>177</v>
      </c>
      <c r="W39" s="293">
        <v>0</v>
      </c>
      <c r="X39" s="293">
        <v>135</v>
      </c>
      <c r="Y39" s="293">
        <v>30</v>
      </c>
      <c r="Z39" s="10">
        <f t="shared" si="12"/>
        <v>1745</v>
      </c>
      <c r="AA39" s="294"/>
      <c r="AB39" s="294"/>
      <c r="AC39" s="294"/>
      <c r="AD39" s="294"/>
      <c r="AE39" s="294"/>
      <c r="AF39" s="294"/>
      <c r="AG39" s="294"/>
      <c r="AH39" s="294"/>
    </row>
    <row r="40" spans="1:34" x14ac:dyDescent="0.3">
      <c r="A40" s="9" t="s">
        <v>389</v>
      </c>
      <c r="B40" s="9">
        <v>9</v>
      </c>
      <c r="C40" s="9" t="s">
        <v>29</v>
      </c>
      <c r="D40" s="10">
        <v>9</v>
      </c>
      <c r="E40" s="18"/>
      <c r="F40" s="11">
        <f t="shared" si="9"/>
        <v>1504</v>
      </c>
      <c r="G40" s="10">
        <f>COUNT(N40,O40,P40,Q40,R40,#REF!,T40,V40,X40,AA40,AC40,AE40,AG40)</f>
        <v>8</v>
      </c>
      <c r="H40" s="15">
        <f t="shared" si="13"/>
        <v>188</v>
      </c>
      <c r="I40" s="159">
        <f t="shared" si="14"/>
        <v>0</v>
      </c>
      <c r="J40" s="159">
        <f t="shared" si="15"/>
        <v>3</v>
      </c>
      <c r="K40" s="52">
        <f t="shared" si="16"/>
        <v>228</v>
      </c>
      <c r="L40" s="293">
        <f t="shared" si="10"/>
        <v>656</v>
      </c>
      <c r="M40" s="332">
        <v>16</v>
      </c>
      <c r="N40" s="293">
        <v>207</v>
      </c>
      <c r="O40" s="293">
        <v>228</v>
      </c>
      <c r="P40" s="293">
        <v>221</v>
      </c>
      <c r="Q40" s="293">
        <v>177</v>
      </c>
      <c r="R40" s="293">
        <v>190</v>
      </c>
      <c r="S40" s="10">
        <f t="shared" si="11"/>
        <v>1103</v>
      </c>
      <c r="T40" s="293">
        <v>164</v>
      </c>
      <c r="U40" s="293">
        <v>0</v>
      </c>
      <c r="V40" s="293">
        <v>164</v>
      </c>
      <c r="W40" s="293">
        <v>0</v>
      </c>
      <c r="X40" s="293">
        <v>153</v>
      </c>
      <c r="Y40" s="293">
        <v>0</v>
      </c>
      <c r="Z40" s="10">
        <f t="shared" si="12"/>
        <v>1632</v>
      </c>
      <c r="AA40" s="294"/>
      <c r="AB40" s="294"/>
      <c r="AC40" s="294"/>
      <c r="AD40" s="294"/>
      <c r="AE40" s="294"/>
      <c r="AF40" s="294"/>
      <c r="AG40" s="294"/>
      <c r="AH40" s="294"/>
    </row>
    <row r="41" spans="1:34" x14ac:dyDescent="0.3">
      <c r="A41" s="9" t="s">
        <v>337</v>
      </c>
      <c r="B41" s="9">
        <v>9</v>
      </c>
      <c r="C41" s="9" t="s">
        <v>29</v>
      </c>
      <c r="D41" s="10">
        <v>10</v>
      </c>
      <c r="E41" s="18"/>
      <c r="F41" s="11">
        <f t="shared" si="9"/>
        <v>1498</v>
      </c>
      <c r="G41" s="10">
        <f>COUNT(N41,O41,P41,Q41,R41,#REF!,T41,V41,X41,AA41,AC41,AE41,AG41)</f>
        <v>8</v>
      </c>
      <c r="H41" s="15">
        <f t="shared" si="13"/>
        <v>187.25</v>
      </c>
      <c r="I41" s="159">
        <f t="shared" si="14"/>
        <v>0</v>
      </c>
      <c r="J41" s="159">
        <f t="shared" si="15"/>
        <v>3</v>
      </c>
      <c r="K41" s="52">
        <f t="shared" si="16"/>
        <v>226</v>
      </c>
      <c r="L41" s="293">
        <f t="shared" si="10"/>
        <v>606</v>
      </c>
      <c r="M41" s="332">
        <v>13</v>
      </c>
      <c r="N41" s="53">
        <v>226</v>
      </c>
      <c r="O41" s="53">
        <v>198</v>
      </c>
      <c r="P41" s="53">
        <v>182</v>
      </c>
      <c r="Q41" s="53">
        <v>189</v>
      </c>
      <c r="R41" s="53">
        <v>187</v>
      </c>
      <c r="S41" s="10">
        <f t="shared" si="11"/>
        <v>1047</v>
      </c>
      <c r="T41" s="13">
        <v>176</v>
      </c>
      <c r="U41" s="390">
        <v>0</v>
      </c>
      <c r="V41" s="390">
        <v>179</v>
      </c>
      <c r="W41" s="390">
        <v>0</v>
      </c>
      <c r="X41" s="390">
        <v>161</v>
      </c>
      <c r="Y41" s="390">
        <v>0</v>
      </c>
      <c r="Z41" s="10">
        <f t="shared" si="12"/>
        <v>1602</v>
      </c>
      <c r="AA41" s="294"/>
      <c r="AB41" s="294"/>
      <c r="AC41" s="294"/>
      <c r="AD41" s="294"/>
      <c r="AE41" s="294"/>
      <c r="AF41" s="294"/>
      <c r="AG41" s="294"/>
      <c r="AH41" s="294"/>
    </row>
    <row r="42" spans="1:34" x14ac:dyDescent="0.3">
      <c r="A42" s="9" t="s">
        <v>390</v>
      </c>
      <c r="B42" s="9">
        <v>9</v>
      </c>
      <c r="C42" s="9" t="s">
        <v>29</v>
      </c>
      <c r="D42" s="10">
        <v>11</v>
      </c>
      <c r="E42" s="294"/>
      <c r="F42" s="11">
        <f t="shared" si="9"/>
        <v>638</v>
      </c>
      <c r="G42" s="10">
        <f>COUNT(N42,O42,P42,Q42,R42,#REF!,T42,V42,X42,AA42,AC42,AE42,AG42)</f>
        <v>5</v>
      </c>
      <c r="H42" s="15">
        <f t="shared" si="13"/>
        <v>127.6</v>
      </c>
      <c r="I42" s="159">
        <f t="shared" si="14"/>
        <v>0</v>
      </c>
      <c r="J42" s="159">
        <f t="shared" si="15"/>
        <v>3</v>
      </c>
      <c r="K42" s="52">
        <f t="shared" si="16"/>
        <v>137</v>
      </c>
      <c r="L42" s="293">
        <f t="shared" si="10"/>
        <v>389</v>
      </c>
      <c r="M42" s="332">
        <v>78</v>
      </c>
      <c r="N42" s="293">
        <v>137</v>
      </c>
      <c r="O42" s="293">
        <v>129</v>
      </c>
      <c r="P42" s="293">
        <v>123</v>
      </c>
      <c r="Q42" s="293">
        <v>131</v>
      </c>
      <c r="R42" s="293">
        <v>118</v>
      </c>
      <c r="S42" s="10">
        <f t="shared" si="11"/>
        <v>1028</v>
      </c>
      <c r="T42" s="296"/>
      <c r="U42" s="296"/>
      <c r="V42" s="296"/>
      <c r="W42" s="296"/>
      <c r="X42" s="296"/>
      <c r="Y42" s="296"/>
      <c r="Z42" s="56"/>
      <c r="AA42" s="294"/>
      <c r="AB42" s="294"/>
      <c r="AC42" s="294"/>
      <c r="AD42" s="294"/>
      <c r="AE42" s="294"/>
      <c r="AF42" s="294"/>
      <c r="AG42" s="294"/>
      <c r="AH42" s="294"/>
    </row>
    <row r="43" spans="1:34" x14ac:dyDescent="0.3">
      <c r="A43" s="9" t="s">
        <v>171</v>
      </c>
      <c r="B43" s="9">
        <v>9</v>
      </c>
      <c r="C43" s="9" t="s">
        <v>29</v>
      </c>
      <c r="D43" s="10">
        <v>12</v>
      </c>
      <c r="E43" s="294"/>
      <c r="F43" s="11">
        <f t="shared" si="9"/>
        <v>776</v>
      </c>
      <c r="G43" s="10">
        <f>COUNT(N43,O43,P43,Q43,R43,#REF!,T43,V43,X43,AA43,AC43,AE43,AG43)</f>
        <v>5</v>
      </c>
      <c r="H43" s="15">
        <f t="shared" si="13"/>
        <v>155.19999999999999</v>
      </c>
      <c r="I43" s="159">
        <f t="shared" si="14"/>
        <v>0</v>
      </c>
      <c r="J43" s="159">
        <f t="shared" si="15"/>
        <v>3</v>
      </c>
      <c r="K43" s="52">
        <f t="shared" si="16"/>
        <v>165</v>
      </c>
      <c r="L43" s="293">
        <f t="shared" si="10"/>
        <v>459</v>
      </c>
      <c r="M43" s="332">
        <v>49</v>
      </c>
      <c r="N43" s="293">
        <v>153</v>
      </c>
      <c r="O43" s="293">
        <v>143</v>
      </c>
      <c r="P43" s="293">
        <v>163</v>
      </c>
      <c r="Q43" s="293">
        <v>165</v>
      </c>
      <c r="R43" s="293">
        <v>152</v>
      </c>
      <c r="S43" s="10">
        <f t="shared" si="11"/>
        <v>1021</v>
      </c>
      <c r="T43" s="296"/>
      <c r="U43" s="296"/>
      <c r="V43" s="296"/>
      <c r="W43" s="296"/>
      <c r="X43" s="296"/>
      <c r="Y43" s="296"/>
      <c r="Z43" s="56"/>
      <c r="AA43" s="294"/>
      <c r="AB43" s="294"/>
      <c r="AC43" s="294"/>
      <c r="AD43" s="294"/>
      <c r="AE43" s="294"/>
      <c r="AF43" s="294"/>
      <c r="AG43" s="294"/>
      <c r="AH43" s="294"/>
    </row>
    <row r="44" spans="1:34" x14ac:dyDescent="0.3">
      <c r="A44" s="9" t="s">
        <v>391</v>
      </c>
      <c r="B44" s="9">
        <v>9</v>
      </c>
      <c r="C44" s="9" t="s">
        <v>29</v>
      </c>
      <c r="D44" s="10">
        <v>13</v>
      </c>
      <c r="E44" s="294"/>
      <c r="F44" s="11">
        <f t="shared" si="9"/>
        <v>776</v>
      </c>
      <c r="G44" s="10">
        <f>COUNT(N44,O44,P44,Q44,R44,#REF!,T44,V44,X44,AA44,AC44,AE44,AG44)</f>
        <v>5</v>
      </c>
      <c r="H44" s="15">
        <f t="shared" si="13"/>
        <v>155.19999999999999</v>
      </c>
      <c r="I44" s="9"/>
      <c r="J44" s="9"/>
      <c r="K44" s="52">
        <f t="shared" si="16"/>
        <v>170</v>
      </c>
      <c r="L44" s="293">
        <f t="shared" si="10"/>
        <v>455</v>
      </c>
      <c r="M44" s="332">
        <v>48</v>
      </c>
      <c r="N44" s="293">
        <v>140</v>
      </c>
      <c r="O44" s="293">
        <v>162</v>
      </c>
      <c r="P44" s="293">
        <v>153</v>
      </c>
      <c r="Q44" s="293">
        <v>170</v>
      </c>
      <c r="R44" s="293">
        <v>151</v>
      </c>
      <c r="S44" s="10">
        <f t="shared" si="11"/>
        <v>1016</v>
      </c>
      <c r="T44" s="295"/>
      <c r="U44" s="295"/>
      <c r="V44" s="295"/>
      <c r="W44" s="295"/>
      <c r="X44" s="295"/>
      <c r="Y44" s="295"/>
      <c r="Z44" s="56"/>
      <c r="AA44" s="294"/>
      <c r="AB44" s="294"/>
      <c r="AC44" s="294"/>
      <c r="AD44" s="294"/>
      <c r="AE44" s="294"/>
      <c r="AF44" s="294"/>
      <c r="AG44" s="294"/>
      <c r="AH44" s="294"/>
    </row>
    <row r="45" spans="1:34" x14ac:dyDescent="0.3">
      <c r="A45" s="9" t="s">
        <v>105</v>
      </c>
      <c r="B45" s="9">
        <v>9</v>
      </c>
      <c r="C45" s="9" t="s">
        <v>29</v>
      </c>
      <c r="D45" s="10">
        <v>14</v>
      </c>
      <c r="E45" s="294"/>
      <c r="F45" s="11">
        <f t="shared" si="9"/>
        <v>805</v>
      </c>
      <c r="G45" s="10">
        <f>COUNT(N45,O45,P45,Q45,R45,#REF!,T45,V45,X45,AA45,AC45,AE45,AG45)</f>
        <v>5</v>
      </c>
      <c r="H45" s="15">
        <f t="shared" si="13"/>
        <v>161</v>
      </c>
      <c r="I45" s="9"/>
      <c r="J45" s="9"/>
      <c r="K45" s="52">
        <f t="shared" si="16"/>
        <v>196</v>
      </c>
      <c r="L45" s="293">
        <f t="shared" si="10"/>
        <v>447</v>
      </c>
      <c r="M45" s="332">
        <v>37</v>
      </c>
      <c r="N45" s="293">
        <v>155</v>
      </c>
      <c r="O45" s="293">
        <v>174</v>
      </c>
      <c r="P45" s="293">
        <v>118</v>
      </c>
      <c r="Q45" s="293">
        <v>196</v>
      </c>
      <c r="R45" s="293">
        <v>162</v>
      </c>
      <c r="S45" s="10">
        <f t="shared" si="11"/>
        <v>990</v>
      </c>
      <c r="T45" s="295"/>
      <c r="U45" s="295"/>
      <c r="V45" s="295"/>
      <c r="W45" s="295"/>
      <c r="X45" s="295"/>
      <c r="Y45" s="295"/>
      <c r="Z45" s="56"/>
      <c r="AA45" s="294"/>
      <c r="AB45" s="294"/>
      <c r="AC45" s="294"/>
      <c r="AD45" s="294"/>
      <c r="AE45" s="294"/>
      <c r="AF45" s="294"/>
      <c r="AG45" s="294"/>
      <c r="AH45" s="294"/>
    </row>
    <row r="46" spans="1:34" x14ac:dyDescent="0.3">
      <c r="A46" s="9" t="s">
        <v>162</v>
      </c>
      <c r="B46" s="9">
        <v>9</v>
      </c>
      <c r="C46" s="9" t="s">
        <v>29</v>
      </c>
      <c r="D46" s="10">
        <v>15</v>
      </c>
      <c r="E46" s="294"/>
      <c r="F46" s="11">
        <f t="shared" si="9"/>
        <v>747</v>
      </c>
      <c r="G46" s="10">
        <f>COUNT(N46,O46,P46,Q46,R46,#REF!,T46,V46,X46,AA46,AC46,AE46,AG46)</f>
        <v>5</v>
      </c>
      <c r="H46" s="15">
        <f t="shared" si="13"/>
        <v>149.4</v>
      </c>
      <c r="I46" s="9"/>
      <c r="J46" s="9"/>
      <c r="K46" s="52">
        <f t="shared" si="16"/>
        <v>158</v>
      </c>
      <c r="L46" s="293">
        <f t="shared" si="10"/>
        <v>451</v>
      </c>
      <c r="M46" s="332">
        <v>48</v>
      </c>
      <c r="N46" s="293">
        <v>158</v>
      </c>
      <c r="O46" s="293">
        <v>141</v>
      </c>
      <c r="P46" s="293">
        <v>152</v>
      </c>
      <c r="Q46" s="293">
        <v>142</v>
      </c>
      <c r="R46" s="293">
        <v>154</v>
      </c>
      <c r="S46" s="10">
        <f t="shared" si="11"/>
        <v>987</v>
      </c>
      <c r="T46" s="296"/>
      <c r="U46" s="296"/>
      <c r="V46" s="296"/>
      <c r="W46" s="296"/>
      <c r="X46" s="296"/>
      <c r="Y46" s="296"/>
      <c r="Z46" s="56"/>
      <c r="AA46" s="294"/>
      <c r="AB46" s="294"/>
      <c r="AC46" s="294"/>
      <c r="AD46" s="294"/>
      <c r="AE46" s="294"/>
      <c r="AF46" s="294"/>
      <c r="AG46" s="294"/>
      <c r="AH46" s="294"/>
    </row>
    <row r="47" spans="1:34" x14ac:dyDescent="0.3">
      <c r="A47" s="9" t="s">
        <v>119</v>
      </c>
      <c r="B47" s="9">
        <v>9</v>
      </c>
      <c r="C47" s="9" t="s">
        <v>29</v>
      </c>
      <c r="D47" s="10">
        <v>16</v>
      </c>
      <c r="E47" s="294"/>
      <c r="F47" s="11">
        <f t="shared" si="9"/>
        <v>926</v>
      </c>
      <c r="G47" s="10">
        <f>COUNT(N47,O47,P47,Q47,R47,#REF!,T47,V47,X47,AA47,AC47,AE47,AG47)</f>
        <v>5</v>
      </c>
      <c r="H47" s="15">
        <f t="shared" si="13"/>
        <v>185.2</v>
      </c>
      <c r="I47" s="9"/>
      <c r="J47" s="9"/>
      <c r="K47" s="52">
        <f t="shared" si="16"/>
        <v>215</v>
      </c>
      <c r="L47" s="293">
        <f t="shared" si="10"/>
        <v>590</v>
      </c>
      <c r="M47" s="332">
        <v>11</v>
      </c>
      <c r="N47" s="53">
        <v>172</v>
      </c>
      <c r="O47" s="53">
        <v>203</v>
      </c>
      <c r="P47" s="53">
        <v>215</v>
      </c>
      <c r="Q47" s="53">
        <v>166</v>
      </c>
      <c r="R47" s="53">
        <v>170</v>
      </c>
      <c r="S47" s="10">
        <f t="shared" si="11"/>
        <v>981</v>
      </c>
      <c r="T47" s="296"/>
      <c r="U47" s="296"/>
      <c r="V47" s="296"/>
      <c r="W47" s="296"/>
      <c r="X47" s="296"/>
      <c r="Y47" s="296"/>
      <c r="Z47" s="56"/>
      <c r="AA47" s="294"/>
      <c r="AB47" s="294"/>
      <c r="AC47" s="294"/>
      <c r="AD47" s="294"/>
      <c r="AE47" s="294"/>
      <c r="AF47" s="294"/>
      <c r="AG47" s="294"/>
      <c r="AH47" s="294"/>
    </row>
    <row r="48" spans="1:34" x14ac:dyDescent="0.3">
      <c r="A48" s="9" t="s">
        <v>120</v>
      </c>
      <c r="B48" s="9">
        <v>9</v>
      </c>
      <c r="C48" s="9" t="s">
        <v>29</v>
      </c>
      <c r="D48" s="10">
        <v>17</v>
      </c>
      <c r="E48" s="294"/>
      <c r="F48" s="11">
        <f t="shared" si="9"/>
        <v>888</v>
      </c>
      <c r="G48" s="10">
        <f>COUNT(N48,O48,P48,Q48,R48,#REF!,T48,V48,X48,AA48,AC48,AE48,AG48)</f>
        <v>5</v>
      </c>
      <c r="H48" s="15">
        <f t="shared" si="13"/>
        <v>177.6</v>
      </c>
      <c r="I48" s="9"/>
      <c r="J48" s="9"/>
      <c r="K48" s="52">
        <f t="shared" si="16"/>
        <v>202</v>
      </c>
      <c r="L48" s="293">
        <f t="shared" si="10"/>
        <v>515</v>
      </c>
      <c r="M48" s="332">
        <v>15</v>
      </c>
      <c r="N48" s="293">
        <v>163</v>
      </c>
      <c r="O48" s="293">
        <v>165</v>
      </c>
      <c r="P48" s="293">
        <v>187</v>
      </c>
      <c r="Q48" s="293">
        <v>202</v>
      </c>
      <c r="R48" s="293">
        <v>171</v>
      </c>
      <c r="S48" s="10">
        <f t="shared" si="11"/>
        <v>963</v>
      </c>
      <c r="T48" s="296"/>
      <c r="U48" s="296"/>
      <c r="V48" s="296"/>
      <c r="W48" s="296"/>
      <c r="X48" s="296"/>
      <c r="Y48" s="296"/>
      <c r="Z48" s="56"/>
      <c r="AA48" s="294"/>
      <c r="AB48" s="294"/>
      <c r="AC48" s="294"/>
      <c r="AD48" s="294"/>
      <c r="AE48" s="294"/>
      <c r="AF48" s="294"/>
      <c r="AG48" s="294"/>
      <c r="AH48" s="294"/>
    </row>
    <row r="49" spans="1:34" x14ac:dyDescent="0.3">
      <c r="A49" s="9" t="s">
        <v>124</v>
      </c>
      <c r="B49" s="9">
        <v>9</v>
      </c>
      <c r="C49" s="9" t="s">
        <v>29</v>
      </c>
      <c r="D49" s="10">
        <v>18</v>
      </c>
      <c r="E49" s="294"/>
      <c r="F49" s="11">
        <f t="shared" si="9"/>
        <v>852</v>
      </c>
      <c r="G49" s="10">
        <f>COUNT(N49,O49,P49,Q49,R49,#REF!,T49,V49,X49,AA49,AC49,AE49,AG49)</f>
        <v>5</v>
      </c>
      <c r="H49" s="15">
        <f t="shared" si="13"/>
        <v>170.4</v>
      </c>
      <c r="I49" s="9"/>
      <c r="J49" s="9"/>
      <c r="K49" s="52">
        <f t="shared" si="16"/>
        <v>201</v>
      </c>
      <c r="L49" s="293">
        <f t="shared" si="10"/>
        <v>505</v>
      </c>
      <c r="M49" s="332">
        <v>21</v>
      </c>
      <c r="N49" s="293">
        <v>133</v>
      </c>
      <c r="O49" s="293">
        <v>171</v>
      </c>
      <c r="P49" s="293">
        <v>201</v>
      </c>
      <c r="Q49" s="293">
        <v>178</v>
      </c>
      <c r="R49" s="293">
        <v>169</v>
      </c>
      <c r="S49" s="10">
        <f t="shared" si="11"/>
        <v>957</v>
      </c>
      <c r="T49" s="296"/>
      <c r="U49" s="296"/>
      <c r="V49" s="296"/>
      <c r="W49" s="296"/>
      <c r="X49" s="296"/>
      <c r="Y49" s="296"/>
      <c r="Z49" s="56"/>
      <c r="AA49" s="294"/>
      <c r="AB49" s="294"/>
      <c r="AC49" s="294"/>
      <c r="AD49" s="294"/>
      <c r="AE49" s="294"/>
      <c r="AF49" s="294"/>
      <c r="AG49" s="294"/>
      <c r="AH49" s="294"/>
    </row>
    <row r="50" spans="1:34" x14ac:dyDescent="0.3">
      <c r="A50" s="9" t="s">
        <v>160</v>
      </c>
      <c r="B50" s="9">
        <v>9</v>
      </c>
      <c r="C50" s="9" t="s">
        <v>29</v>
      </c>
      <c r="D50" s="10">
        <v>19</v>
      </c>
      <c r="E50" s="294"/>
      <c r="F50" s="11">
        <f t="shared" si="9"/>
        <v>733</v>
      </c>
      <c r="G50" s="10">
        <f>COUNT(N50,O50,P50,Q50,R50,#REF!,T50,V50,X50,AA50,AC50,AE50,AG50)</f>
        <v>5</v>
      </c>
      <c r="H50" s="15">
        <f t="shared" si="13"/>
        <v>146.6</v>
      </c>
      <c r="I50" s="9"/>
      <c r="J50" s="9"/>
      <c r="K50" s="52">
        <f t="shared" si="16"/>
        <v>209</v>
      </c>
      <c r="L50" s="293">
        <f t="shared" si="10"/>
        <v>390</v>
      </c>
      <c r="M50" s="332">
        <v>42</v>
      </c>
      <c r="N50" s="293">
        <v>130</v>
      </c>
      <c r="O50" s="293">
        <v>146</v>
      </c>
      <c r="P50" s="293">
        <v>114</v>
      </c>
      <c r="Q50" s="293">
        <v>134</v>
      </c>
      <c r="R50" s="293">
        <v>209</v>
      </c>
      <c r="S50" s="10">
        <f t="shared" si="11"/>
        <v>943</v>
      </c>
      <c r="T50" s="296"/>
      <c r="U50" s="296"/>
      <c r="V50" s="296"/>
      <c r="W50" s="296"/>
      <c r="X50" s="296"/>
      <c r="Y50" s="296"/>
      <c r="Z50" s="56"/>
      <c r="AA50" s="294"/>
      <c r="AB50" s="294"/>
      <c r="AC50" s="294"/>
      <c r="AD50" s="294"/>
      <c r="AE50" s="294"/>
      <c r="AF50" s="294"/>
      <c r="AG50" s="294"/>
      <c r="AH50" s="294"/>
    </row>
    <row r="51" spans="1:34" x14ac:dyDescent="0.3">
      <c r="A51" s="9" t="s">
        <v>167</v>
      </c>
      <c r="B51" s="9">
        <v>9</v>
      </c>
      <c r="C51" s="9" t="s">
        <v>29</v>
      </c>
      <c r="D51" s="10">
        <v>20</v>
      </c>
      <c r="E51" s="294"/>
      <c r="F51" s="11">
        <f t="shared" si="9"/>
        <v>656</v>
      </c>
      <c r="G51" s="10">
        <f>COUNT(N51,O51,P51,Q51,R51,#REF!,T51,V51,X51,AA51,AC51,AE51,AG51)</f>
        <v>5</v>
      </c>
      <c r="H51" s="15">
        <f t="shared" si="13"/>
        <v>131.19999999999999</v>
      </c>
      <c r="I51" s="9"/>
      <c r="J51" s="9"/>
      <c r="K51" s="52">
        <f t="shared" si="16"/>
        <v>175</v>
      </c>
      <c r="L51" s="293">
        <f t="shared" si="10"/>
        <v>403</v>
      </c>
      <c r="M51" s="332">
        <v>55</v>
      </c>
      <c r="N51" s="293">
        <v>116</v>
      </c>
      <c r="O51" s="293">
        <v>175</v>
      </c>
      <c r="P51" s="293">
        <v>112</v>
      </c>
      <c r="Q51" s="293">
        <v>119</v>
      </c>
      <c r="R51" s="293">
        <v>134</v>
      </c>
      <c r="S51" s="10">
        <f t="shared" si="11"/>
        <v>931</v>
      </c>
      <c r="T51" s="296"/>
      <c r="U51" s="296"/>
      <c r="V51" s="296"/>
      <c r="W51" s="296"/>
      <c r="X51" s="296"/>
      <c r="Y51" s="296"/>
      <c r="Z51" s="56"/>
      <c r="AA51" s="294"/>
      <c r="AB51" s="294"/>
      <c r="AC51" s="294"/>
      <c r="AD51" s="294"/>
      <c r="AE51" s="294"/>
      <c r="AF51" s="294"/>
      <c r="AG51" s="294"/>
      <c r="AH51" s="294"/>
    </row>
    <row r="52" spans="1:34" x14ac:dyDescent="0.3">
      <c r="A52" s="9" t="s">
        <v>392</v>
      </c>
      <c r="B52" s="9">
        <v>9</v>
      </c>
      <c r="C52" s="9" t="s">
        <v>29</v>
      </c>
      <c r="D52" s="10">
        <v>21</v>
      </c>
      <c r="E52" s="294"/>
      <c r="F52" s="11">
        <f t="shared" si="9"/>
        <v>768</v>
      </c>
      <c r="G52" s="10">
        <f>COUNT(N52,O52,P52,Q52,R52,#REF!,T52,V52,X52,AA52,AC52,AE52,AG52)</f>
        <v>5</v>
      </c>
      <c r="H52" s="15">
        <f t="shared" si="13"/>
        <v>153.6</v>
      </c>
      <c r="I52" s="9"/>
      <c r="J52" s="9"/>
      <c r="K52" s="52">
        <f t="shared" si="16"/>
        <v>203</v>
      </c>
      <c r="L52" s="293">
        <f t="shared" si="10"/>
        <v>427</v>
      </c>
      <c r="M52" s="332">
        <v>31</v>
      </c>
      <c r="N52" s="53">
        <v>135</v>
      </c>
      <c r="O52" s="53">
        <v>175</v>
      </c>
      <c r="P52" s="53">
        <v>117</v>
      </c>
      <c r="Q52" s="53">
        <v>138</v>
      </c>
      <c r="R52" s="53">
        <v>203</v>
      </c>
      <c r="S52" s="10">
        <f t="shared" si="11"/>
        <v>923</v>
      </c>
      <c r="T52" s="296"/>
      <c r="U52" s="296"/>
      <c r="V52" s="296"/>
      <c r="W52" s="296"/>
      <c r="X52" s="296"/>
      <c r="Y52" s="296"/>
      <c r="Z52" s="56"/>
      <c r="AA52" s="294"/>
      <c r="AB52" s="294"/>
      <c r="AC52" s="294"/>
      <c r="AD52" s="294"/>
      <c r="AE52" s="294"/>
      <c r="AF52" s="294"/>
      <c r="AG52" s="294"/>
      <c r="AH52" s="294"/>
    </row>
    <row r="53" spans="1:34" x14ac:dyDescent="0.3">
      <c r="A53" s="9" t="s">
        <v>393</v>
      </c>
      <c r="B53" s="9">
        <v>9</v>
      </c>
      <c r="C53" s="9" t="s">
        <v>29</v>
      </c>
      <c r="D53" s="10">
        <v>22</v>
      </c>
      <c r="E53" s="294"/>
      <c r="F53" s="11">
        <f t="shared" si="9"/>
        <v>838</v>
      </c>
      <c r="G53" s="10">
        <f>COUNT(N53,O53,P53,Q53,R53,#REF!,T53,V53,X53,AA53,AC53,AE53,AG53)</f>
        <v>5</v>
      </c>
      <c r="H53" s="15">
        <f t="shared" si="13"/>
        <v>167.6</v>
      </c>
      <c r="I53" s="9"/>
      <c r="J53" s="9"/>
      <c r="K53" s="52">
        <f t="shared" si="16"/>
        <v>204</v>
      </c>
      <c r="L53" s="293">
        <f t="shared" si="10"/>
        <v>524</v>
      </c>
      <c r="M53" s="332">
        <v>16</v>
      </c>
      <c r="N53" s="293">
        <v>180</v>
      </c>
      <c r="O53" s="293">
        <v>140</v>
      </c>
      <c r="P53" s="293">
        <v>204</v>
      </c>
      <c r="Q53" s="293">
        <v>179</v>
      </c>
      <c r="R53" s="293">
        <v>135</v>
      </c>
      <c r="S53" s="10">
        <f t="shared" si="11"/>
        <v>918</v>
      </c>
      <c r="T53" s="296"/>
      <c r="U53" s="296"/>
      <c r="V53" s="296"/>
      <c r="W53" s="296"/>
      <c r="X53" s="296"/>
      <c r="Y53" s="296"/>
      <c r="Z53" s="56"/>
      <c r="AA53" s="294"/>
      <c r="AB53" s="294"/>
      <c r="AC53" s="294"/>
      <c r="AD53" s="294"/>
      <c r="AE53" s="294"/>
      <c r="AF53" s="294"/>
      <c r="AG53" s="294"/>
      <c r="AH53" s="294"/>
    </row>
    <row r="54" spans="1:34" x14ac:dyDescent="0.3">
      <c r="A54" s="9" t="s">
        <v>123</v>
      </c>
      <c r="B54" s="9">
        <v>9</v>
      </c>
      <c r="C54" s="9" t="s">
        <v>29</v>
      </c>
      <c r="D54" s="10">
        <v>23</v>
      </c>
      <c r="E54" s="294"/>
      <c r="F54" s="11">
        <f t="shared" si="9"/>
        <v>810</v>
      </c>
      <c r="G54" s="10">
        <f>COUNT(N54,O54,P54,Q54,R54,#REF!,T54,V54,X54,AA54,AC54,AE54,AG54)</f>
        <v>5</v>
      </c>
      <c r="H54" s="15">
        <f t="shared" si="13"/>
        <v>162</v>
      </c>
      <c r="I54" s="9"/>
      <c r="J54" s="9"/>
      <c r="K54" s="52">
        <f t="shared" si="16"/>
        <v>179</v>
      </c>
      <c r="L54" s="293">
        <f t="shared" si="10"/>
        <v>486</v>
      </c>
      <c r="M54" s="332">
        <v>16</v>
      </c>
      <c r="N54" s="293">
        <v>152</v>
      </c>
      <c r="O54" s="293">
        <v>175</v>
      </c>
      <c r="P54" s="293">
        <v>159</v>
      </c>
      <c r="Q54" s="293">
        <v>179</v>
      </c>
      <c r="R54" s="293">
        <v>145</v>
      </c>
      <c r="S54" s="10">
        <f t="shared" si="11"/>
        <v>890</v>
      </c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</row>
    <row r="55" spans="1:34" x14ac:dyDescent="0.3">
      <c r="A55" s="9" t="s">
        <v>150</v>
      </c>
      <c r="B55" s="9">
        <v>9</v>
      </c>
      <c r="C55" s="9" t="s">
        <v>29</v>
      </c>
      <c r="D55" s="10">
        <v>24</v>
      </c>
      <c r="E55" s="294"/>
      <c r="F55" s="11">
        <f t="shared" si="9"/>
        <v>737</v>
      </c>
      <c r="G55" s="10">
        <f>COUNT(N55,O55,P55,Q55,R55,#REF!,T55,V55,X55,AA55,AC55,AE55,AG55)</f>
        <v>5</v>
      </c>
      <c r="H55" s="15">
        <f t="shared" si="13"/>
        <v>147.4</v>
      </c>
      <c r="I55" s="9"/>
      <c r="J55" s="9"/>
      <c r="K55" s="52">
        <f t="shared" si="16"/>
        <v>165</v>
      </c>
      <c r="L55" s="293">
        <f t="shared" si="10"/>
        <v>446</v>
      </c>
      <c r="M55" s="332">
        <v>28</v>
      </c>
      <c r="N55" s="293">
        <v>137</v>
      </c>
      <c r="O55" s="293">
        <v>165</v>
      </c>
      <c r="P55" s="293">
        <v>144</v>
      </c>
      <c r="Q55" s="293">
        <v>162</v>
      </c>
      <c r="R55" s="293">
        <v>129</v>
      </c>
      <c r="S55" s="10">
        <f t="shared" si="11"/>
        <v>877</v>
      </c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</row>
    <row r="56" spans="1:34" x14ac:dyDescent="0.3">
      <c r="F56" s="64">
        <f>SUM(F32:F55)</f>
        <v>27298</v>
      </c>
      <c r="G56" s="63">
        <f>SUM(G32:G55)</f>
        <v>158</v>
      </c>
      <c r="H56" s="65">
        <f t="shared" si="13"/>
        <v>172.77215189873417</v>
      </c>
      <c r="N56">
        <f>AVERAGE(N31:N55)</f>
        <v>154.44</v>
      </c>
      <c r="O56">
        <f t="shared" ref="O56:X56" si="17">AVERAGE(O31:O55)</f>
        <v>166.72</v>
      </c>
      <c r="P56">
        <f t="shared" si="17"/>
        <v>164.68</v>
      </c>
      <c r="Q56">
        <f t="shared" si="17"/>
        <v>167.52</v>
      </c>
      <c r="R56">
        <f t="shared" si="17"/>
        <v>161.96</v>
      </c>
      <c r="T56">
        <f t="shared" si="17"/>
        <v>176.09090909090909</v>
      </c>
      <c r="V56">
        <f t="shared" si="17"/>
        <v>168</v>
      </c>
      <c r="X56">
        <f t="shared" si="17"/>
        <v>155.18181818181819</v>
      </c>
      <c r="AA56">
        <f>AVERAGE(AA31:AA55)</f>
        <v>116</v>
      </c>
      <c r="AC56">
        <f>AVERAGE(AC31:AC55)</f>
        <v>131.33333333333334</v>
      </c>
      <c r="AE56">
        <f>AVERAGE(AE31:AE55)</f>
        <v>130</v>
      </c>
      <c r="AG56">
        <f>AVERAGE(AG31:AG55)</f>
        <v>123</v>
      </c>
    </row>
  </sheetData>
  <mergeCells count="2">
    <mergeCell ref="A1:AH2"/>
    <mergeCell ref="A29:AH30"/>
  </mergeCells>
  <pageMargins left="0.7" right="0.7" top="0.75" bottom="0.75" header="0.3" footer="0.3"/>
  <pageSetup scale="56" orientation="portrait" r:id="rId1"/>
  <colBreaks count="1" manualBreakCount="1"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13</vt:i4>
      </vt:variant>
    </vt:vector>
  </HeadingPairs>
  <TitlesOfParts>
    <vt:vector size="5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WINNERS ALL-TIME</vt:lpstr>
      <vt:lpstr>'1'!Print_Area</vt:lpstr>
      <vt:lpstr>'10'!Print_Area</vt:lpstr>
      <vt:lpstr>'12'!Print_Area</vt:lpstr>
      <vt:lpstr>'14'!Print_Area</vt:lpstr>
      <vt:lpstr>'19'!Print_Area</vt:lpstr>
      <vt:lpstr>'20'!Print_Area</vt:lpstr>
      <vt:lpstr>'23'!Print_Area</vt:lpstr>
      <vt:lpstr>'25'!Print_Area</vt:lpstr>
      <vt:lpstr>'27'!Print_Area</vt:lpstr>
      <vt:lpstr>'3'!Print_Area</vt:lpstr>
      <vt:lpstr>'32'!Print_Area</vt:lpstr>
      <vt:lpstr>'4'!Print_Area</vt:lpstr>
      <vt:lpstr>'9'!Print_Area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</dc:creator>
  <cp:lastModifiedBy>Matthew Himmelreich</cp:lastModifiedBy>
  <cp:lastPrinted>2014-09-14T01:31:04Z</cp:lastPrinted>
  <dcterms:created xsi:type="dcterms:W3CDTF">2010-08-29T23:14:15Z</dcterms:created>
  <dcterms:modified xsi:type="dcterms:W3CDTF">2014-09-14T01:36:13Z</dcterms:modified>
</cp:coreProperties>
</file>